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C:\Users\evab\Desktop\EVA\STAVBY\ÚJEZDEC\ČOV 280EO\"/>
    </mc:Choice>
  </mc:AlternateContent>
  <xr:revisionPtr revIDLastSave="0" documentId="13_ncr:1_{298A0061-9953-48F2-A3BA-AAE7DF5C738C}" xr6:coauthVersionLast="47" xr6:coauthVersionMax="47" xr10:uidLastSave="{00000000-0000-0000-0000-000000000000}"/>
  <bookViews>
    <workbookView xWindow="-108" yWindow="-108" windowWidth="23256" windowHeight="12576" activeTab="1" xr2:uid="{00000000-000D-0000-FFFF-FFFF00000000}"/>
  </bookViews>
  <sheets>
    <sheet name="Rekapitulace stavby" sheetId="1" r:id="rId1"/>
    <sheet name="PS 01 - Strojně technolog..." sheetId="2" r:id="rId2"/>
    <sheet name="01 - Elektropřípojka k ČOV" sheetId="3" r:id="rId3"/>
    <sheet name="02 - Fotovoltaická elektr..." sheetId="4" r:id="rId4"/>
    <sheet name="03 - Elektroinstalace NN" sheetId="5" r:id="rId5"/>
    <sheet name="04 - Rozvaděč RH" sheetId="6" r:id="rId6"/>
    <sheet name="06 - Rozvaděč DT" sheetId="7" r:id="rId7"/>
    <sheet name="PS 03 - MaR" sheetId="8" r:id="rId8"/>
    <sheet name="SO.01.01 - Provozní objek..." sheetId="9" r:id="rId9"/>
    <sheet name="SO.01.02 - Vodovodní příp..." sheetId="10" r:id="rId10"/>
    <sheet name="SO.01.03 - Propojovací po..." sheetId="11" r:id="rId11"/>
    <sheet name="SO.01.04 - Oplocení a zpe..." sheetId="12" r:id="rId12"/>
    <sheet name="Seznam figur" sheetId="13" r:id="rId13"/>
  </sheets>
  <definedNames>
    <definedName name="_xlnm._FilterDatabase" localSheetId="2" hidden="1">'01 - Elektropřípojka k ČOV'!$C$132:$K$203</definedName>
    <definedName name="_xlnm._FilterDatabase" localSheetId="3" hidden="1">'02 - Fotovoltaická elektr...'!$C$135:$K$291</definedName>
    <definedName name="_xlnm._FilterDatabase" localSheetId="4" hidden="1">'03 - Elektroinstalace NN'!$C$136:$K$410</definedName>
    <definedName name="_xlnm._FilterDatabase" localSheetId="5" hidden="1">'04 - Rozvaděč RH'!$C$125:$K$271</definedName>
    <definedName name="_xlnm._FilterDatabase" localSheetId="6" hidden="1">'06 - Rozvaděč DT'!$C$128:$K$238</definedName>
    <definedName name="_xlnm._FilterDatabase" localSheetId="1" hidden="1">'PS 01 - Strojně technolog...'!$C$126:$K$203</definedName>
    <definedName name="_xlnm._FilterDatabase" localSheetId="7" hidden="1">'PS 03 - MaR'!$C$129:$K$289</definedName>
    <definedName name="_xlnm._FilterDatabase" localSheetId="8" hidden="1">'SO.01.01 - Provozní objek...'!$C$146:$K$1243</definedName>
    <definedName name="_xlnm._FilterDatabase" localSheetId="9" hidden="1">'SO.01.02 - Vodovodní příp...'!$C$125:$K$318</definedName>
    <definedName name="_xlnm._FilterDatabase" localSheetId="10" hidden="1">'SO.01.03 - Propojovací po...'!$C$127:$K$341</definedName>
    <definedName name="_xlnm._FilterDatabase" localSheetId="11" hidden="1">'SO.01.04 - Oplocení a zpe...'!$C$127:$K$307</definedName>
    <definedName name="_xlnm.Print_Titles" localSheetId="2">'01 - Elektropřípojka k ČOV'!$132:$132</definedName>
    <definedName name="_xlnm.Print_Titles" localSheetId="3">'02 - Fotovoltaická elektr...'!$135:$135</definedName>
    <definedName name="_xlnm.Print_Titles" localSheetId="4">'03 - Elektroinstalace NN'!$136:$136</definedName>
    <definedName name="_xlnm.Print_Titles" localSheetId="5">'04 - Rozvaděč RH'!$125:$125</definedName>
    <definedName name="_xlnm.Print_Titles" localSheetId="6">'06 - Rozvaděč DT'!$128:$128</definedName>
    <definedName name="_xlnm.Print_Titles" localSheetId="1">'PS 01 - Strojně technolog...'!$126:$126</definedName>
    <definedName name="_xlnm.Print_Titles" localSheetId="7">'PS 03 - MaR'!$129:$129</definedName>
    <definedName name="_xlnm.Print_Titles" localSheetId="0">'Rekapitulace stavby'!$92:$92</definedName>
    <definedName name="_xlnm.Print_Titles" localSheetId="12">'Seznam figur'!$9:$9</definedName>
    <definedName name="_xlnm.Print_Titles" localSheetId="8">'SO.01.01 - Provozní objek...'!$146:$146</definedName>
    <definedName name="_xlnm.Print_Titles" localSheetId="9">'SO.01.02 - Vodovodní příp...'!$125:$125</definedName>
    <definedName name="_xlnm.Print_Titles" localSheetId="10">'SO.01.03 - Propojovací po...'!$127:$127</definedName>
    <definedName name="_xlnm.Print_Titles" localSheetId="11">'SO.01.04 - Oplocení a zpe...'!$127:$127</definedName>
    <definedName name="_xlnm.Print_Area" localSheetId="2">'01 - Elektropřípojka k ČOV'!$C$4:$J$76,'01 - Elektropřípojka k ČOV'!$C$82:$J$110,'01 - Elektropřípojka k ČOV'!$C$116:$K$203</definedName>
    <definedName name="_xlnm.Print_Area" localSheetId="3">'02 - Fotovoltaická elektr...'!$C$4:$J$76,'02 - Fotovoltaická elektr...'!$C$82:$J$113,'02 - Fotovoltaická elektr...'!$C$119:$K$291</definedName>
    <definedName name="_xlnm.Print_Area" localSheetId="4">'03 - Elektroinstalace NN'!$C$4:$J$76,'03 - Elektroinstalace NN'!$C$82:$J$114,'03 - Elektroinstalace NN'!$C$120:$K$410</definedName>
    <definedName name="_xlnm.Print_Area" localSheetId="5">'04 - Rozvaděč RH'!$C$4:$J$76,'04 - Rozvaděč RH'!$C$82:$J$103,'04 - Rozvaděč RH'!$C$109:$K$271</definedName>
    <definedName name="_xlnm.Print_Area" localSheetId="6">'06 - Rozvaděč DT'!$C$4:$J$76,'06 - Rozvaděč DT'!$C$82:$J$106,'06 - Rozvaděč DT'!$C$112:$K$238</definedName>
    <definedName name="_xlnm.Print_Area" localSheetId="1">'PS 01 - Strojně technolog...'!$C$4:$J$76,'PS 01 - Strojně technolog...'!$C$82:$J$106,'PS 01 - Strojně technolog...'!$C$112:$K$203</definedName>
    <definedName name="_xlnm.Print_Area" localSheetId="7">'PS 03 - MaR'!$C$4:$J$76,'PS 03 - MaR'!$C$82:$J$109,'PS 03 - MaR'!$C$115:$K$289</definedName>
    <definedName name="_xlnm.Print_Area" localSheetId="0">'Rekapitulace stavby'!$D$4:$AO$76,'Rekapitulace stavby'!$C$82:$AQ$108</definedName>
    <definedName name="_xlnm.Print_Area" localSheetId="12">'Seznam figur'!$C$4:$G$407</definedName>
    <definedName name="_xlnm.Print_Area" localSheetId="8">'SO.01.01 - Provozní objek...'!$C$4:$J$76,'SO.01.01 - Provozní objek...'!$C$82:$J$126,'SO.01.01 - Provozní objek...'!$C$132:$K$1243</definedName>
    <definedName name="_xlnm.Print_Area" localSheetId="9">'SO.01.02 - Vodovodní příp...'!$C$4:$J$76,'SO.01.02 - Vodovodní příp...'!$C$82:$J$105,'SO.01.02 - Vodovodní příp...'!$C$111:$K$318</definedName>
    <definedName name="_xlnm.Print_Area" localSheetId="10">'SO.01.03 - Propojovací po...'!$C$4:$J$76,'SO.01.03 - Propojovací po...'!$C$82:$J$107,'SO.01.03 - Propojovací po...'!$C$113:$K$341</definedName>
    <definedName name="_xlnm.Print_Area" localSheetId="11">'SO.01.04 - Oplocení a zpe...'!$C$4:$J$76,'SO.01.04 - Oplocení a zpe...'!$C$82:$J$107,'SO.01.04 - Oplocení a zpe...'!$C$113:$K$307</definedName>
  </definedNames>
  <calcPr calcId="191029"/>
</workbook>
</file>

<file path=xl/calcChain.xml><?xml version="1.0" encoding="utf-8"?>
<calcChain xmlns="http://schemas.openxmlformats.org/spreadsheetml/2006/main">
  <c r="D7" i="13" l="1"/>
  <c r="J39" i="12"/>
  <c r="J38" i="12"/>
  <c r="AY107" i="1" s="1"/>
  <c r="J37" i="12"/>
  <c r="AX107" i="1"/>
  <c r="BI306" i="12"/>
  <c r="BH306" i="12"/>
  <c r="BG306" i="12"/>
  <c r="BF306" i="12"/>
  <c r="T306" i="12"/>
  <c r="R306" i="12"/>
  <c r="P306" i="12"/>
  <c r="BI304" i="12"/>
  <c r="BH304" i="12"/>
  <c r="BG304" i="12"/>
  <c r="BF304" i="12"/>
  <c r="T304" i="12"/>
  <c r="R304" i="12"/>
  <c r="P304" i="12"/>
  <c r="BI302" i="12"/>
  <c r="BH302" i="12"/>
  <c r="BG302" i="12"/>
  <c r="BF302" i="12"/>
  <c r="T302" i="12"/>
  <c r="R302" i="12"/>
  <c r="P302" i="12"/>
  <c r="BI299" i="12"/>
  <c r="BH299" i="12"/>
  <c r="BG299" i="12"/>
  <c r="BF299" i="12"/>
  <c r="T299" i="12"/>
  <c r="R299" i="12"/>
  <c r="P299" i="12"/>
  <c r="BI296" i="12"/>
  <c r="BH296" i="12"/>
  <c r="BG296" i="12"/>
  <c r="BF296" i="12"/>
  <c r="T296" i="12"/>
  <c r="R296" i="12"/>
  <c r="P296" i="12"/>
  <c r="BI293" i="12"/>
  <c r="BH293" i="12"/>
  <c r="BG293" i="12"/>
  <c r="BF293" i="12"/>
  <c r="T293" i="12"/>
  <c r="R293" i="12"/>
  <c r="P293" i="12"/>
  <c r="BI291" i="12"/>
  <c r="BH291" i="12"/>
  <c r="BG291" i="12"/>
  <c r="BF291" i="12"/>
  <c r="T291" i="12"/>
  <c r="R291" i="12"/>
  <c r="P291" i="12"/>
  <c r="BI289" i="12"/>
  <c r="BH289" i="12"/>
  <c r="BG289" i="12"/>
  <c r="BF289" i="12"/>
  <c r="T289" i="12"/>
  <c r="R289" i="12"/>
  <c r="P289" i="12"/>
  <c r="BI286" i="12"/>
  <c r="BH286" i="12"/>
  <c r="BG286" i="12"/>
  <c r="BF286" i="12"/>
  <c r="T286" i="12"/>
  <c r="R286" i="12"/>
  <c r="P286" i="12"/>
  <c r="BI284" i="12"/>
  <c r="BH284" i="12"/>
  <c r="BG284" i="12"/>
  <c r="BF284" i="12"/>
  <c r="T284" i="12"/>
  <c r="R284" i="12"/>
  <c r="P284" i="12"/>
  <c r="BI281" i="12"/>
  <c r="BH281" i="12"/>
  <c r="BG281" i="12"/>
  <c r="BF281" i="12"/>
  <c r="T281" i="12"/>
  <c r="R281" i="12"/>
  <c r="P281" i="12"/>
  <c r="BI278" i="12"/>
  <c r="BH278" i="12"/>
  <c r="BG278" i="12"/>
  <c r="BF278" i="12"/>
  <c r="T278" i="12"/>
  <c r="R278" i="12"/>
  <c r="P278" i="12"/>
  <c r="BI271" i="12"/>
  <c r="BH271" i="12"/>
  <c r="BG271" i="12"/>
  <c r="BF271" i="12"/>
  <c r="T271" i="12"/>
  <c r="R271" i="12"/>
  <c r="P271" i="12"/>
  <c r="BI264" i="12"/>
  <c r="BH264" i="12"/>
  <c r="BG264" i="12"/>
  <c r="BF264" i="12"/>
  <c r="T264" i="12"/>
  <c r="R264" i="12"/>
  <c r="P264" i="12"/>
  <c r="BI257" i="12"/>
  <c r="BH257" i="12"/>
  <c r="BG257" i="12"/>
  <c r="BF257" i="12"/>
  <c r="T257" i="12"/>
  <c r="R257" i="12"/>
  <c r="P257" i="12"/>
  <c r="BI250" i="12"/>
  <c r="BH250" i="12"/>
  <c r="BG250" i="12"/>
  <c r="BF250" i="12"/>
  <c r="T250" i="12"/>
  <c r="R250" i="12"/>
  <c r="P250" i="12"/>
  <c r="BI245" i="12"/>
  <c r="BH245" i="12"/>
  <c r="BG245" i="12"/>
  <c r="BF245" i="12"/>
  <c r="T245" i="12"/>
  <c r="R245" i="12"/>
  <c r="P245" i="12"/>
  <c r="BI242" i="12"/>
  <c r="BH242" i="12"/>
  <c r="BG242" i="12"/>
  <c r="BF242" i="12"/>
  <c r="T242" i="12"/>
  <c r="R242" i="12"/>
  <c r="P242" i="12"/>
  <c r="BI235" i="12"/>
  <c r="BH235" i="12"/>
  <c r="BG235" i="12"/>
  <c r="BF235" i="12"/>
  <c r="T235" i="12"/>
  <c r="R235" i="12"/>
  <c r="P235" i="12"/>
  <c r="BI231" i="12"/>
  <c r="BH231" i="12"/>
  <c r="BG231" i="12"/>
  <c r="BF231" i="12"/>
  <c r="T231" i="12"/>
  <c r="T230" i="12"/>
  <c r="R231" i="12"/>
  <c r="R230" i="12"/>
  <c r="P231" i="12"/>
  <c r="P230" i="12"/>
  <c r="BI227" i="12"/>
  <c r="BH227" i="12"/>
  <c r="BG227" i="12"/>
  <c r="BF227" i="12"/>
  <c r="T227" i="12"/>
  <c r="R227" i="12"/>
  <c r="P227" i="12"/>
  <c r="BI225" i="12"/>
  <c r="BH225" i="12"/>
  <c r="BG225" i="12"/>
  <c r="BF225" i="12"/>
  <c r="T225" i="12"/>
  <c r="R225" i="12"/>
  <c r="P225" i="12"/>
  <c r="BI223" i="12"/>
  <c r="BH223" i="12"/>
  <c r="BG223" i="12"/>
  <c r="BF223" i="12"/>
  <c r="T223" i="12"/>
  <c r="R223" i="12"/>
  <c r="P223" i="12"/>
  <c r="BI221" i="12"/>
  <c r="BH221" i="12"/>
  <c r="BG221" i="12"/>
  <c r="BF221" i="12"/>
  <c r="T221" i="12"/>
  <c r="R221" i="12"/>
  <c r="P221" i="12"/>
  <c r="BI217" i="12"/>
  <c r="BH217" i="12"/>
  <c r="BG217" i="12"/>
  <c r="BF217" i="12"/>
  <c r="T217" i="12"/>
  <c r="R217" i="12"/>
  <c r="P217" i="12"/>
  <c r="BI214" i="12"/>
  <c r="BH214" i="12"/>
  <c r="BG214" i="12"/>
  <c r="BF214" i="12"/>
  <c r="T214" i="12"/>
  <c r="R214" i="12"/>
  <c r="P214" i="12"/>
  <c r="BI212" i="12"/>
  <c r="BH212" i="12"/>
  <c r="BG212" i="12"/>
  <c r="BF212" i="12"/>
  <c r="T212" i="12"/>
  <c r="R212" i="12"/>
  <c r="P212" i="12"/>
  <c r="BI210" i="12"/>
  <c r="BH210" i="12"/>
  <c r="BG210" i="12"/>
  <c r="BF210" i="12"/>
  <c r="T210" i="12"/>
  <c r="R210" i="12"/>
  <c r="P210" i="12"/>
  <c r="BI208" i="12"/>
  <c r="BH208" i="12"/>
  <c r="BG208" i="12"/>
  <c r="BF208" i="12"/>
  <c r="T208" i="12"/>
  <c r="R208" i="12"/>
  <c r="P208" i="12"/>
  <c r="BI206" i="12"/>
  <c r="BH206" i="12"/>
  <c r="BG206" i="12"/>
  <c r="BF206" i="12"/>
  <c r="T206" i="12"/>
  <c r="R206" i="12"/>
  <c r="P206" i="12"/>
  <c r="BI203" i="12"/>
  <c r="BH203" i="12"/>
  <c r="BG203" i="12"/>
  <c r="BF203" i="12"/>
  <c r="T203" i="12"/>
  <c r="R203" i="12"/>
  <c r="P203" i="12"/>
  <c r="BI200" i="12"/>
  <c r="BH200" i="12"/>
  <c r="BG200" i="12"/>
  <c r="BF200" i="12"/>
  <c r="T200" i="12"/>
  <c r="R200" i="12"/>
  <c r="P200" i="12"/>
  <c r="BI198" i="12"/>
  <c r="BH198" i="12"/>
  <c r="BG198" i="12"/>
  <c r="BF198" i="12"/>
  <c r="T198" i="12"/>
  <c r="R198" i="12"/>
  <c r="P198" i="12"/>
  <c r="BI195" i="12"/>
  <c r="BH195" i="12"/>
  <c r="BG195" i="12"/>
  <c r="BF195" i="12"/>
  <c r="T195" i="12"/>
  <c r="R195" i="12"/>
  <c r="P195" i="12"/>
  <c r="BI192" i="12"/>
  <c r="BH192" i="12"/>
  <c r="BG192" i="12"/>
  <c r="BF192" i="12"/>
  <c r="T192" i="12"/>
  <c r="R192" i="12"/>
  <c r="P192" i="12"/>
  <c r="BI189" i="12"/>
  <c r="BH189" i="12"/>
  <c r="BG189" i="12"/>
  <c r="BF189" i="12"/>
  <c r="T189" i="12"/>
  <c r="R189" i="12"/>
  <c r="P189" i="12"/>
  <c r="BI186" i="12"/>
  <c r="BH186" i="12"/>
  <c r="BG186" i="12"/>
  <c r="BF186" i="12"/>
  <c r="T186" i="12"/>
  <c r="R186" i="12"/>
  <c r="P186" i="12"/>
  <c r="BI183" i="12"/>
  <c r="BH183" i="12"/>
  <c r="BG183" i="12"/>
  <c r="BF183" i="12"/>
  <c r="T183" i="12"/>
  <c r="R183" i="12"/>
  <c r="P183" i="12"/>
  <c r="BI180" i="12"/>
  <c r="BH180" i="12"/>
  <c r="BG180" i="12"/>
  <c r="BF180" i="12"/>
  <c r="T180" i="12"/>
  <c r="R180" i="12"/>
  <c r="P180" i="12"/>
  <c r="BI176" i="12"/>
  <c r="BH176" i="12"/>
  <c r="BG176" i="12"/>
  <c r="BF176" i="12"/>
  <c r="T176" i="12"/>
  <c r="T175" i="12"/>
  <c r="R176" i="12"/>
  <c r="R175" i="12" s="1"/>
  <c r="P176" i="12"/>
  <c r="P175" i="12" s="1"/>
  <c r="BI171" i="12"/>
  <c r="BH171" i="12"/>
  <c r="BG171" i="12"/>
  <c r="BF171" i="12"/>
  <c r="T171" i="12"/>
  <c r="T170" i="12" s="1"/>
  <c r="R171" i="12"/>
  <c r="R170" i="12" s="1"/>
  <c r="P171" i="12"/>
  <c r="P170" i="12" s="1"/>
  <c r="BI165" i="12"/>
  <c r="BH165" i="12"/>
  <c r="BG165" i="12"/>
  <c r="BF165" i="12"/>
  <c r="T165" i="12"/>
  <c r="R165" i="12"/>
  <c r="P165" i="12"/>
  <c r="BI162" i="12"/>
  <c r="BH162" i="12"/>
  <c r="BG162" i="12"/>
  <c r="BF162" i="12"/>
  <c r="T162" i="12"/>
  <c r="R162" i="12"/>
  <c r="P162" i="12"/>
  <c r="BI159" i="12"/>
  <c r="BH159" i="12"/>
  <c r="BG159" i="12"/>
  <c r="BF159" i="12"/>
  <c r="T159" i="12"/>
  <c r="R159" i="12"/>
  <c r="P159" i="12"/>
  <c r="BI154" i="12"/>
  <c r="BH154" i="12"/>
  <c r="BG154" i="12"/>
  <c r="BF154" i="12"/>
  <c r="T154" i="12"/>
  <c r="R154" i="12"/>
  <c r="P154" i="12"/>
  <c r="BI145" i="12"/>
  <c r="BH145" i="12"/>
  <c r="BG145" i="12"/>
  <c r="BF145" i="12"/>
  <c r="T145" i="12"/>
  <c r="R145" i="12"/>
  <c r="P145" i="12"/>
  <c r="BI142" i="12"/>
  <c r="BH142" i="12"/>
  <c r="BG142" i="12"/>
  <c r="BF142" i="12"/>
  <c r="T142" i="12"/>
  <c r="R142" i="12"/>
  <c r="P142" i="12"/>
  <c r="BI137" i="12"/>
  <c r="BH137" i="12"/>
  <c r="BG137" i="12"/>
  <c r="BF137" i="12"/>
  <c r="T137" i="12"/>
  <c r="R137" i="12"/>
  <c r="P137" i="12"/>
  <c r="BI134" i="12"/>
  <c r="BH134" i="12"/>
  <c r="BG134" i="12"/>
  <c r="BF134" i="12"/>
  <c r="T134" i="12"/>
  <c r="R134" i="12"/>
  <c r="P134" i="12"/>
  <c r="BI131" i="12"/>
  <c r="BH131" i="12"/>
  <c r="BG131" i="12"/>
  <c r="BF131" i="12"/>
  <c r="T131" i="12"/>
  <c r="R131" i="12"/>
  <c r="P131" i="12"/>
  <c r="F122" i="12"/>
  <c r="E120" i="12"/>
  <c r="F91" i="12"/>
  <c r="E89" i="12"/>
  <c r="J26" i="12"/>
  <c r="E26" i="12"/>
  <c r="J125" i="12" s="1"/>
  <c r="J25" i="12"/>
  <c r="J23" i="12"/>
  <c r="E23" i="12"/>
  <c r="J124" i="12"/>
  <c r="J22" i="12"/>
  <c r="J20" i="12"/>
  <c r="E20" i="12"/>
  <c r="F94" i="12" s="1"/>
  <c r="J19" i="12"/>
  <c r="J17" i="12"/>
  <c r="E17" i="12"/>
  <c r="F93" i="12"/>
  <c r="J16" i="12"/>
  <c r="J14" i="12"/>
  <c r="J122" i="12"/>
  <c r="E7" i="12"/>
  <c r="E116" i="12"/>
  <c r="J39" i="11"/>
  <c r="J38" i="11"/>
  <c r="AY106" i="1"/>
  <c r="J37" i="11"/>
  <c r="AX106" i="1" s="1"/>
  <c r="BI339" i="11"/>
  <c r="BH339" i="11"/>
  <c r="BG339" i="11"/>
  <c r="BF339" i="11"/>
  <c r="T339" i="11"/>
  <c r="R339" i="11"/>
  <c r="P339" i="11"/>
  <c r="BI336" i="11"/>
  <c r="BH336" i="11"/>
  <c r="BG336" i="11"/>
  <c r="BF336" i="11"/>
  <c r="T336" i="11"/>
  <c r="R336" i="11"/>
  <c r="P336" i="11"/>
  <c r="BI332" i="11"/>
  <c r="BH332" i="11"/>
  <c r="BG332" i="11"/>
  <c r="BF332" i="11"/>
  <c r="T332" i="11"/>
  <c r="R332" i="11"/>
  <c r="P332" i="11"/>
  <c r="BI329" i="11"/>
  <c r="BH329" i="11"/>
  <c r="BG329" i="11"/>
  <c r="BF329" i="11"/>
  <c r="T329" i="11"/>
  <c r="R329" i="11"/>
  <c r="P329" i="11"/>
  <c r="BI326" i="11"/>
  <c r="BH326" i="11"/>
  <c r="BG326" i="11"/>
  <c r="BF326" i="11"/>
  <c r="T326" i="11"/>
  <c r="R326" i="11"/>
  <c r="P326" i="11"/>
  <c r="BI321" i="11"/>
  <c r="BH321" i="11"/>
  <c r="BG321" i="11"/>
  <c r="BF321" i="11"/>
  <c r="T321" i="11"/>
  <c r="R321" i="11"/>
  <c r="P321" i="11"/>
  <c r="BI319" i="11"/>
  <c r="BH319" i="11"/>
  <c r="BG319" i="11"/>
  <c r="BF319" i="11"/>
  <c r="T319" i="11"/>
  <c r="R319" i="11"/>
  <c r="P319" i="11"/>
  <c r="BI317" i="11"/>
  <c r="BH317" i="11"/>
  <c r="BG317" i="11"/>
  <c r="BF317" i="11"/>
  <c r="T317" i="11"/>
  <c r="R317" i="11"/>
  <c r="P317" i="11"/>
  <c r="BI315" i="11"/>
  <c r="BH315" i="11"/>
  <c r="BG315" i="11"/>
  <c r="BF315" i="11"/>
  <c r="T315" i="11"/>
  <c r="R315" i="11"/>
  <c r="P315" i="11"/>
  <c r="BI313" i="11"/>
  <c r="BH313" i="11"/>
  <c r="BG313" i="11"/>
  <c r="BF313" i="11"/>
  <c r="T313" i="11"/>
  <c r="R313" i="11"/>
  <c r="P313" i="11"/>
  <c r="BI310" i="11"/>
  <c r="BH310" i="11"/>
  <c r="BG310" i="11"/>
  <c r="BF310" i="11"/>
  <c r="T310" i="11"/>
  <c r="R310" i="11"/>
  <c r="P310" i="11"/>
  <c r="BI308" i="11"/>
  <c r="BH308" i="11"/>
  <c r="BG308" i="11"/>
  <c r="BF308" i="11"/>
  <c r="T308" i="11"/>
  <c r="R308" i="11"/>
  <c r="P308" i="11"/>
  <c r="BI306" i="11"/>
  <c r="BH306" i="11"/>
  <c r="BG306" i="11"/>
  <c r="BF306" i="11"/>
  <c r="T306" i="11"/>
  <c r="R306" i="11"/>
  <c r="P306" i="11"/>
  <c r="BI303" i="11"/>
  <c r="BH303" i="11"/>
  <c r="BG303" i="11"/>
  <c r="BF303" i="11"/>
  <c r="T303" i="11"/>
  <c r="R303" i="11"/>
  <c r="P303" i="11"/>
  <c r="BI299" i="11"/>
  <c r="BH299" i="11"/>
  <c r="BG299" i="11"/>
  <c r="BF299" i="11"/>
  <c r="T299" i="11"/>
  <c r="R299" i="11"/>
  <c r="P299" i="11"/>
  <c r="BI297" i="11"/>
  <c r="BH297" i="11"/>
  <c r="BG297" i="11"/>
  <c r="BF297" i="11"/>
  <c r="T297" i="11"/>
  <c r="R297" i="11"/>
  <c r="P297" i="11"/>
  <c r="BI295" i="11"/>
  <c r="BH295" i="11"/>
  <c r="BG295" i="11"/>
  <c r="BF295" i="11"/>
  <c r="T295" i="11"/>
  <c r="R295" i="11"/>
  <c r="P295" i="11"/>
  <c r="BI292" i="11"/>
  <c r="BH292" i="11"/>
  <c r="BG292" i="11"/>
  <c r="BF292" i="11"/>
  <c r="T292" i="11"/>
  <c r="R292" i="11"/>
  <c r="P292" i="11"/>
  <c r="BI290" i="11"/>
  <c r="BH290" i="11"/>
  <c r="BG290" i="11"/>
  <c r="BF290" i="11"/>
  <c r="T290" i="11"/>
  <c r="R290" i="11"/>
  <c r="P290" i="11"/>
  <c r="BI285" i="11"/>
  <c r="BH285" i="11"/>
  <c r="BG285" i="11"/>
  <c r="BF285" i="11"/>
  <c r="T285" i="11"/>
  <c r="R285" i="11"/>
  <c r="P285" i="11"/>
  <c r="BI283" i="11"/>
  <c r="BH283" i="11"/>
  <c r="BG283" i="11"/>
  <c r="BF283" i="11"/>
  <c r="T283" i="11"/>
  <c r="R283" i="11"/>
  <c r="P283" i="11"/>
  <c r="BI279" i="11"/>
  <c r="BH279" i="11"/>
  <c r="BG279" i="11"/>
  <c r="BF279" i="11"/>
  <c r="T279" i="11"/>
  <c r="T278" i="11"/>
  <c r="R279" i="11"/>
  <c r="R278" i="11"/>
  <c r="P279" i="11"/>
  <c r="P278" i="11" s="1"/>
  <c r="BI275" i="11"/>
  <c r="BH275" i="11"/>
  <c r="BG275" i="11"/>
  <c r="BF275" i="11"/>
  <c r="T275" i="11"/>
  <c r="R275" i="11"/>
  <c r="P275" i="11"/>
  <c r="BI272" i="11"/>
  <c r="BH272" i="11"/>
  <c r="BG272" i="11"/>
  <c r="BF272" i="11"/>
  <c r="T272" i="11"/>
  <c r="R272" i="11"/>
  <c r="P272" i="11"/>
  <c r="BI265" i="11"/>
  <c r="BH265" i="11"/>
  <c r="BG265" i="11"/>
  <c r="BF265" i="11"/>
  <c r="T265" i="11"/>
  <c r="R265" i="11"/>
  <c r="P265" i="11"/>
  <c r="BI260" i="11"/>
  <c r="BH260" i="11"/>
  <c r="BG260" i="11"/>
  <c r="BF260" i="11"/>
  <c r="T260" i="11"/>
  <c r="R260" i="11"/>
  <c r="P260" i="11"/>
  <c r="BI255" i="11"/>
  <c r="BH255" i="11"/>
  <c r="BG255" i="11"/>
  <c r="BF255" i="11"/>
  <c r="T255" i="11"/>
  <c r="R255" i="11"/>
  <c r="P255" i="11"/>
  <c r="BI252" i="11"/>
  <c r="BH252" i="11"/>
  <c r="BG252" i="11"/>
  <c r="BF252" i="11"/>
  <c r="T252" i="11"/>
  <c r="R252" i="11"/>
  <c r="P252" i="11"/>
  <c r="BI249" i="11"/>
  <c r="BH249" i="11"/>
  <c r="BG249" i="11"/>
  <c r="BF249" i="11"/>
  <c r="T249" i="11"/>
  <c r="R249" i="11"/>
  <c r="P249" i="11"/>
  <c r="BI245" i="11"/>
  <c r="BH245" i="11"/>
  <c r="BG245" i="11"/>
  <c r="BF245" i="11"/>
  <c r="T245" i="11"/>
  <c r="R245" i="11"/>
  <c r="P245" i="11"/>
  <c r="BI240" i="11"/>
  <c r="BH240" i="11"/>
  <c r="BG240" i="11"/>
  <c r="BF240" i="11"/>
  <c r="T240" i="11"/>
  <c r="R240" i="11"/>
  <c r="P240" i="11"/>
  <c r="BI235" i="11"/>
  <c r="BH235" i="11"/>
  <c r="BG235" i="11"/>
  <c r="BF235" i="11"/>
  <c r="T235" i="11"/>
  <c r="R235" i="11"/>
  <c r="P235" i="11"/>
  <c r="BI233" i="11"/>
  <c r="BH233" i="11"/>
  <c r="BG233" i="11"/>
  <c r="BF233" i="11"/>
  <c r="T233" i="11"/>
  <c r="R233" i="11"/>
  <c r="P233" i="11"/>
  <c r="BI229" i="11"/>
  <c r="BH229" i="11"/>
  <c r="BG229" i="11"/>
  <c r="BF229" i="11"/>
  <c r="T229" i="11"/>
  <c r="R229" i="11"/>
  <c r="P229" i="11"/>
  <c r="BI225" i="11"/>
  <c r="BH225" i="11"/>
  <c r="BG225" i="11"/>
  <c r="BF225" i="11"/>
  <c r="T225" i="11"/>
  <c r="R225" i="11"/>
  <c r="P225" i="11"/>
  <c r="BI222" i="11"/>
  <c r="BH222" i="11"/>
  <c r="BG222" i="11"/>
  <c r="BF222" i="11"/>
  <c r="T222" i="11"/>
  <c r="R222" i="11"/>
  <c r="P222" i="11"/>
  <c r="BI218" i="11"/>
  <c r="BH218" i="11"/>
  <c r="BG218" i="11"/>
  <c r="BF218" i="11"/>
  <c r="T218" i="11"/>
  <c r="R218" i="11"/>
  <c r="P218" i="11"/>
  <c r="BI215" i="11"/>
  <c r="BH215" i="11"/>
  <c r="BG215" i="11"/>
  <c r="BF215" i="11"/>
  <c r="T215" i="11"/>
  <c r="R215" i="11"/>
  <c r="P215" i="11"/>
  <c r="BI210" i="11"/>
  <c r="BH210" i="11"/>
  <c r="BG210" i="11"/>
  <c r="BF210" i="11"/>
  <c r="T210" i="11"/>
  <c r="R210" i="11"/>
  <c r="P210" i="11"/>
  <c r="BI197" i="11"/>
  <c r="BH197" i="11"/>
  <c r="BG197" i="11"/>
  <c r="BF197" i="11"/>
  <c r="T197" i="11"/>
  <c r="R197" i="11"/>
  <c r="P197" i="11"/>
  <c r="BI192" i="11"/>
  <c r="BH192" i="11"/>
  <c r="BG192" i="11"/>
  <c r="BF192" i="11"/>
  <c r="T192" i="11"/>
  <c r="R192" i="11"/>
  <c r="P192" i="11"/>
  <c r="BI189" i="11"/>
  <c r="BH189" i="11"/>
  <c r="BG189" i="11"/>
  <c r="BF189" i="11"/>
  <c r="T189" i="11"/>
  <c r="R189" i="11"/>
  <c r="P189" i="11"/>
  <c r="BI186" i="11"/>
  <c r="BH186" i="11"/>
  <c r="BG186" i="11"/>
  <c r="BF186" i="11"/>
  <c r="T186" i="11"/>
  <c r="R186" i="11"/>
  <c r="P186" i="11"/>
  <c r="BI183" i="11"/>
  <c r="BH183" i="11"/>
  <c r="BG183" i="11"/>
  <c r="BF183" i="11"/>
  <c r="T183" i="11"/>
  <c r="R183" i="11"/>
  <c r="P183" i="11"/>
  <c r="BI180" i="11"/>
  <c r="BH180" i="11"/>
  <c r="BG180" i="11"/>
  <c r="BF180" i="11"/>
  <c r="T180" i="11"/>
  <c r="R180" i="11"/>
  <c r="P180" i="11"/>
  <c r="BI177" i="11"/>
  <c r="BH177" i="11"/>
  <c r="BG177" i="11"/>
  <c r="BF177" i="11"/>
  <c r="T177" i="11"/>
  <c r="R177" i="11"/>
  <c r="P177" i="11"/>
  <c r="BI171" i="11"/>
  <c r="BH171" i="11"/>
  <c r="BG171" i="11"/>
  <c r="BF171" i="11"/>
  <c r="T171" i="11"/>
  <c r="R171" i="11"/>
  <c r="P171" i="11"/>
  <c r="BI166" i="11"/>
  <c r="BH166" i="11"/>
  <c r="BG166" i="11"/>
  <c r="BF166" i="11"/>
  <c r="T166" i="11"/>
  <c r="R166" i="11"/>
  <c r="P166" i="11"/>
  <c r="BI162" i="11"/>
  <c r="BH162" i="11"/>
  <c r="BG162" i="11"/>
  <c r="BF162" i="11"/>
  <c r="T162" i="11"/>
  <c r="R162" i="11"/>
  <c r="P162" i="11"/>
  <c r="BI158" i="11"/>
  <c r="BH158" i="11"/>
  <c r="BG158" i="11"/>
  <c r="BF158" i="11"/>
  <c r="T158" i="11"/>
  <c r="R158" i="11"/>
  <c r="P158" i="11"/>
  <c r="BI143" i="11"/>
  <c r="BH143" i="11"/>
  <c r="BG143" i="11"/>
  <c r="BF143" i="11"/>
  <c r="T143" i="11"/>
  <c r="R143" i="11"/>
  <c r="P143" i="11"/>
  <c r="BI140" i="11"/>
  <c r="BH140" i="11"/>
  <c r="BG140" i="11"/>
  <c r="BF140" i="11"/>
  <c r="T140" i="11"/>
  <c r="R140" i="11"/>
  <c r="P140" i="11"/>
  <c r="BI137" i="11"/>
  <c r="BH137" i="11"/>
  <c r="BG137" i="11"/>
  <c r="BF137" i="11"/>
  <c r="T137" i="11"/>
  <c r="R137" i="11"/>
  <c r="P137" i="11"/>
  <c r="BI134" i="11"/>
  <c r="BH134" i="11"/>
  <c r="BG134" i="11"/>
  <c r="BF134" i="11"/>
  <c r="T134" i="11"/>
  <c r="R134" i="11"/>
  <c r="P134" i="11"/>
  <c r="BI131" i="11"/>
  <c r="BH131" i="11"/>
  <c r="BG131" i="11"/>
  <c r="BF131" i="11"/>
  <c r="T131" i="11"/>
  <c r="R131" i="11"/>
  <c r="P131" i="11"/>
  <c r="F122" i="11"/>
  <c r="E120" i="11"/>
  <c r="F91" i="11"/>
  <c r="E89" i="11"/>
  <c r="J26" i="11"/>
  <c r="E26" i="11"/>
  <c r="J94" i="11"/>
  <c r="J25" i="11"/>
  <c r="J23" i="11"/>
  <c r="E23" i="11"/>
  <c r="J124" i="11"/>
  <c r="J22" i="11"/>
  <c r="J20" i="11"/>
  <c r="E20" i="11"/>
  <c r="F125" i="11"/>
  <c r="J19" i="11"/>
  <c r="J17" i="11"/>
  <c r="E17" i="11"/>
  <c r="F93" i="11"/>
  <c r="J16" i="11"/>
  <c r="J14" i="11"/>
  <c r="J122" i="11" s="1"/>
  <c r="E7" i="11"/>
  <c r="E85" i="11" s="1"/>
  <c r="J39" i="10"/>
  <c r="J38" i="10"/>
  <c r="AY105" i="1"/>
  <c r="J37" i="10"/>
  <c r="AX105" i="1"/>
  <c r="BI316" i="10"/>
  <c r="BH316" i="10"/>
  <c r="BG316" i="10"/>
  <c r="BF316" i="10"/>
  <c r="T316" i="10"/>
  <c r="R316" i="10"/>
  <c r="P316" i="10"/>
  <c r="BI313" i="10"/>
  <c r="BH313" i="10"/>
  <c r="BG313" i="10"/>
  <c r="BF313" i="10"/>
  <c r="T313" i="10"/>
  <c r="R313" i="10"/>
  <c r="P313" i="10"/>
  <c r="BI310" i="10"/>
  <c r="BH310" i="10"/>
  <c r="BG310" i="10"/>
  <c r="BF310" i="10"/>
  <c r="T310" i="10"/>
  <c r="R310" i="10"/>
  <c r="P310" i="10"/>
  <c r="BI307" i="10"/>
  <c r="BH307" i="10"/>
  <c r="BG307" i="10"/>
  <c r="BF307" i="10"/>
  <c r="T307" i="10"/>
  <c r="R307" i="10"/>
  <c r="P307" i="10"/>
  <c r="BI305" i="10"/>
  <c r="BH305" i="10"/>
  <c r="BG305" i="10"/>
  <c r="BF305" i="10"/>
  <c r="T305" i="10"/>
  <c r="R305" i="10"/>
  <c r="P305" i="10"/>
  <c r="BI303" i="10"/>
  <c r="BH303" i="10"/>
  <c r="BG303" i="10"/>
  <c r="BF303" i="10"/>
  <c r="T303" i="10"/>
  <c r="R303" i="10"/>
  <c r="P303" i="10"/>
  <c r="BI301" i="10"/>
  <c r="BH301" i="10"/>
  <c r="BG301" i="10"/>
  <c r="BF301" i="10"/>
  <c r="T301" i="10"/>
  <c r="R301" i="10"/>
  <c r="P301" i="10"/>
  <c r="BI295" i="10"/>
  <c r="BH295" i="10"/>
  <c r="BG295" i="10"/>
  <c r="BF295" i="10"/>
  <c r="T295" i="10"/>
  <c r="R295" i="10"/>
  <c r="P295" i="10"/>
  <c r="BI292" i="10"/>
  <c r="BH292" i="10"/>
  <c r="BG292" i="10"/>
  <c r="BF292" i="10"/>
  <c r="T292" i="10"/>
  <c r="R292" i="10"/>
  <c r="P292" i="10"/>
  <c r="BI289" i="10"/>
  <c r="BH289" i="10"/>
  <c r="BG289" i="10"/>
  <c r="BF289" i="10"/>
  <c r="T289" i="10"/>
  <c r="R289" i="10"/>
  <c r="P289" i="10"/>
  <c r="BI286" i="10"/>
  <c r="BH286" i="10"/>
  <c r="BG286" i="10"/>
  <c r="BF286" i="10"/>
  <c r="T286" i="10"/>
  <c r="R286" i="10"/>
  <c r="P286" i="10"/>
  <c r="BI283" i="10"/>
  <c r="BH283" i="10"/>
  <c r="BG283" i="10"/>
  <c r="BF283" i="10"/>
  <c r="T283" i="10"/>
  <c r="R283" i="10"/>
  <c r="P283" i="10"/>
  <c r="BI281" i="10"/>
  <c r="BH281" i="10"/>
  <c r="BG281" i="10"/>
  <c r="BF281" i="10"/>
  <c r="T281" i="10"/>
  <c r="R281" i="10"/>
  <c r="P281" i="10"/>
  <c r="BI279" i="10"/>
  <c r="BH279" i="10"/>
  <c r="BG279" i="10"/>
  <c r="BF279" i="10"/>
  <c r="T279" i="10"/>
  <c r="R279" i="10"/>
  <c r="P279" i="10"/>
  <c r="BI277" i="10"/>
  <c r="BH277" i="10"/>
  <c r="BG277" i="10"/>
  <c r="BF277" i="10"/>
  <c r="T277" i="10"/>
  <c r="R277" i="10"/>
  <c r="P277" i="10"/>
  <c r="BI275" i="10"/>
  <c r="BH275" i="10"/>
  <c r="BG275" i="10"/>
  <c r="BF275" i="10"/>
  <c r="T275" i="10"/>
  <c r="R275" i="10"/>
  <c r="P275" i="10"/>
  <c r="BI273" i="10"/>
  <c r="BH273" i="10"/>
  <c r="BG273" i="10"/>
  <c r="BF273" i="10"/>
  <c r="T273" i="10"/>
  <c r="R273" i="10"/>
  <c r="P273" i="10"/>
  <c r="BI271" i="10"/>
  <c r="BH271" i="10"/>
  <c r="BG271" i="10"/>
  <c r="BF271" i="10"/>
  <c r="T271" i="10"/>
  <c r="R271" i="10"/>
  <c r="P271" i="10"/>
  <c r="BI269" i="10"/>
  <c r="BH269" i="10"/>
  <c r="BG269" i="10"/>
  <c r="BF269" i="10"/>
  <c r="T269" i="10"/>
  <c r="R269" i="10"/>
  <c r="P269" i="10"/>
  <c r="BI267" i="10"/>
  <c r="BH267" i="10"/>
  <c r="BG267" i="10"/>
  <c r="BF267" i="10"/>
  <c r="T267" i="10"/>
  <c r="R267" i="10"/>
  <c r="P267" i="10"/>
  <c r="BI264" i="10"/>
  <c r="BH264" i="10"/>
  <c r="BG264" i="10"/>
  <c r="BF264" i="10"/>
  <c r="T264" i="10"/>
  <c r="R264" i="10"/>
  <c r="P264" i="10"/>
  <c r="BI262" i="10"/>
  <c r="BH262" i="10"/>
  <c r="BG262" i="10"/>
  <c r="BF262" i="10"/>
  <c r="T262" i="10"/>
  <c r="R262" i="10"/>
  <c r="P262" i="10"/>
  <c r="BI258" i="10"/>
  <c r="BH258" i="10"/>
  <c r="BG258" i="10"/>
  <c r="BF258" i="10"/>
  <c r="T258" i="10"/>
  <c r="T257" i="10"/>
  <c r="R258" i="10"/>
  <c r="R257" i="10"/>
  <c r="P258" i="10"/>
  <c r="P257" i="10" s="1"/>
  <c r="BI254" i="10"/>
  <c r="BH254" i="10"/>
  <c r="BG254" i="10"/>
  <c r="BF254" i="10"/>
  <c r="T254" i="10"/>
  <c r="R254" i="10"/>
  <c r="P254" i="10"/>
  <c r="BI251" i="10"/>
  <c r="BH251" i="10"/>
  <c r="BG251" i="10"/>
  <c r="BF251" i="10"/>
  <c r="T251" i="10"/>
  <c r="R251" i="10"/>
  <c r="P251" i="10"/>
  <c r="BI248" i="10"/>
  <c r="BH248" i="10"/>
  <c r="BG248" i="10"/>
  <c r="BF248" i="10"/>
  <c r="T248" i="10"/>
  <c r="R248" i="10"/>
  <c r="P248" i="10"/>
  <c r="BI245" i="10"/>
  <c r="BH245" i="10"/>
  <c r="BG245" i="10"/>
  <c r="BF245" i="10"/>
  <c r="T245" i="10"/>
  <c r="R245" i="10"/>
  <c r="P245" i="10"/>
  <c r="BI242" i="10"/>
  <c r="BH242" i="10"/>
  <c r="BG242" i="10"/>
  <c r="BF242" i="10"/>
  <c r="T242" i="10"/>
  <c r="R242" i="10"/>
  <c r="P242" i="10"/>
  <c r="BI237" i="10"/>
  <c r="BH237" i="10"/>
  <c r="BG237" i="10"/>
  <c r="BF237" i="10"/>
  <c r="T237" i="10"/>
  <c r="R237" i="10"/>
  <c r="P237" i="10"/>
  <c r="BI235" i="10"/>
  <c r="BH235" i="10"/>
  <c r="BG235" i="10"/>
  <c r="BF235" i="10"/>
  <c r="T235" i="10"/>
  <c r="R235" i="10"/>
  <c r="P235" i="10"/>
  <c r="BI231" i="10"/>
  <c r="BH231" i="10"/>
  <c r="BG231" i="10"/>
  <c r="BF231" i="10"/>
  <c r="T231" i="10"/>
  <c r="R231" i="10"/>
  <c r="P231" i="10"/>
  <c r="BI227" i="10"/>
  <c r="BH227" i="10"/>
  <c r="BG227" i="10"/>
  <c r="BF227" i="10"/>
  <c r="T227" i="10"/>
  <c r="R227" i="10"/>
  <c r="P227" i="10"/>
  <c r="BI223" i="10"/>
  <c r="BH223" i="10"/>
  <c r="BG223" i="10"/>
  <c r="BF223" i="10"/>
  <c r="T223" i="10"/>
  <c r="R223" i="10"/>
  <c r="P223" i="10"/>
  <c r="BI220" i="10"/>
  <c r="BH220" i="10"/>
  <c r="BG220" i="10"/>
  <c r="BF220" i="10"/>
  <c r="T220" i="10"/>
  <c r="R220" i="10"/>
  <c r="P220" i="10"/>
  <c r="BI217" i="10"/>
  <c r="BH217" i="10"/>
  <c r="BG217" i="10"/>
  <c r="BF217" i="10"/>
  <c r="T217" i="10"/>
  <c r="R217" i="10"/>
  <c r="P217" i="10"/>
  <c r="BI213" i="10"/>
  <c r="BH213" i="10"/>
  <c r="BG213" i="10"/>
  <c r="BF213" i="10"/>
  <c r="T213" i="10"/>
  <c r="R213" i="10"/>
  <c r="P213" i="10"/>
  <c r="BI210" i="10"/>
  <c r="BH210" i="10"/>
  <c r="BG210" i="10"/>
  <c r="BF210" i="10"/>
  <c r="T210" i="10"/>
  <c r="R210" i="10"/>
  <c r="P210" i="10"/>
  <c r="BI205" i="10"/>
  <c r="BH205" i="10"/>
  <c r="BG205" i="10"/>
  <c r="BF205" i="10"/>
  <c r="T205" i="10"/>
  <c r="R205" i="10"/>
  <c r="P205" i="10"/>
  <c r="BI194" i="10"/>
  <c r="BH194" i="10"/>
  <c r="BG194" i="10"/>
  <c r="BF194" i="10"/>
  <c r="T194" i="10"/>
  <c r="R194" i="10"/>
  <c r="P194" i="10"/>
  <c r="BI189" i="10"/>
  <c r="BH189" i="10"/>
  <c r="BG189" i="10"/>
  <c r="BF189" i="10"/>
  <c r="T189" i="10"/>
  <c r="R189" i="10"/>
  <c r="P189" i="10"/>
  <c r="BI186" i="10"/>
  <c r="BH186" i="10"/>
  <c r="BG186" i="10"/>
  <c r="BF186" i="10"/>
  <c r="T186" i="10"/>
  <c r="R186" i="10"/>
  <c r="P186" i="10"/>
  <c r="BI183" i="10"/>
  <c r="BH183" i="10"/>
  <c r="BG183" i="10"/>
  <c r="BF183" i="10"/>
  <c r="T183" i="10"/>
  <c r="R183" i="10"/>
  <c r="P183" i="10"/>
  <c r="BI180" i="10"/>
  <c r="BH180" i="10"/>
  <c r="BG180" i="10"/>
  <c r="BF180" i="10"/>
  <c r="T180" i="10"/>
  <c r="R180" i="10"/>
  <c r="P180" i="10"/>
  <c r="BI177" i="10"/>
  <c r="BH177" i="10"/>
  <c r="BG177" i="10"/>
  <c r="BF177" i="10"/>
  <c r="T177" i="10"/>
  <c r="R177" i="10"/>
  <c r="P177" i="10"/>
  <c r="BI174" i="10"/>
  <c r="BH174" i="10"/>
  <c r="BG174" i="10"/>
  <c r="BF174" i="10"/>
  <c r="T174" i="10"/>
  <c r="R174" i="10"/>
  <c r="P174" i="10"/>
  <c r="BI169" i="10"/>
  <c r="BH169" i="10"/>
  <c r="BG169" i="10"/>
  <c r="BF169" i="10"/>
  <c r="T169" i="10"/>
  <c r="R169" i="10"/>
  <c r="P169" i="10"/>
  <c r="BI162" i="10"/>
  <c r="BH162" i="10"/>
  <c r="BG162" i="10"/>
  <c r="BF162" i="10"/>
  <c r="T162" i="10"/>
  <c r="R162" i="10"/>
  <c r="P162" i="10"/>
  <c r="BI155" i="10"/>
  <c r="BH155" i="10"/>
  <c r="BG155" i="10"/>
  <c r="BF155" i="10"/>
  <c r="T155" i="10"/>
  <c r="R155" i="10"/>
  <c r="P155" i="10"/>
  <c r="BI151" i="10"/>
  <c r="BH151" i="10"/>
  <c r="BG151" i="10"/>
  <c r="BF151" i="10"/>
  <c r="T151" i="10"/>
  <c r="R151" i="10"/>
  <c r="P151" i="10"/>
  <c r="BI147" i="10"/>
  <c r="BH147" i="10"/>
  <c r="BG147" i="10"/>
  <c r="BF147" i="10"/>
  <c r="T147" i="10"/>
  <c r="R147" i="10"/>
  <c r="P147" i="10"/>
  <c r="BI138" i="10"/>
  <c r="BH138" i="10"/>
  <c r="BG138" i="10"/>
  <c r="BF138" i="10"/>
  <c r="T138" i="10"/>
  <c r="R138" i="10"/>
  <c r="P138" i="10"/>
  <c r="BI135" i="10"/>
  <c r="BH135" i="10"/>
  <c r="BG135" i="10"/>
  <c r="BF135" i="10"/>
  <c r="T135" i="10"/>
  <c r="R135" i="10"/>
  <c r="P135" i="10"/>
  <c r="BI132" i="10"/>
  <c r="BH132" i="10"/>
  <c r="BG132" i="10"/>
  <c r="BF132" i="10"/>
  <c r="T132" i="10"/>
  <c r="R132" i="10"/>
  <c r="P132" i="10"/>
  <c r="BI129" i="10"/>
  <c r="BH129" i="10"/>
  <c r="BG129" i="10"/>
  <c r="BF129" i="10"/>
  <c r="T129" i="10"/>
  <c r="R129" i="10"/>
  <c r="P129" i="10"/>
  <c r="F120" i="10"/>
  <c r="E118" i="10"/>
  <c r="F91" i="10"/>
  <c r="E89" i="10"/>
  <c r="J26" i="10"/>
  <c r="E26" i="10"/>
  <c r="J94" i="10" s="1"/>
  <c r="J25" i="10"/>
  <c r="J23" i="10"/>
  <c r="E23" i="10"/>
  <c r="J122" i="10" s="1"/>
  <c r="J22" i="10"/>
  <c r="J20" i="10"/>
  <c r="E20" i="10"/>
  <c r="F123" i="10" s="1"/>
  <c r="J19" i="10"/>
  <c r="J17" i="10"/>
  <c r="E17" i="10"/>
  <c r="F122" i="10" s="1"/>
  <c r="J16" i="10"/>
  <c r="J14" i="10"/>
  <c r="J120" i="10" s="1"/>
  <c r="E7" i="10"/>
  <c r="E114" i="10"/>
  <c r="J39" i="9"/>
  <c r="J38" i="9"/>
  <c r="AY104" i="1" s="1"/>
  <c r="J37" i="9"/>
  <c r="AX104" i="1"/>
  <c r="BI1238" i="9"/>
  <c r="BH1238" i="9"/>
  <c r="BG1238" i="9"/>
  <c r="BF1238" i="9"/>
  <c r="T1238" i="9"/>
  <c r="R1238" i="9"/>
  <c r="P1238" i="9"/>
  <c r="BI1233" i="9"/>
  <c r="BH1233" i="9"/>
  <c r="BG1233" i="9"/>
  <c r="BF1233" i="9"/>
  <c r="T1233" i="9"/>
  <c r="R1233" i="9"/>
  <c r="P1233" i="9"/>
  <c r="BI1230" i="9"/>
  <c r="BH1230" i="9"/>
  <c r="BG1230" i="9"/>
  <c r="BF1230" i="9"/>
  <c r="T1230" i="9"/>
  <c r="R1230" i="9"/>
  <c r="P1230" i="9"/>
  <c r="BI1219" i="9"/>
  <c r="BH1219" i="9"/>
  <c r="BG1219" i="9"/>
  <c r="BF1219" i="9"/>
  <c r="T1219" i="9"/>
  <c r="R1219" i="9"/>
  <c r="P1219" i="9"/>
  <c r="BI1216" i="9"/>
  <c r="BH1216" i="9"/>
  <c r="BG1216" i="9"/>
  <c r="BF1216" i="9"/>
  <c r="T1216" i="9"/>
  <c r="R1216" i="9"/>
  <c r="P1216" i="9"/>
  <c r="BI1214" i="9"/>
  <c r="BH1214" i="9"/>
  <c r="BG1214" i="9"/>
  <c r="BF1214" i="9"/>
  <c r="T1214" i="9"/>
  <c r="R1214" i="9"/>
  <c r="P1214" i="9"/>
  <c r="BI1212" i="9"/>
  <c r="BH1212" i="9"/>
  <c r="BG1212" i="9"/>
  <c r="BF1212" i="9"/>
  <c r="T1212" i="9"/>
  <c r="R1212" i="9"/>
  <c r="P1212" i="9"/>
  <c r="BI1205" i="9"/>
  <c r="BH1205" i="9"/>
  <c r="BG1205" i="9"/>
  <c r="BF1205" i="9"/>
  <c r="T1205" i="9"/>
  <c r="R1205" i="9"/>
  <c r="P1205" i="9"/>
  <c r="BI1203" i="9"/>
  <c r="BH1203" i="9"/>
  <c r="BG1203" i="9"/>
  <c r="BF1203" i="9"/>
  <c r="T1203" i="9"/>
  <c r="R1203" i="9"/>
  <c r="P1203" i="9"/>
  <c r="BI1201" i="9"/>
  <c r="BH1201" i="9"/>
  <c r="BG1201" i="9"/>
  <c r="BF1201" i="9"/>
  <c r="T1201" i="9"/>
  <c r="R1201" i="9"/>
  <c r="P1201" i="9"/>
  <c r="BI1196" i="9"/>
  <c r="BH1196" i="9"/>
  <c r="BG1196" i="9"/>
  <c r="BF1196" i="9"/>
  <c r="T1196" i="9"/>
  <c r="R1196" i="9"/>
  <c r="P1196" i="9"/>
  <c r="BI1193" i="9"/>
  <c r="BH1193" i="9"/>
  <c r="BG1193" i="9"/>
  <c r="BF1193" i="9"/>
  <c r="T1193" i="9"/>
  <c r="R1193" i="9"/>
  <c r="P1193" i="9"/>
  <c r="BI1190" i="9"/>
  <c r="BH1190" i="9"/>
  <c r="BG1190" i="9"/>
  <c r="BF1190" i="9"/>
  <c r="T1190" i="9"/>
  <c r="R1190" i="9"/>
  <c r="P1190" i="9"/>
  <c r="BI1182" i="9"/>
  <c r="BH1182" i="9"/>
  <c r="BG1182" i="9"/>
  <c r="BF1182" i="9"/>
  <c r="T1182" i="9"/>
  <c r="R1182" i="9"/>
  <c r="P1182" i="9"/>
  <c r="BI1177" i="9"/>
  <c r="BH1177" i="9"/>
  <c r="BG1177" i="9"/>
  <c r="BF1177" i="9"/>
  <c r="T1177" i="9"/>
  <c r="R1177" i="9"/>
  <c r="P1177" i="9"/>
  <c r="BI1175" i="9"/>
  <c r="BH1175" i="9"/>
  <c r="BG1175" i="9"/>
  <c r="BF1175" i="9"/>
  <c r="T1175" i="9"/>
  <c r="R1175" i="9"/>
  <c r="P1175" i="9"/>
  <c r="BI1167" i="9"/>
  <c r="BH1167" i="9"/>
  <c r="BG1167" i="9"/>
  <c r="BF1167" i="9"/>
  <c r="T1167" i="9"/>
  <c r="R1167" i="9"/>
  <c r="P1167" i="9"/>
  <c r="BI1165" i="9"/>
  <c r="BH1165" i="9"/>
  <c r="BG1165" i="9"/>
  <c r="BF1165" i="9"/>
  <c r="T1165" i="9"/>
  <c r="R1165" i="9"/>
  <c r="P1165" i="9"/>
  <c r="BI1160" i="9"/>
  <c r="BH1160" i="9"/>
  <c r="BG1160" i="9"/>
  <c r="BF1160" i="9"/>
  <c r="T1160" i="9"/>
  <c r="R1160" i="9"/>
  <c r="P1160" i="9"/>
  <c r="BI1156" i="9"/>
  <c r="BH1156" i="9"/>
  <c r="BG1156" i="9"/>
  <c r="BF1156" i="9"/>
  <c r="T1156" i="9"/>
  <c r="R1156" i="9"/>
  <c r="P1156" i="9"/>
  <c r="BI1153" i="9"/>
  <c r="BH1153" i="9"/>
  <c r="BG1153" i="9"/>
  <c r="BF1153" i="9"/>
  <c r="T1153" i="9"/>
  <c r="R1153" i="9"/>
  <c r="P1153" i="9"/>
  <c r="BI1150" i="9"/>
  <c r="BH1150" i="9"/>
  <c r="BG1150" i="9"/>
  <c r="BF1150" i="9"/>
  <c r="T1150" i="9"/>
  <c r="R1150" i="9"/>
  <c r="P1150" i="9"/>
  <c r="BI1147" i="9"/>
  <c r="BH1147" i="9"/>
  <c r="BG1147" i="9"/>
  <c r="BF1147" i="9"/>
  <c r="T1147" i="9"/>
  <c r="R1147" i="9"/>
  <c r="P1147" i="9"/>
  <c r="BI1144" i="9"/>
  <c r="BH1144" i="9"/>
  <c r="BG1144" i="9"/>
  <c r="BF1144" i="9"/>
  <c r="T1144" i="9"/>
  <c r="R1144" i="9"/>
  <c r="P1144" i="9"/>
  <c r="BI1141" i="9"/>
  <c r="BH1141" i="9"/>
  <c r="BG1141" i="9"/>
  <c r="BF1141" i="9"/>
  <c r="T1141" i="9"/>
  <c r="R1141" i="9"/>
  <c r="P1141" i="9"/>
  <c r="BI1132" i="9"/>
  <c r="BH1132" i="9"/>
  <c r="BG1132" i="9"/>
  <c r="BF1132" i="9"/>
  <c r="T1132" i="9"/>
  <c r="R1132" i="9"/>
  <c r="P1132" i="9"/>
  <c r="BI1124" i="9"/>
  <c r="BH1124" i="9"/>
  <c r="BG1124" i="9"/>
  <c r="BF1124" i="9"/>
  <c r="T1124" i="9"/>
  <c r="R1124" i="9"/>
  <c r="P1124" i="9"/>
  <c r="BI1115" i="9"/>
  <c r="BH1115" i="9"/>
  <c r="BG1115" i="9"/>
  <c r="BF1115" i="9"/>
  <c r="T1115" i="9"/>
  <c r="R1115" i="9"/>
  <c r="P1115" i="9"/>
  <c r="BI1109" i="9"/>
  <c r="BH1109" i="9"/>
  <c r="BG1109" i="9"/>
  <c r="BF1109" i="9"/>
  <c r="T1109" i="9"/>
  <c r="R1109" i="9"/>
  <c r="P1109" i="9"/>
  <c r="BI1106" i="9"/>
  <c r="BH1106" i="9"/>
  <c r="BG1106" i="9"/>
  <c r="BF1106" i="9"/>
  <c r="T1106" i="9"/>
  <c r="R1106" i="9"/>
  <c r="P1106" i="9"/>
  <c r="BI1097" i="9"/>
  <c r="BH1097" i="9"/>
  <c r="BG1097" i="9"/>
  <c r="BF1097" i="9"/>
  <c r="T1097" i="9"/>
  <c r="R1097" i="9"/>
  <c r="P1097" i="9"/>
  <c r="BI1088" i="9"/>
  <c r="BH1088" i="9"/>
  <c r="BG1088" i="9"/>
  <c r="BF1088" i="9"/>
  <c r="T1088" i="9"/>
  <c r="R1088" i="9"/>
  <c r="P1088" i="9"/>
  <c r="BI1085" i="9"/>
  <c r="BH1085" i="9"/>
  <c r="BG1085" i="9"/>
  <c r="BF1085" i="9"/>
  <c r="T1085" i="9"/>
  <c r="R1085" i="9"/>
  <c r="P1085" i="9"/>
  <c r="BI1082" i="9"/>
  <c r="BH1082" i="9"/>
  <c r="BG1082" i="9"/>
  <c r="BF1082" i="9"/>
  <c r="T1082" i="9"/>
  <c r="R1082" i="9"/>
  <c r="P1082" i="9"/>
  <c r="BI1079" i="9"/>
  <c r="BH1079" i="9"/>
  <c r="BG1079" i="9"/>
  <c r="BF1079" i="9"/>
  <c r="T1079" i="9"/>
  <c r="R1079" i="9"/>
  <c r="P1079" i="9"/>
  <c r="BI1076" i="9"/>
  <c r="BH1076" i="9"/>
  <c r="BG1076" i="9"/>
  <c r="BF1076" i="9"/>
  <c r="T1076" i="9"/>
  <c r="R1076" i="9"/>
  <c r="P1076" i="9"/>
  <c r="BI1073" i="9"/>
  <c r="BH1073" i="9"/>
  <c r="BG1073" i="9"/>
  <c r="BF1073" i="9"/>
  <c r="T1073" i="9"/>
  <c r="R1073" i="9"/>
  <c r="P1073" i="9"/>
  <c r="BI1070" i="9"/>
  <c r="BH1070" i="9"/>
  <c r="BG1070" i="9"/>
  <c r="BF1070" i="9"/>
  <c r="T1070" i="9"/>
  <c r="R1070" i="9"/>
  <c r="P1070" i="9"/>
  <c r="BI1068" i="9"/>
  <c r="BH1068" i="9"/>
  <c r="BG1068" i="9"/>
  <c r="BF1068" i="9"/>
  <c r="T1068" i="9"/>
  <c r="R1068" i="9"/>
  <c r="P1068" i="9"/>
  <c r="BI1065" i="9"/>
  <c r="BH1065" i="9"/>
  <c r="BG1065" i="9"/>
  <c r="BF1065" i="9"/>
  <c r="T1065" i="9"/>
  <c r="R1065" i="9"/>
  <c r="P1065" i="9"/>
  <c r="BI1062" i="9"/>
  <c r="BH1062" i="9"/>
  <c r="BG1062" i="9"/>
  <c r="BF1062" i="9"/>
  <c r="T1062" i="9"/>
  <c r="R1062" i="9"/>
  <c r="P1062" i="9"/>
  <c r="BI1060" i="9"/>
  <c r="BH1060" i="9"/>
  <c r="BG1060" i="9"/>
  <c r="BF1060" i="9"/>
  <c r="T1060" i="9"/>
  <c r="R1060" i="9"/>
  <c r="P1060" i="9"/>
  <c r="BI1055" i="9"/>
  <c r="BH1055" i="9"/>
  <c r="BG1055" i="9"/>
  <c r="BF1055" i="9"/>
  <c r="T1055" i="9"/>
  <c r="R1055" i="9"/>
  <c r="P1055" i="9"/>
  <c r="BI1053" i="9"/>
  <c r="BH1053" i="9"/>
  <c r="BG1053" i="9"/>
  <c r="BF1053" i="9"/>
  <c r="T1053" i="9"/>
  <c r="R1053" i="9"/>
  <c r="P1053" i="9"/>
  <c r="BI1050" i="9"/>
  <c r="BH1050" i="9"/>
  <c r="BG1050" i="9"/>
  <c r="BF1050" i="9"/>
  <c r="T1050" i="9"/>
  <c r="R1050" i="9"/>
  <c r="P1050" i="9"/>
  <c r="BI1048" i="9"/>
  <c r="BH1048" i="9"/>
  <c r="BG1048" i="9"/>
  <c r="BF1048" i="9"/>
  <c r="T1048" i="9"/>
  <c r="R1048" i="9"/>
  <c r="P1048" i="9"/>
  <c r="BI1045" i="9"/>
  <c r="BH1045" i="9"/>
  <c r="BG1045" i="9"/>
  <c r="BF1045" i="9"/>
  <c r="T1045" i="9"/>
  <c r="R1045" i="9"/>
  <c r="P1045" i="9"/>
  <c r="BI1043" i="9"/>
  <c r="BH1043" i="9"/>
  <c r="BG1043" i="9"/>
  <c r="BF1043" i="9"/>
  <c r="T1043" i="9"/>
  <c r="R1043" i="9"/>
  <c r="P1043" i="9"/>
  <c r="BI1040" i="9"/>
  <c r="BH1040" i="9"/>
  <c r="BG1040" i="9"/>
  <c r="BF1040" i="9"/>
  <c r="T1040" i="9"/>
  <c r="R1040" i="9"/>
  <c r="P1040" i="9"/>
  <c r="BI1038" i="9"/>
  <c r="BH1038" i="9"/>
  <c r="BG1038" i="9"/>
  <c r="BF1038" i="9"/>
  <c r="T1038" i="9"/>
  <c r="R1038" i="9"/>
  <c r="P1038" i="9"/>
  <c r="BI1035" i="9"/>
  <c r="BH1035" i="9"/>
  <c r="BG1035" i="9"/>
  <c r="BF1035" i="9"/>
  <c r="T1035" i="9"/>
  <c r="R1035" i="9"/>
  <c r="P1035" i="9"/>
  <c r="BI1033" i="9"/>
  <c r="BH1033" i="9"/>
  <c r="BG1033" i="9"/>
  <c r="BF1033" i="9"/>
  <c r="T1033" i="9"/>
  <c r="R1033" i="9"/>
  <c r="P1033" i="9"/>
  <c r="BI1030" i="9"/>
  <c r="BH1030" i="9"/>
  <c r="BG1030" i="9"/>
  <c r="BF1030" i="9"/>
  <c r="T1030" i="9"/>
  <c r="R1030" i="9"/>
  <c r="P1030" i="9"/>
  <c r="BI1025" i="9"/>
  <c r="BH1025" i="9"/>
  <c r="BG1025" i="9"/>
  <c r="BF1025" i="9"/>
  <c r="T1025" i="9"/>
  <c r="R1025" i="9"/>
  <c r="P1025" i="9"/>
  <c r="BI1023" i="9"/>
  <c r="BH1023" i="9"/>
  <c r="BG1023" i="9"/>
  <c r="BF1023" i="9"/>
  <c r="T1023" i="9"/>
  <c r="R1023" i="9"/>
  <c r="P1023" i="9"/>
  <c r="BI1017" i="9"/>
  <c r="BH1017" i="9"/>
  <c r="BG1017" i="9"/>
  <c r="BF1017" i="9"/>
  <c r="T1017" i="9"/>
  <c r="R1017" i="9"/>
  <c r="P1017" i="9"/>
  <c r="BI1014" i="9"/>
  <c r="BH1014" i="9"/>
  <c r="BG1014" i="9"/>
  <c r="BF1014" i="9"/>
  <c r="T1014" i="9"/>
  <c r="R1014" i="9"/>
  <c r="P1014" i="9"/>
  <c r="BI1012" i="9"/>
  <c r="BH1012" i="9"/>
  <c r="BG1012" i="9"/>
  <c r="BF1012" i="9"/>
  <c r="T1012" i="9"/>
  <c r="R1012" i="9"/>
  <c r="P1012" i="9"/>
  <c r="BI1008" i="9"/>
  <c r="BH1008" i="9"/>
  <c r="BG1008" i="9"/>
  <c r="BF1008" i="9"/>
  <c r="T1008" i="9"/>
  <c r="R1008" i="9"/>
  <c r="P1008" i="9"/>
  <c r="BI1006" i="9"/>
  <c r="BH1006" i="9"/>
  <c r="BG1006" i="9"/>
  <c r="BF1006" i="9"/>
  <c r="T1006" i="9"/>
  <c r="R1006" i="9"/>
  <c r="P1006" i="9"/>
  <c r="BI1003" i="9"/>
  <c r="BH1003" i="9"/>
  <c r="BG1003" i="9"/>
  <c r="BF1003" i="9"/>
  <c r="T1003" i="9"/>
  <c r="R1003" i="9"/>
  <c r="P1003" i="9"/>
  <c r="BI999" i="9"/>
  <c r="BH999" i="9"/>
  <c r="BG999" i="9"/>
  <c r="BF999" i="9"/>
  <c r="T999" i="9"/>
  <c r="R999" i="9"/>
  <c r="P999" i="9"/>
  <c r="BI996" i="9"/>
  <c r="BH996" i="9"/>
  <c r="BG996" i="9"/>
  <c r="BF996" i="9"/>
  <c r="T996" i="9"/>
  <c r="R996" i="9"/>
  <c r="P996" i="9"/>
  <c r="BI994" i="9"/>
  <c r="BH994" i="9"/>
  <c r="BG994" i="9"/>
  <c r="BF994" i="9"/>
  <c r="T994" i="9"/>
  <c r="R994" i="9"/>
  <c r="P994" i="9"/>
  <c r="BI991" i="9"/>
  <c r="BH991" i="9"/>
  <c r="BG991" i="9"/>
  <c r="BF991" i="9"/>
  <c r="T991" i="9"/>
  <c r="R991" i="9"/>
  <c r="P991" i="9"/>
  <c r="BI987" i="9"/>
  <c r="BH987" i="9"/>
  <c r="BG987" i="9"/>
  <c r="BF987" i="9"/>
  <c r="T987" i="9"/>
  <c r="R987" i="9"/>
  <c r="P987" i="9"/>
  <c r="BI982" i="9"/>
  <c r="BH982" i="9"/>
  <c r="BG982" i="9"/>
  <c r="BF982" i="9"/>
  <c r="T982" i="9"/>
  <c r="R982" i="9"/>
  <c r="P982" i="9"/>
  <c r="BI979" i="9"/>
  <c r="BH979" i="9"/>
  <c r="BG979" i="9"/>
  <c r="BF979" i="9"/>
  <c r="T979" i="9"/>
  <c r="R979" i="9"/>
  <c r="P979" i="9"/>
  <c r="BI972" i="9"/>
  <c r="BH972" i="9"/>
  <c r="BG972" i="9"/>
  <c r="BF972" i="9"/>
  <c r="T972" i="9"/>
  <c r="R972" i="9"/>
  <c r="P972" i="9"/>
  <c r="BI967" i="9"/>
  <c r="BH967" i="9"/>
  <c r="BG967" i="9"/>
  <c r="BF967" i="9"/>
  <c r="T967" i="9"/>
  <c r="R967" i="9"/>
  <c r="P967" i="9"/>
  <c r="BI965" i="9"/>
  <c r="BH965" i="9"/>
  <c r="BG965" i="9"/>
  <c r="BF965" i="9"/>
  <c r="T965" i="9"/>
  <c r="R965" i="9"/>
  <c r="P965" i="9"/>
  <c r="BI962" i="9"/>
  <c r="BH962" i="9"/>
  <c r="BG962" i="9"/>
  <c r="BF962" i="9"/>
  <c r="T962" i="9"/>
  <c r="R962" i="9"/>
  <c r="P962" i="9"/>
  <c r="BI959" i="9"/>
  <c r="BH959" i="9"/>
  <c r="BG959" i="9"/>
  <c r="BF959" i="9"/>
  <c r="T959" i="9"/>
  <c r="R959" i="9"/>
  <c r="P959" i="9"/>
  <c r="BI956" i="9"/>
  <c r="BH956" i="9"/>
  <c r="BG956" i="9"/>
  <c r="BF956" i="9"/>
  <c r="T956" i="9"/>
  <c r="R956" i="9"/>
  <c r="P956" i="9"/>
  <c r="BI953" i="9"/>
  <c r="BH953" i="9"/>
  <c r="BG953" i="9"/>
  <c r="BF953" i="9"/>
  <c r="T953" i="9"/>
  <c r="R953" i="9"/>
  <c r="P953" i="9"/>
  <c r="BI950" i="9"/>
  <c r="BH950" i="9"/>
  <c r="BG950" i="9"/>
  <c r="BF950" i="9"/>
  <c r="T950" i="9"/>
  <c r="R950" i="9"/>
  <c r="P950" i="9"/>
  <c r="BI948" i="9"/>
  <c r="BH948" i="9"/>
  <c r="BG948" i="9"/>
  <c r="BF948" i="9"/>
  <c r="T948" i="9"/>
  <c r="R948" i="9"/>
  <c r="P948" i="9"/>
  <c r="BI945" i="9"/>
  <c r="BH945" i="9"/>
  <c r="BG945" i="9"/>
  <c r="BF945" i="9"/>
  <c r="T945" i="9"/>
  <c r="R945" i="9"/>
  <c r="P945" i="9"/>
  <c r="BI942" i="9"/>
  <c r="BH942" i="9"/>
  <c r="BG942" i="9"/>
  <c r="BF942" i="9"/>
  <c r="T942" i="9"/>
  <c r="R942" i="9"/>
  <c r="P942" i="9"/>
  <c r="BI939" i="9"/>
  <c r="BH939" i="9"/>
  <c r="BG939" i="9"/>
  <c r="BF939" i="9"/>
  <c r="T939" i="9"/>
  <c r="R939" i="9"/>
  <c r="P939" i="9"/>
  <c r="BI936" i="9"/>
  <c r="BH936" i="9"/>
  <c r="BG936" i="9"/>
  <c r="BF936" i="9"/>
  <c r="T936" i="9"/>
  <c r="R936" i="9"/>
  <c r="P936" i="9"/>
  <c r="BI934" i="9"/>
  <c r="BH934" i="9"/>
  <c r="BG934" i="9"/>
  <c r="BF934" i="9"/>
  <c r="T934" i="9"/>
  <c r="R934" i="9"/>
  <c r="P934" i="9"/>
  <c r="BI931" i="9"/>
  <c r="BH931" i="9"/>
  <c r="BG931" i="9"/>
  <c r="BF931" i="9"/>
  <c r="T931" i="9"/>
  <c r="R931" i="9"/>
  <c r="P931" i="9"/>
  <c r="BI929" i="9"/>
  <c r="BH929" i="9"/>
  <c r="BG929" i="9"/>
  <c r="BF929" i="9"/>
  <c r="T929" i="9"/>
  <c r="R929" i="9"/>
  <c r="P929" i="9"/>
  <c r="BI926" i="9"/>
  <c r="BH926" i="9"/>
  <c r="BG926" i="9"/>
  <c r="BF926" i="9"/>
  <c r="T926" i="9"/>
  <c r="R926" i="9"/>
  <c r="P926" i="9"/>
  <c r="BI923" i="9"/>
  <c r="BH923" i="9"/>
  <c r="BG923" i="9"/>
  <c r="BF923" i="9"/>
  <c r="T923" i="9"/>
  <c r="R923" i="9"/>
  <c r="P923" i="9"/>
  <c r="BI916" i="9"/>
  <c r="BH916" i="9"/>
  <c r="BG916" i="9"/>
  <c r="BF916" i="9"/>
  <c r="T916" i="9"/>
  <c r="R916" i="9"/>
  <c r="P916" i="9"/>
  <c r="BI913" i="9"/>
  <c r="BH913" i="9"/>
  <c r="BG913" i="9"/>
  <c r="BF913" i="9"/>
  <c r="T913" i="9"/>
  <c r="R913" i="9"/>
  <c r="P913" i="9"/>
  <c r="BI908" i="9"/>
  <c r="BH908" i="9"/>
  <c r="BG908" i="9"/>
  <c r="BF908" i="9"/>
  <c r="T908" i="9"/>
  <c r="R908" i="9"/>
  <c r="P908" i="9"/>
  <c r="BI903" i="9"/>
  <c r="BH903" i="9"/>
  <c r="BG903" i="9"/>
  <c r="BF903" i="9"/>
  <c r="T903" i="9"/>
  <c r="R903" i="9"/>
  <c r="P903" i="9"/>
  <c r="BI899" i="9"/>
  <c r="BH899" i="9"/>
  <c r="BG899" i="9"/>
  <c r="BF899" i="9"/>
  <c r="T899" i="9"/>
  <c r="R899" i="9"/>
  <c r="P899" i="9"/>
  <c r="BI897" i="9"/>
  <c r="BH897" i="9"/>
  <c r="BG897" i="9"/>
  <c r="BF897" i="9"/>
  <c r="T897" i="9"/>
  <c r="R897" i="9"/>
  <c r="P897" i="9"/>
  <c r="BI894" i="9"/>
  <c r="BH894" i="9"/>
  <c r="BG894" i="9"/>
  <c r="BF894" i="9"/>
  <c r="T894" i="9"/>
  <c r="R894" i="9"/>
  <c r="P894" i="9"/>
  <c r="BI891" i="9"/>
  <c r="BH891" i="9"/>
  <c r="BG891" i="9"/>
  <c r="BF891" i="9"/>
  <c r="T891" i="9"/>
  <c r="R891" i="9"/>
  <c r="P891" i="9"/>
  <c r="BI886" i="9"/>
  <c r="BH886" i="9"/>
  <c r="BG886" i="9"/>
  <c r="BF886" i="9"/>
  <c r="T886" i="9"/>
  <c r="R886" i="9"/>
  <c r="P886" i="9"/>
  <c r="BI881" i="9"/>
  <c r="BH881" i="9"/>
  <c r="BG881" i="9"/>
  <c r="BF881" i="9"/>
  <c r="T881" i="9"/>
  <c r="R881" i="9"/>
  <c r="P881" i="9"/>
  <c r="BI872" i="9"/>
  <c r="BH872" i="9"/>
  <c r="BG872" i="9"/>
  <c r="BF872" i="9"/>
  <c r="T872" i="9"/>
  <c r="R872" i="9"/>
  <c r="P872" i="9"/>
  <c r="BI860" i="9"/>
  <c r="BH860" i="9"/>
  <c r="BG860" i="9"/>
  <c r="BF860" i="9"/>
  <c r="T860" i="9"/>
  <c r="R860" i="9"/>
  <c r="P860" i="9"/>
  <c r="BI857" i="9"/>
  <c r="BH857" i="9"/>
  <c r="BG857" i="9"/>
  <c r="BF857" i="9"/>
  <c r="T857" i="9"/>
  <c r="R857" i="9"/>
  <c r="P857" i="9"/>
  <c r="BI854" i="9"/>
  <c r="BH854" i="9"/>
  <c r="BG854" i="9"/>
  <c r="BF854" i="9"/>
  <c r="T854" i="9"/>
  <c r="R854" i="9"/>
  <c r="P854" i="9"/>
  <c r="BI851" i="9"/>
  <c r="BH851" i="9"/>
  <c r="BG851" i="9"/>
  <c r="BF851" i="9"/>
  <c r="T851" i="9"/>
  <c r="R851" i="9"/>
  <c r="P851" i="9"/>
  <c r="BI848" i="9"/>
  <c r="BH848" i="9"/>
  <c r="BG848" i="9"/>
  <c r="BF848" i="9"/>
  <c r="T848" i="9"/>
  <c r="R848" i="9"/>
  <c r="P848" i="9"/>
  <c r="BI842" i="9"/>
  <c r="BH842" i="9"/>
  <c r="BG842" i="9"/>
  <c r="BF842" i="9"/>
  <c r="T842" i="9"/>
  <c r="R842" i="9"/>
  <c r="P842" i="9"/>
  <c r="BI836" i="9"/>
  <c r="BH836" i="9"/>
  <c r="BG836" i="9"/>
  <c r="BF836" i="9"/>
  <c r="T836" i="9"/>
  <c r="R836" i="9"/>
  <c r="P836" i="9"/>
  <c r="BI831" i="9"/>
  <c r="BH831" i="9"/>
  <c r="BG831" i="9"/>
  <c r="BF831" i="9"/>
  <c r="T831" i="9"/>
  <c r="R831" i="9"/>
  <c r="P831" i="9"/>
  <c r="BI828" i="9"/>
  <c r="BH828" i="9"/>
  <c r="BG828" i="9"/>
  <c r="BF828" i="9"/>
  <c r="T828" i="9"/>
  <c r="R828" i="9"/>
  <c r="P828" i="9"/>
  <c r="BI825" i="9"/>
  <c r="BH825" i="9"/>
  <c r="BG825" i="9"/>
  <c r="BF825" i="9"/>
  <c r="T825" i="9"/>
  <c r="R825" i="9"/>
  <c r="P825" i="9"/>
  <c r="BI822" i="9"/>
  <c r="BH822" i="9"/>
  <c r="BG822" i="9"/>
  <c r="BF822" i="9"/>
  <c r="T822" i="9"/>
  <c r="R822" i="9"/>
  <c r="P822" i="9"/>
  <c r="BI819" i="9"/>
  <c r="BH819" i="9"/>
  <c r="BG819" i="9"/>
  <c r="BF819" i="9"/>
  <c r="T819" i="9"/>
  <c r="R819" i="9"/>
  <c r="P819" i="9"/>
  <c r="BI816" i="9"/>
  <c r="BH816" i="9"/>
  <c r="BG816" i="9"/>
  <c r="BF816" i="9"/>
  <c r="T816" i="9"/>
  <c r="R816" i="9"/>
  <c r="P816" i="9"/>
  <c r="BI814" i="9"/>
  <c r="BH814" i="9"/>
  <c r="BG814" i="9"/>
  <c r="BF814" i="9"/>
  <c r="T814" i="9"/>
  <c r="R814" i="9"/>
  <c r="P814" i="9"/>
  <c r="BI811" i="9"/>
  <c r="BH811" i="9"/>
  <c r="BG811" i="9"/>
  <c r="BF811" i="9"/>
  <c r="T811" i="9"/>
  <c r="R811" i="9"/>
  <c r="P811" i="9"/>
  <c r="BI808" i="9"/>
  <c r="BH808" i="9"/>
  <c r="BG808" i="9"/>
  <c r="BF808" i="9"/>
  <c r="T808" i="9"/>
  <c r="R808" i="9"/>
  <c r="P808" i="9"/>
  <c r="BI806" i="9"/>
  <c r="BH806" i="9"/>
  <c r="BG806" i="9"/>
  <c r="BF806" i="9"/>
  <c r="T806" i="9"/>
  <c r="R806" i="9"/>
  <c r="P806" i="9"/>
  <c r="BI802" i="9"/>
  <c r="BH802" i="9"/>
  <c r="BG802" i="9"/>
  <c r="BF802" i="9"/>
  <c r="T802" i="9"/>
  <c r="R802" i="9"/>
  <c r="P802" i="9"/>
  <c r="BI800" i="9"/>
  <c r="BH800" i="9"/>
  <c r="BG800" i="9"/>
  <c r="BF800" i="9"/>
  <c r="T800" i="9"/>
  <c r="R800" i="9"/>
  <c r="P800" i="9"/>
  <c r="BI797" i="9"/>
  <c r="BH797" i="9"/>
  <c r="BG797" i="9"/>
  <c r="BF797" i="9"/>
  <c r="T797" i="9"/>
  <c r="R797" i="9"/>
  <c r="P797" i="9"/>
  <c r="BI795" i="9"/>
  <c r="BH795" i="9"/>
  <c r="BG795" i="9"/>
  <c r="BF795" i="9"/>
  <c r="T795" i="9"/>
  <c r="R795" i="9"/>
  <c r="P795" i="9"/>
  <c r="BI793" i="9"/>
  <c r="BH793" i="9"/>
  <c r="BG793" i="9"/>
  <c r="BF793" i="9"/>
  <c r="T793" i="9"/>
  <c r="R793" i="9"/>
  <c r="P793" i="9"/>
  <c r="BI791" i="9"/>
  <c r="BH791" i="9"/>
  <c r="BG791" i="9"/>
  <c r="BF791" i="9"/>
  <c r="T791" i="9"/>
  <c r="R791" i="9"/>
  <c r="P791" i="9"/>
  <c r="BI789" i="9"/>
  <c r="BH789" i="9"/>
  <c r="BG789" i="9"/>
  <c r="BF789" i="9"/>
  <c r="T789" i="9"/>
  <c r="R789" i="9"/>
  <c r="P789" i="9"/>
  <c r="BI787" i="9"/>
  <c r="BH787" i="9"/>
  <c r="BG787" i="9"/>
  <c r="BF787" i="9"/>
  <c r="T787" i="9"/>
  <c r="R787" i="9"/>
  <c r="P787" i="9"/>
  <c r="BI784" i="9"/>
  <c r="BH784" i="9"/>
  <c r="BG784" i="9"/>
  <c r="BF784" i="9"/>
  <c r="T784" i="9"/>
  <c r="R784" i="9"/>
  <c r="P784" i="9"/>
  <c r="BI781" i="9"/>
  <c r="BH781" i="9"/>
  <c r="BG781" i="9"/>
  <c r="BF781" i="9"/>
  <c r="T781" i="9"/>
  <c r="R781" i="9"/>
  <c r="P781" i="9"/>
  <c r="BI779" i="9"/>
  <c r="BH779" i="9"/>
  <c r="BG779" i="9"/>
  <c r="BF779" i="9"/>
  <c r="T779" i="9"/>
  <c r="R779" i="9"/>
  <c r="P779" i="9"/>
  <c r="BI776" i="9"/>
  <c r="BH776" i="9"/>
  <c r="BG776" i="9"/>
  <c r="BF776" i="9"/>
  <c r="T776" i="9"/>
  <c r="R776" i="9"/>
  <c r="P776" i="9"/>
  <c r="BI773" i="9"/>
  <c r="BH773" i="9"/>
  <c r="BG773" i="9"/>
  <c r="BF773" i="9"/>
  <c r="T773" i="9"/>
  <c r="R773" i="9"/>
  <c r="P773" i="9"/>
  <c r="BI770" i="9"/>
  <c r="BH770" i="9"/>
  <c r="BG770" i="9"/>
  <c r="BF770" i="9"/>
  <c r="T770" i="9"/>
  <c r="R770" i="9"/>
  <c r="P770" i="9"/>
  <c r="BI767" i="9"/>
  <c r="BH767" i="9"/>
  <c r="BG767" i="9"/>
  <c r="BF767" i="9"/>
  <c r="T767" i="9"/>
  <c r="R767" i="9"/>
  <c r="P767" i="9"/>
  <c r="BI764" i="9"/>
  <c r="BH764" i="9"/>
  <c r="BG764" i="9"/>
  <c r="BF764" i="9"/>
  <c r="T764" i="9"/>
  <c r="R764" i="9"/>
  <c r="P764" i="9"/>
  <c r="BI761" i="9"/>
  <c r="BH761" i="9"/>
  <c r="BG761" i="9"/>
  <c r="BF761" i="9"/>
  <c r="T761" i="9"/>
  <c r="R761" i="9"/>
  <c r="P761" i="9"/>
  <c r="BI758" i="9"/>
  <c r="BH758" i="9"/>
  <c r="BG758" i="9"/>
  <c r="BF758" i="9"/>
  <c r="T758" i="9"/>
  <c r="R758" i="9"/>
  <c r="P758" i="9"/>
  <c r="BI756" i="9"/>
  <c r="BH756" i="9"/>
  <c r="BG756" i="9"/>
  <c r="BF756" i="9"/>
  <c r="T756" i="9"/>
  <c r="R756" i="9"/>
  <c r="P756" i="9"/>
  <c r="BI753" i="9"/>
  <c r="BH753" i="9"/>
  <c r="BG753" i="9"/>
  <c r="BF753" i="9"/>
  <c r="T753" i="9"/>
  <c r="R753" i="9"/>
  <c r="P753" i="9"/>
  <c r="BI750" i="9"/>
  <c r="BH750" i="9"/>
  <c r="BG750" i="9"/>
  <c r="BF750" i="9"/>
  <c r="T750" i="9"/>
  <c r="R750" i="9"/>
  <c r="P750" i="9"/>
  <c r="BI748" i="9"/>
  <c r="BH748" i="9"/>
  <c r="BG748" i="9"/>
  <c r="BF748" i="9"/>
  <c r="T748" i="9"/>
  <c r="R748" i="9"/>
  <c r="P748" i="9"/>
  <c r="BI745" i="9"/>
  <c r="BH745" i="9"/>
  <c r="BG745" i="9"/>
  <c r="BF745" i="9"/>
  <c r="T745" i="9"/>
  <c r="R745" i="9"/>
  <c r="P745" i="9"/>
  <c r="BI742" i="9"/>
  <c r="BH742" i="9"/>
  <c r="BG742" i="9"/>
  <c r="BF742" i="9"/>
  <c r="T742" i="9"/>
  <c r="R742" i="9"/>
  <c r="P742" i="9"/>
  <c r="BI739" i="9"/>
  <c r="BH739" i="9"/>
  <c r="BG739" i="9"/>
  <c r="BF739" i="9"/>
  <c r="T739" i="9"/>
  <c r="R739" i="9"/>
  <c r="P739" i="9"/>
  <c r="BI737" i="9"/>
  <c r="BH737" i="9"/>
  <c r="BG737" i="9"/>
  <c r="BF737" i="9"/>
  <c r="T737" i="9"/>
  <c r="R737" i="9"/>
  <c r="P737" i="9"/>
  <c r="BI734" i="9"/>
  <c r="BH734" i="9"/>
  <c r="BG734" i="9"/>
  <c r="BF734" i="9"/>
  <c r="T734" i="9"/>
  <c r="R734" i="9"/>
  <c r="P734" i="9"/>
  <c r="BI725" i="9"/>
  <c r="BH725" i="9"/>
  <c r="BG725" i="9"/>
  <c r="BF725" i="9"/>
  <c r="T725" i="9"/>
  <c r="R725" i="9"/>
  <c r="P725" i="9"/>
  <c r="BI716" i="9"/>
  <c r="BH716" i="9"/>
  <c r="BG716" i="9"/>
  <c r="BF716" i="9"/>
  <c r="T716" i="9"/>
  <c r="R716" i="9"/>
  <c r="P716" i="9"/>
  <c r="BI714" i="9"/>
  <c r="BH714" i="9"/>
  <c r="BG714" i="9"/>
  <c r="BF714" i="9"/>
  <c r="T714" i="9"/>
  <c r="R714" i="9"/>
  <c r="P714" i="9"/>
  <c r="BI711" i="9"/>
  <c r="BH711" i="9"/>
  <c r="BG711" i="9"/>
  <c r="BF711" i="9"/>
  <c r="T711" i="9"/>
  <c r="R711" i="9"/>
  <c r="P711" i="9"/>
  <c r="BI709" i="9"/>
  <c r="BH709" i="9"/>
  <c r="BG709" i="9"/>
  <c r="BF709" i="9"/>
  <c r="T709" i="9"/>
  <c r="R709" i="9"/>
  <c r="P709" i="9"/>
  <c r="BI707" i="9"/>
  <c r="BH707" i="9"/>
  <c r="BG707" i="9"/>
  <c r="BF707" i="9"/>
  <c r="T707" i="9"/>
  <c r="R707" i="9"/>
  <c r="P707" i="9"/>
  <c r="BI705" i="9"/>
  <c r="BH705" i="9"/>
  <c r="BG705" i="9"/>
  <c r="BF705" i="9"/>
  <c r="T705" i="9"/>
  <c r="R705" i="9"/>
  <c r="P705" i="9"/>
  <c r="BI702" i="9"/>
  <c r="BH702" i="9"/>
  <c r="BG702" i="9"/>
  <c r="BF702" i="9"/>
  <c r="T702" i="9"/>
  <c r="R702" i="9"/>
  <c r="P702" i="9"/>
  <c r="BI698" i="9"/>
  <c r="BH698" i="9"/>
  <c r="BG698" i="9"/>
  <c r="BF698" i="9"/>
  <c r="T698" i="9"/>
  <c r="T697" i="9" s="1"/>
  <c r="R698" i="9"/>
  <c r="R697" i="9"/>
  <c r="P698" i="9"/>
  <c r="P697" i="9" s="1"/>
  <c r="BI690" i="9"/>
  <c r="BH690" i="9"/>
  <c r="BG690" i="9"/>
  <c r="BF690" i="9"/>
  <c r="T690" i="9"/>
  <c r="R690" i="9"/>
  <c r="P690" i="9"/>
  <c r="BI685" i="9"/>
  <c r="BH685" i="9"/>
  <c r="BG685" i="9"/>
  <c r="BF685" i="9"/>
  <c r="T685" i="9"/>
  <c r="R685" i="9"/>
  <c r="P685" i="9"/>
  <c r="BI683" i="9"/>
  <c r="BH683" i="9"/>
  <c r="BG683" i="9"/>
  <c r="BF683" i="9"/>
  <c r="T683" i="9"/>
  <c r="R683" i="9"/>
  <c r="P683" i="9"/>
  <c r="BI681" i="9"/>
  <c r="BH681" i="9"/>
  <c r="BG681" i="9"/>
  <c r="BF681" i="9"/>
  <c r="T681" i="9"/>
  <c r="R681" i="9"/>
  <c r="P681" i="9"/>
  <c r="BI679" i="9"/>
  <c r="BH679" i="9"/>
  <c r="BG679" i="9"/>
  <c r="BF679" i="9"/>
  <c r="T679" i="9"/>
  <c r="R679" i="9"/>
  <c r="P679" i="9"/>
  <c r="BI675" i="9"/>
  <c r="BH675" i="9"/>
  <c r="BG675" i="9"/>
  <c r="BF675" i="9"/>
  <c r="T675" i="9"/>
  <c r="R675" i="9"/>
  <c r="P675" i="9"/>
  <c r="BI671" i="9"/>
  <c r="BH671" i="9"/>
  <c r="BG671" i="9"/>
  <c r="BF671" i="9"/>
  <c r="T671" i="9"/>
  <c r="R671" i="9"/>
  <c r="P671" i="9"/>
  <c r="BI668" i="9"/>
  <c r="BH668" i="9"/>
  <c r="BG668" i="9"/>
  <c r="BF668" i="9"/>
  <c r="T668" i="9"/>
  <c r="R668" i="9"/>
  <c r="P668" i="9"/>
  <c r="BI653" i="9"/>
  <c r="BH653" i="9"/>
  <c r="BG653" i="9"/>
  <c r="BF653" i="9"/>
  <c r="T653" i="9"/>
  <c r="R653" i="9"/>
  <c r="P653" i="9"/>
  <c r="BI647" i="9"/>
  <c r="BH647" i="9"/>
  <c r="BG647" i="9"/>
  <c r="BF647" i="9"/>
  <c r="T647" i="9"/>
  <c r="R647" i="9"/>
  <c r="P647" i="9"/>
  <c r="BI645" i="9"/>
  <c r="BH645" i="9"/>
  <c r="BG645" i="9"/>
  <c r="BF645" i="9"/>
  <c r="T645" i="9"/>
  <c r="R645" i="9"/>
  <c r="P645" i="9"/>
  <c r="BI642" i="9"/>
  <c r="BH642" i="9"/>
  <c r="BG642" i="9"/>
  <c r="BF642" i="9"/>
  <c r="T642" i="9"/>
  <c r="R642" i="9"/>
  <c r="P642" i="9"/>
  <c r="BI637" i="9"/>
  <c r="BH637" i="9"/>
  <c r="BG637" i="9"/>
  <c r="BF637" i="9"/>
  <c r="T637" i="9"/>
  <c r="R637" i="9"/>
  <c r="P637" i="9"/>
  <c r="BI631" i="9"/>
  <c r="BH631" i="9"/>
  <c r="BG631" i="9"/>
  <c r="BF631" i="9"/>
  <c r="T631" i="9"/>
  <c r="R631" i="9"/>
  <c r="P631" i="9"/>
  <c r="BI625" i="9"/>
  <c r="BH625" i="9"/>
  <c r="BG625" i="9"/>
  <c r="BF625" i="9"/>
  <c r="T625" i="9"/>
  <c r="R625" i="9"/>
  <c r="P625" i="9"/>
  <c r="BI622" i="9"/>
  <c r="BH622" i="9"/>
  <c r="BG622" i="9"/>
  <c r="BF622" i="9"/>
  <c r="T622" i="9"/>
  <c r="T621" i="9"/>
  <c r="R622" i="9"/>
  <c r="R621" i="9" s="1"/>
  <c r="P622" i="9"/>
  <c r="P621" i="9"/>
  <c r="BI619" i="9"/>
  <c r="BH619" i="9"/>
  <c r="BG619" i="9"/>
  <c r="BF619" i="9"/>
  <c r="T619" i="9"/>
  <c r="R619" i="9"/>
  <c r="P619" i="9"/>
  <c r="BI617" i="9"/>
  <c r="BH617" i="9"/>
  <c r="BG617" i="9"/>
  <c r="BF617" i="9"/>
  <c r="T617" i="9"/>
  <c r="R617" i="9"/>
  <c r="P617" i="9"/>
  <c r="BI610" i="9"/>
  <c r="BH610" i="9"/>
  <c r="BG610" i="9"/>
  <c r="BF610" i="9"/>
  <c r="T610" i="9"/>
  <c r="R610" i="9"/>
  <c r="P610" i="9"/>
  <c r="BI607" i="9"/>
  <c r="BH607" i="9"/>
  <c r="BG607" i="9"/>
  <c r="BF607" i="9"/>
  <c r="T607" i="9"/>
  <c r="R607" i="9"/>
  <c r="P607" i="9"/>
  <c r="BI604" i="9"/>
  <c r="BH604" i="9"/>
  <c r="BG604" i="9"/>
  <c r="BF604" i="9"/>
  <c r="T604" i="9"/>
  <c r="R604" i="9"/>
  <c r="P604" i="9"/>
  <c r="BI594" i="9"/>
  <c r="BH594" i="9"/>
  <c r="BG594" i="9"/>
  <c r="BF594" i="9"/>
  <c r="T594" i="9"/>
  <c r="R594" i="9"/>
  <c r="P594" i="9"/>
  <c r="BI586" i="9"/>
  <c r="BH586" i="9"/>
  <c r="BG586" i="9"/>
  <c r="BF586" i="9"/>
  <c r="T586" i="9"/>
  <c r="R586" i="9"/>
  <c r="P586" i="9"/>
  <c r="BI578" i="9"/>
  <c r="BH578" i="9"/>
  <c r="BG578" i="9"/>
  <c r="BF578" i="9"/>
  <c r="T578" i="9"/>
  <c r="R578" i="9"/>
  <c r="P578" i="9"/>
  <c r="BI568" i="9"/>
  <c r="BH568" i="9"/>
  <c r="BG568" i="9"/>
  <c r="BF568" i="9"/>
  <c r="T568" i="9"/>
  <c r="R568" i="9"/>
  <c r="P568" i="9"/>
  <c r="BI557" i="9"/>
  <c r="BH557" i="9"/>
  <c r="BG557" i="9"/>
  <c r="BF557" i="9"/>
  <c r="T557" i="9"/>
  <c r="R557" i="9"/>
  <c r="P557" i="9"/>
  <c r="BI555" i="9"/>
  <c r="BH555" i="9"/>
  <c r="BG555" i="9"/>
  <c r="BF555" i="9"/>
  <c r="T555" i="9"/>
  <c r="R555" i="9"/>
  <c r="P555" i="9"/>
  <c r="BI553" i="9"/>
  <c r="BH553" i="9"/>
  <c r="BG553" i="9"/>
  <c r="BF553" i="9"/>
  <c r="T553" i="9"/>
  <c r="R553" i="9"/>
  <c r="P553" i="9"/>
  <c r="BI551" i="9"/>
  <c r="BH551" i="9"/>
  <c r="BG551" i="9"/>
  <c r="BF551" i="9"/>
  <c r="T551" i="9"/>
  <c r="R551" i="9"/>
  <c r="P551" i="9"/>
  <c r="BI549" i="9"/>
  <c r="BH549" i="9"/>
  <c r="BG549" i="9"/>
  <c r="BF549" i="9"/>
  <c r="T549" i="9"/>
  <c r="R549" i="9"/>
  <c r="P549" i="9"/>
  <c r="BI547" i="9"/>
  <c r="BH547" i="9"/>
  <c r="BG547" i="9"/>
  <c r="BF547" i="9"/>
  <c r="T547" i="9"/>
  <c r="R547" i="9"/>
  <c r="P547" i="9"/>
  <c r="BI540" i="9"/>
  <c r="BH540" i="9"/>
  <c r="BG540" i="9"/>
  <c r="BF540" i="9"/>
  <c r="T540" i="9"/>
  <c r="R540" i="9"/>
  <c r="P540" i="9"/>
  <c r="BI533" i="9"/>
  <c r="BH533" i="9"/>
  <c r="BG533" i="9"/>
  <c r="BF533" i="9"/>
  <c r="T533" i="9"/>
  <c r="R533" i="9"/>
  <c r="P533" i="9"/>
  <c r="BI530" i="9"/>
  <c r="BH530" i="9"/>
  <c r="BG530" i="9"/>
  <c r="BF530" i="9"/>
  <c r="T530" i="9"/>
  <c r="R530" i="9"/>
  <c r="P530" i="9"/>
  <c r="BI527" i="9"/>
  <c r="BH527" i="9"/>
  <c r="BG527" i="9"/>
  <c r="BF527" i="9"/>
  <c r="T527" i="9"/>
  <c r="R527" i="9"/>
  <c r="P527" i="9"/>
  <c r="BI520" i="9"/>
  <c r="BH520" i="9"/>
  <c r="BG520" i="9"/>
  <c r="BF520" i="9"/>
  <c r="T520" i="9"/>
  <c r="R520" i="9"/>
  <c r="P520" i="9"/>
  <c r="BI514" i="9"/>
  <c r="BH514" i="9"/>
  <c r="BG514" i="9"/>
  <c r="BF514" i="9"/>
  <c r="T514" i="9"/>
  <c r="R514" i="9"/>
  <c r="P514" i="9"/>
  <c r="BI509" i="9"/>
  <c r="BH509" i="9"/>
  <c r="BG509" i="9"/>
  <c r="BF509" i="9"/>
  <c r="T509" i="9"/>
  <c r="R509" i="9"/>
  <c r="P509" i="9"/>
  <c r="BI504" i="9"/>
  <c r="BH504" i="9"/>
  <c r="BG504" i="9"/>
  <c r="BF504" i="9"/>
  <c r="T504" i="9"/>
  <c r="R504" i="9"/>
  <c r="P504" i="9"/>
  <c r="BI501" i="9"/>
  <c r="BH501" i="9"/>
  <c r="BG501" i="9"/>
  <c r="BF501" i="9"/>
  <c r="T501" i="9"/>
  <c r="R501" i="9"/>
  <c r="P501" i="9"/>
  <c r="BI498" i="9"/>
  <c r="BH498" i="9"/>
  <c r="BG498" i="9"/>
  <c r="BF498" i="9"/>
  <c r="T498" i="9"/>
  <c r="R498" i="9"/>
  <c r="P498" i="9"/>
  <c r="BI493" i="9"/>
  <c r="BH493" i="9"/>
  <c r="BG493" i="9"/>
  <c r="BF493" i="9"/>
  <c r="T493" i="9"/>
  <c r="R493" i="9"/>
  <c r="P493" i="9"/>
  <c r="BI489" i="9"/>
  <c r="BH489" i="9"/>
  <c r="BG489" i="9"/>
  <c r="BF489" i="9"/>
  <c r="T489" i="9"/>
  <c r="R489" i="9"/>
  <c r="P489" i="9"/>
  <c r="BI472" i="9"/>
  <c r="BH472" i="9"/>
  <c r="BG472" i="9"/>
  <c r="BF472" i="9"/>
  <c r="T472" i="9"/>
  <c r="R472" i="9"/>
  <c r="P472" i="9"/>
  <c r="BI455" i="9"/>
  <c r="BH455" i="9"/>
  <c r="BG455" i="9"/>
  <c r="BF455" i="9"/>
  <c r="T455" i="9"/>
  <c r="R455" i="9"/>
  <c r="P455" i="9"/>
  <c r="BI447" i="9"/>
  <c r="BH447" i="9"/>
  <c r="BG447" i="9"/>
  <c r="BF447" i="9"/>
  <c r="T447" i="9"/>
  <c r="R447" i="9"/>
  <c r="P447" i="9"/>
  <c r="BI442" i="9"/>
  <c r="BH442" i="9"/>
  <c r="BG442" i="9"/>
  <c r="BF442" i="9"/>
  <c r="T442" i="9"/>
  <c r="R442" i="9"/>
  <c r="P442" i="9"/>
  <c r="BI438" i="9"/>
  <c r="BH438" i="9"/>
  <c r="BG438" i="9"/>
  <c r="BF438" i="9"/>
  <c r="T438" i="9"/>
  <c r="R438" i="9"/>
  <c r="P438" i="9"/>
  <c r="BI434" i="9"/>
  <c r="BH434" i="9"/>
  <c r="BG434" i="9"/>
  <c r="BF434" i="9"/>
  <c r="T434" i="9"/>
  <c r="R434" i="9"/>
  <c r="P434" i="9"/>
  <c r="BI427" i="9"/>
  <c r="BH427" i="9"/>
  <c r="BG427" i="9"/>
  <c r="BF427" i="9"/>
  <c r="T427" i="9"/>
  <c r="R427" i="9"/>
  <c r="P427" i="9"/>
  <c r="BI422" i="9"/>
  <c r="BH422" i="9"/>
  <c r="BG422" i="9"/>
  <c r="BF422" i="9"/>
  <c r="T422" i="9"/>
  <c r="R422" i="9"/>
  <c r="P422" i="9"/>
  <c r="BI419" i="9"/>
  <c r="BH419" i="9"/>
  <c r="BG419" i="9"/>
  <c r="BF419" i="9"/>
  <c r="T419" i="9"/>
  <c r="R419" i="9"/>
  <c r="P419" i="9"/>
  <c r="BI416" i="9"/>
  <c r="BH416" i="9"/>
  <c r="BG416" i="9"/>
  <c r="BF416" i="9"/>
  <c r="T416" i="9"/>
  <c r="R416" i="9"/>
  <c r="P416" i="9"/>
  <c r="BI413" i="9"/>
  <c r="BH413" i="9"/>
  <c r="BG413" i="9"/>
  <c r="BF413" i="9"/>
  <c r="T413" i="9"/>
  <c r="R413" i="9"/>
  <c r="P413" i="9"/>
  <c r="BI410" i="9"/>
  <c r="BH410" i="9"/>
  <c r="BG410" i="9"/>
  <c r="BF410" i="9"/>
  <c r="T410" i="9"/>
  <c r="R410" i="9"/>
  <c r="P410" i="9"/>
  <c r="BI392" i="9"/>
  <c r="BH392" i="9"/>
  <c r="BG392" i="9"/>
  <c r="BF392" i="9"/>
  <c r="T392" i="9"/>
  <c r="R392" i="9"/>
  <c r="P392" i="9"/>
  <c r="BI389" i="9"/>
  <c r="BH389" i="9"/>
  <c r="BG389" i="9"/>
  <c r="BF389" i="9"/>
  <c r="T389" i="9"/>
  <c r="R389" i="9"/>
  <c r="P389" i="9"/>
  <c r="BI387" i="9"/>
  <c r="BH387" i="9"/>
  <c r="BG387" i="9"/>
  <c r="BF387" i="9"/>
  <c r="T387" i="9"/>
  <c r="R387" i="9"/>
  <c r="P387" i="9"/>
  <c r="BI385" i="9"/>
  <c r="BH385" i="9"/>
  <c r="BG385" i="9"/>
  <c r="BF385" i="9"/>
  <c r="T385" i="9"/>
  <c r="R385" i="9"/>
  <c r="P385" i="9"/>
  <c r="BI383" i="9"/>
  <c r="BH383" i="9"/>
  <c r="BG383" i="9"/>
  <c r="BF383" i="9"/>
  <c r="T383" i="9"/>
  <c r="R383" i="9"/>
  <c r="P383" i="9"/>
  <c r="BI379" i="9"/>
  <c r="BH379" i="9"/>
  <c r="BG379" i="9"/>
  <c r="BF379" i="9"/>
  <c r="T379" i="9"/>
  <c r="R379" i="9"/>
  <c r="P379" i="9"/>
  <c r="BI373" i="9"/>
  <c r="BH373" i="9"/>
  <c r="BG373" i="9"/>
  <c r="BF373" i="9"/>
  <c r="T373" i="9"/>
  <c r="R373" i="9"/>
  <c r="P373" i="9"/>
  <c r="BI366" i="9"/>
  <c r="BH366" i="9"/>
  <c r="BG366" i="9"/>
  <c r="BF366" i="9"/>
  <c r="T366" i="9"/>
  <c r="R366" i="9"/>
  <c r="P366" i="9"/>
  <c r="BI359" i="9"/>
  <c r="BH359" i="9"/>
  <c r="BG359" i="9"/>
  <c r="BF359" i="9"/>
  <c r="T359" i="9"/>
  <c r="R359" i="9"/>
  <c r="P359" i="9"/>
  <c r="BI353" i="9"/>
  <c r="BH353" i="9"/>
  <c r="BG353" i="9"/>
  <c r="BF353" i="9"/>
  <c r="T353" i="9"/>
  <c r="R353" i="9"/>
  <c r="P353" i="9"/>
  <c r="BI350" i="9"/>
  <c r="BH350" i="9"/>
  <c r="BG350" i="9"/>
  <c r="BF350" i="9"/>
  <c r="T350" i="9"/>
  <c r="R350" i="9"/>
  <c r="P350" i="9"/>
  <c r="BI346" i="9"/>
  <c r="BH346" i="9"/>
  <c r="BG346" i="9"/>
  <c r="BF346" i="9"/>
  <c r="T346" i="9"/>
  <c r="R346" i="9"/>
  <c r="P346" i="9"/>
  <c r="BI342" i="9"/>
  <c r="BH342" i="9"/>
  <c r="BG342" i="9"/>
  <c r="BF342" i="9"/>
  <c r="T342" i="9"/>
  <c r="R342" i="9"/>
  <c r="P342" i="9"/>
  <c r="BI338" i="9"/>
  <c r="BH338" i="9"/>
  <c r="BG338" i="9"/>
  <c r="BF338" i="9"/>
  <c r="T338" i="9"/>
  <c r="R338" i="9"/>
  <c r="P338" i="9"/>
  <c r="BI331" i="9"/>
  <c r="BH331" i="9"/>
  <c r="BG331" i="9"/>
  <c r="BF331" i="9"/>
  <c r="T331" i="9"/>
  <c r="R331" i="9"/>
  <c r="P331" i="9"/>
  <c r="BI328" i="9"/>
  <c r="BH328" i="9"/>
  <c r="BG328" i="9"/>
  <c r="BF328" i="9"/>
  <c r="T328" i="9"/>
  <c r="R328" i="9"/>
  <c r="P328" i="9"/>
  <c r="BI325" i="9"/>
  <c r="BH325" i="9"/>
  <c r="BG325" i="9"/>
  <c r="BF325" i="9"/>
  <c r="T325" i="9"/>
  <c r="R325" i="9"/>
  <c r="P325" i="9"/>
  <c r="BI322" i="9"/>
  <c r="BH322" i="9"/>
  <c r="BG322" i="9"/>
  <c r="BF322" i="9"/>
  <c r="T322" i="9"/>
  <c r="R322" i="9"/>
  <c r="P322" i="9"/>
  <c r="BI319" i="9"/>
  <c r="BH319" i="9"/>
  <c r="BG319" i="9"/>
  <c r="BF319" i="9"/>
  <c r="T319" i="9"/>
  <c r="R319" i="9"/>
  <c r="P319" i="9"/>
  <c r="BI316" i="9"/>
  <c r="BH316" i="9"/>
  <c r="BG316" i="9"/>
  <c r="BF316" i="9"/>
  <c r="T316" i="9"/>
  <c r="R316" i="9"/>
  <c r="P316" i="9"/>
  <c r="BI313" i="9"/>
  <c r="BH313" i="9"/>
  <c r="BG313" i="9"/>
  <c r="BF313" i="9"/>
  <c r="T313" i="9"/>
  <c r="R313" i="9"/>
  <c r="P313" i="9"/>
  <c r="BI309" i="9"/>
  <c r="BH309" i="9"/>
  <c r="BG309" i="9"/>
  <c r="BF309" i="9"/>
  <c r="T309" i="9"/>
  <c r="R309" i="9"/>
  <c r="P309" i="9"/>
  <c r="BI303" i="9"/>
  <c r="BH303" i="9"/>
  <c r="BG303" i="9"/>
  <c r="BF303" i="9"/>
  <c r="T303" i="9"/>
  <c r="R303" i="9"/>
  <c r="P303" i="9"/>
  <c r="BI296" i="9"/>
  <c r="BH296" i="9"/>
  <c r="BG296" i="9"/>
  <c r="BF296" i="9"/>
  <c r="T296" i="9"/>
  <c r="R296" i="9"/>
  <c r="P296" i="9"/>
  <c r="BI288" i="9"/>
  <c r="BH288" i="9"/>
  <c r="BG288" i="9"/>
  <c r="BF288" i="9"/>
  <c r="T288" i="9"/>
  <c r="R288" i="9"/>
  <c r="P288" i="9"/>
  <c r="BI285" i="9"/>
  <c r="BH285" i="9"/>
  <c r="BG285" i="9"/>
  <c r="BF285" i="9"/>
  <c r="T285" i="9"/>
  <c r="R285" i="9"/>
  <c r="P285" i="9"/>
  <c r="BI272" i="9"/>
  <c r="BH272" i="9"/>
  <c r="BG272" i="9"/>
  <c r="BF272" i="9"/>
  <c r="T272" i="9"/>
  <c r="R272" i="9"/>
  <c r="P272" i="9"/>
  <c r="BI269" i="9"/>
  <c r="BH269" i="9"/>
  <c r="BG269" i="9"/>
  <c r="BF269" i="9"/>
  <c r="T269" i="9"/>
  <c r="R269" i="9"/>
  <c r="P269" i="9"/>
  <c r="BI266" i="9"/>
  <c r="BH266" i="9"/>
  <c r="BG266" i="9"/>
  <c r="BF266" i="9"/>
  <c r="T266" i="9"/>
  <c r="R266" i="9"/>
  <c r="P266" i="9"/>
  <c r="BI263" i="9"/>
  <c r="BH263" i="9"/>
  <c r="BG263" i="9"/>
  <c r="BF263" i="9"/>
  <c r="T263" i="9"/>
  <c r="R263" i="9"/>
  <c r="P263" i="9"/>
  <c r="BI260" i="9"/>
  <c r="BH260" i="9"/>
  <c r="BG260" i="9"/>
  <c r="BF260" i="9"/>
  <c r="T260" i="9"/>
  <c r="R260" i="9"/>
  <c r="P260" i="9"/>
  <c r="BI257" i="9"/>
  <c r="BH257" i="9"/>
  <c r="BG257" i="9"/>
  <c r="BF257" i="9"/>
  <c r="T257" i="9"/>
  <c r="R257" i="9"/>
  <c r="P257" i="9"/>
  <c r="BI254" i="9"/>
  <c r="BH254" i="9"/>
  <c r="BG254" i="9"/>
  <c r="BF254" i="9"/>
  <c r="T254" i="9"/>
  <c r="R254" i="9"/>
  <c r="P254" i="9"/>
  <c r="BI251" i="9"/>
  <c r="BH251" i="9"/>
  <c r="BG251" i="9"/>
  <c r="BF251" i="9"/>
  <c r="T251" i="9"/>
  <c r="R251" i="9"/>
  <c r="P251" i="9"/>
  <c r="BI247" i="9"/>
  <c r="BH247" i="9"/>
  <c r="BG247" i="9"/>
  <c r="BF247" i="9"/>
  <c r="T247" i="9"/>
  <c r="R247" i="9"/>
  <c r="P247" i="9"/>
  <c r="BI240" i="9"/>
  <c r="BH240" i="9"/>
  <c r="BG240" i="9"/>
  <c r="BF240" i="9"/>
  <c r="T240" i="9"/>
  <c r="R240" i="9"/>
  <c r="P240" i="9"/>
  <c r="BI236" i="9"/>
  <c r="BH236" i="9"/>
  <c r="BG236" i="9"/>
  <c r="BF236" i="9"/>
  <c r="T236" i="9"/>
  <c r="R236" i="9"/>
  <c r="P236" i="9"/>
  <c r="BI232" i="9"/>
  <c r="BH232" i="9"/>
  <c r="BG232" i="9"/>
  <c r="BF232" i="9"/>
  <c r="T232" i="9"/>
  <c r="R232" i="9"/>
  <c r="P232" i="9"/>
  <c r="BI230" i="9"/>
  <c r="BH230" i="9"/>
  <c r="BG230" i="9"/>
  <c r="BF230" i="9"/>
  <c r="T230" i="9"/>
  <c r="R230" i="9"/>
  <c r="P230" i="9"/>
  <c r="BI227" i="9"/>
  <c r="BH227" i="9"/>
  <c r="BG227" i="9"/>
  <c r="BF227" i="9"/>
  <c r="T227" i="9"/>
  <c r="R227" i="9"/>
  <c r="P227" i="9"/>
  <c r="BI224" i="9"/>
  <c r="BH224" i="9"/>
  <c r="BG224" i="9"/>
  <c r="BF224" i="9"/>
  <c r="T224" i="9"/>
  <c r="R224" i="9"/>
  <c r="P224" i="9"/>
  <c r="BI215" i="9"/>
  <c r="BH215" i="9"/>
  <c r="BG215" i="9"/>
  <c r="BF215" i="9"/>
  <c r="T215" i="9"/>
  <c r="R215" i="9"/>
  <c r="P215" i="9"/>
  <c r="BI212" i="9"/>
  <c r="BH212" i="9"/>
  <c r="BG212" i="9"/>
  <c r="BF212" i="9"/>
  <c r="T212" i="9"/>
  <c r="R212" i="9"/>
  <c r="P212" i="9"/>
  <c r="BI208" i="9"/>
  <c r="BH208" i="9"/>
  <c r="BG208" i="9"/>
  <c r="BF208" i="9"/>
  <c r="T208" i="9"/>
  <c r="R208" i="9"/>
  <c r="P208" i="9"/>
  <c r="BI204" i="9"/>
  <c r="BH204" i="9"/>
  <c r="BG204" i="9"/>
  <c r="BF204" i="9"/>
  <c r="T204" i="9"/>
  <c r="R204" i="9"/>
  <c r="P204" i="9"/>
  <c r="BI200" i="9"/>
  <c r="BH200" i="9"/>
  <c r="BG200" i="9"/>
  <c r="BF200" i="9"/>
  <c r="T200" i="9"/>
  <c r="R200" i="9"/>
  <c r="P200" i="9"/>
  <c r="BI197" i="9"/>
  <c r="BH197" i="9"/>
  <c r="BG197" i="9"/>
  <c r="BF197" i="9"/>
  <c r="T197" i="9"/>
  <c r="R197" i="9"/>
  <c r="P197" i="9"/>
  <c r="BI192" i="9"/>
  <c r="BH192" i="9"/>
  <c r="BG192" i="9"/>
  <c r="BF192" i="9"/>
  <c r="T192" i="9"/>
  <c r="R192" i="9"/>
  <c r="P192" i="9"/>
  <c r="BI189" i="9"/>
  <c r="BH189" i="9"/>
  <c r="BG189" i="9"/>
  <c r="BF189" i="9"/>
  <c r="T189" i="9"/>
  <c r="R189" i="9"/>
  <c r="P189" i="9"/>
  <c r="BI185" i="9"/>
  <c r="BH185" i="9"/>
  <c r="BG185" i="9"/>
  <c r="BF185" i="9"/>
  <c r="T185" i="9"/>
  <c r="R185" i="9"/>
  <c r="P185" i="9"/>
  <c r="BI178" i="9"/>
  <c r="BH178" i="9"/>
  <c r="BG178" i="9"/>
  <c r="BF178" i="9"/>
  <c r="T178" i="9"/>
  <c r="R178" i="9"/>
  <c r="P178" i="9"/>
  <c r="BI174" i="9"/>
  <c r="BH174" i="9"/>
  <c r="BG174" i="9"/>
  <c r="BF174" i="9"/>
  <c r="T174" i="9"/>
  <c r="R174" i="9"/>
  <c r="P174" i="9"/>
  <c r="BI170" i="9"/>
  <c r="BH170" i="9"/>
  <c r="BG170" i="9"/>
  <c r="BF170" i="9"/>
  <c r="T170" i="9"/>
  <c r="R170" i="9"/>
  <c r="P170" i="9"/>
  <c r="BI164" i="9"/>
  <c r="BH164" i="9"/>
  <c r="BG164" i="9"/>
  <c r="BF164" i="9"/>
  <c r="T164" i="9"/>
  <c r="R164" i="9"/>
  <c r="P164" i="9"/>
  <c r="BI161" i="9"/>
  <c r="BH161" i="9"/>
  <c r="BG161" i="9"/>
  <c r="BF161" i="9"/>
  <c r="T161" i="9"/>
  <c r="R161" i="9"/>
  <c r="P161" i="9"/>
  <c r="BI158" i="9"/>
  <c r="BH158" i="9"/>
  <c r="BG158" i="9"/>
  <c r="BF158" i="9"/>
  <c r="T158" i="9"/>
  <c r="R158" i="9"/>
  <c r="P158" i="9"/>
  <c r="BI155" i="9"/>
  <c r="BH155" i="9"/>
  <c r="BG155" i="9"/>
  <c r="BF155" i="9"/>
  <c r="T155" i="9"/>
  <c r="R155" i="9"/>
  <c r="P155" i="9"/>
  <c r="BI153" i="9"/>
  <c r="BH153" i="9"/>
  <c r="BG153" i="9"/>
  <c r="BF153" i="9"/>
  <c r="T153" i="9"/>
  <c r="R153" i="9"/>
  <c r="P153" i="9"/>
  <c r="BI150" i="9"/>
  <c r="BH150" i="9"/>
  <c r="BG150" i="9"/>
  <c r="BF150" i="9"/>
  <c r="T150" i="9"/>
  <c r="R150" i="9"/>
  <c r="P150" i="9"/>
  <c r="F141" i="9"/>
  <c r="E139" i="9"/>
  <c r="F91" i="9"/>
  <c r="E89" i="9"/>
  <c r="J26" i="9"/>
  <c r="E26" i="9"/>
  <c r="J144" i="9" s="1"/>
  <c r="J25" i="9"/>
  <c r="J23" i="9"/>
  <c r="E23" i="9"/>
  <c r="J143" i="9" s="1"/>
  <c r="J22" i="9"/>
  <c r="J20" i="9"/>
  <c r="E20" i="9"/>
  <c r="F94" i="9" s="1"/>
  <c r="J19" i="9"/>
  <c r="J17" i="9"/>
  <c r="E17" i="9"/>
  <c r="F143" i="9" s="1"/>
  <c r="J16" i="9"/>
  <c r="J14" i="9"/>
  <c r="J91" i="9"/>
  <c r="E7" i="9"/>
  <c r="E135" i="9" s="1"/>
  <c r="J39" i="8"/>
  <c r="J38" i="8"/>
  <c r="AY103" i="1" s="1"/>
  <c r="J37" i="8"/>
  <c r="AX103" i="1"/>
  <c r="BI288" i="8"/>
  <c r="BH288" i="8"/>
  <c r="BG288" i="8"/>
  <c r="BF288" i="8"/>
  <c r="T288" i="8"/>
  <c r="R288" i="8"/>
  <c r="P288" i="8"/>
  <c r="BI286" i="8"/>
  <c r="BH286" i="8"/>
  <c r="BG286" i="8"/>
  <c r="BF286" i="8"/>
  <c r="T286" i="8"/>
  <c r="R286" i="8"/>
  <c r="P286" i="8"/>
  <c r="BI283" i="8"/>
  <c r="BH283" i="8"/>
  <c r="BG283" i="8"/>
  <c r="BF283" i="8"/>
  <c r="T283" i="8"/>
  <c r="R283" i="8"/>
  <c r="P283" i="8"/>
  <c r="BI281" i="8"/>
  <c r="BH281" i="8"/>
  <c r="BG281" i="8"/>
  <c r="BF281" i="8"/>
  <c r="T281" i="8"/>
  <c r="R281" i="8"/>
  <c r="P281" i="8"/>
  <c r="BI278" i="8"/>
  <c r="BH278" i="8"/>
  <c r="BG278" i="8"/>
  <c r="BF278" i="8"/>
  <c r="T278" i="8"/>
  <c r="R278" i="8"/>
  <c r="P278" i="8"/>
  <c r="BI276" i="8"/>
  <c r="BH276" i="8"/>
  <c r="BG276" i="8"/>
  <c r="BF276" i="8"/>
  <c r="T276" i="8"/>
  <c r="R276" i="8"/>
  <c r="P276" i="8"/>
  <c r="BI273" i="8"/>
  <c r="BH273" i="8"/>
  <c r="BG273" i="8"/>
  <c r="BF273" i="8"/>
  <c r="T273" i="8"/>
  <c r="T272" i="8" s="1"/>
  <c r="R273" i="8"/>
  <c r="R272" i="8" s="1"/>
  <c r="P273" i="8"/>
  <c r="P272" i="8" s="1"/>
  <c r="BI269" i="8"/>
  <c r="BH269" i="8"/>
  <c r="BG269" i="8"/>
  <c r="BF269" i="8"/>
  <c r="T269" i="8"/>
  <c r="T268" i="8" s="1"/>
  <c r="T267" i="8" s="1"/>
  <c r="R269" i="8"/>
  <c r="R268" i="8"/>
  <c r="R267" i="8" s="1"/>
  <c r="P269" i="8"/>
  <c r="P268" i="8" s="1"/>
  <c r="P267" i="8" s="1"/>
  <c r="BI264" i="8"/>
  <c r="BH264" i="8"/>
  <c r="BG264" i="8"/>
  <c r="BF264" i="8"/>
  <c r="T264" i="8"/>
  <c r="R264" i="8"/>
  <c r="P264" i="8"/>
  <c r="BI262" i="8"/>
  <c r="BH262" i="8"/>
  <c r="BG262" i="8"/>
  <c r="BF262" i="8"/>
  <c r="T262" i="8"/>
  <c r="R262" i="8"/>
  <c r="P262" i="8"/>
  <c r="BI260" i="8"/>
  <c r="BH260" i="8"/>
  <c r="BG260" i="8"/>
  <c r="BF260" i="8"/>
  <c r="T260" i="8"/>
  <c r="R260" i="8"/>
  <c r="P260" i="8"/>
  <c r="BI258" i="8"/>
  <c r="BH258" i="8"/>
  <c r="BG258" i="8"/>
  <c r="BF258" i="8"/>
  <c r="T258" i="8"/>
  <c r="R258" i="8"/>
  <c r="P258" i="8"/>
  <c r="BI254" i="8"/>
  <c r="BH254" i="8"/>
  <c r="BG254" i="8"/>
  <c r="BF254" i="8"/>
  <c r="T254" i="8"/>
  <c r="R254" i="8"/>
  <c r="P254" i="8"/>
  <c r="BI251" i="8"/>
  <c r="BH251" i="8"/>
  <c r="BG251" i="8"/>
  <c r="BF251" i="8"/>
  <c r="T251" i="8"/>
  <c r="R251" i="8"/>
  <c r="P251" i="8"/>
  <c r="BI249" i="8"/>
  <c r="BH249" i="8"/>
  <c r="BG249" i="8"/>
  <c r="BF249" i="8"/>
  <c r="T249" i="8"/>
  <c r="R249" i="8"/>
  <c r="P249" i="8"/>
  <c r="BI246" i="8"/>
  <c r="BH246" i="8"/>
  <c r="BG246" i="8"/>
  <c r="BF246" i="8"/>
  <c r="T246" i="8"/>
  <c r="R246" i="8"/>
  <c r="P246" i="8"/>
  <c r="BI244" i="8"/>
  <c r="BH244" i="8"/>
  <c r="BG244" i="8"/>
  <c r="BF244" i="8"/>
  <c r="T244" i="8"/>
  <c r="R244" i="8"/>
  <c r="P244" i="8"/>
  <c r="BI242" i="8"/>
  <c r="BH242" i="8"/>
  <c r="BG242" i="8"/>
  <c r="BF242" i="8"/>
  <c r="T242" i="8"/>
  <c r="R242" i="8"/>
  <c r="P242" i="8"/>
  <c r="BI239" i="8"/>
  <c r="BH239" i="8"/>
  <c r="BG239" i="8"/>
  <c r="BF239" i="8"/>
  <c r="T239" i="8"/>
  <c r="R239" i="8"/>
  <c r="P239" i="8"/>
  <c r="BI237" i="8"/>
  <c r="BH237" i="8"/>
  <c r="BG237" i="8"/>
  <c r="BF237" i="8"/>
  <c r="T237" i="8"/>
  <c r="R237" i="8"/>
  <c r="P237" i="8"/>
  <c r="BI235" i="8"/>
  <c r="BH235" i="8"/>
  <c r="BG235" i="8"/>
  <c r="BF235" i="8"/>
  <c r="T235" i="8"/>
  <c r="R235" i="8"/>
  <c r="P235" i="8"/>
  <c r="BI232" i="8"/>
  <c r="BH232" i="8"/>
  <c r="BG232" i="8"/>
  <c r="BF232" i="8"/>
  <c r="T232" i="8"/>
  <c r="R232" i="8"/>
  <c r="P232" i="8"/>
  <c r="BI229" i="8"/>
  <c r="BH229" i="8"/>
  <c r="BG229" i="8"/>
  <c r="BF229" i="8"/>
  <c r="T229" i="8"/>
  <c r="R229" i="8"/>
  <c r="P229" i="8"/>
  <c r="BI226" i="8"/>
  <c r="BH226" i="8"/>
  <c r="BG226" i="8"/>
  <c r="BF226" i="8"/>
  <c r="T226" i="8"/>
  <c r="R226" i="8"/>
  <c r="P226" i="8"/>
  <c r="BI224" i="8"/>
  <c r="BH224" i="8"/>
  <c r="BG224" i="8"/>
  <c r="BF224" i="8"/>
  <c r="T224" i="8"/>
  <c r="R224" i="8"/>
  <c r="P224" i="8"/>
  <c r="BI222" i="8"/>
  <c r="BH222" i="8"/>
  <c r="BG222" i="8"/>
  <c r="BF222" i="8"/>
  <c r="T222" i="8"/>
  <c r="R222" i="8"/>
  <c r="P222" i="8"/>
  <c r="BI220" i="8"/>
  <c r="BH220" i="8"/>
  <c r="BG220" i="8"/>
  <c r="BF220" i="8"/>
  <c r="T220" i="8"/>
  <c r="R220" i="8"/>
  <c r="P220" i="8"/>
  <c r="BI218" i="8"/>
  <c r="BH218" i="8"/>
  <c r="BG218" i="8"/>
  <c r="BF218" i="8"/>
  <c r="T218" i="8"/>
  <c r="R218" i="8"/>
  <c r="P218" i="8"/>
  <c r="BI216" i="8"/>
  <c r="BH216" i="8"/>
  <c r="BG216" i="8"/>
  <c r="BF216" i="8"/>
  <c r="T216" i="8"/>
  <c r="R216" i="8"/>
  <c r="P216" i="8"/>
  <c r="BI214" i="8"/>
  <c r="BH214" i="8"/>
  <c r="BG214" i="8"/>
  <c r="BF214" i="8"/>
  <c r="T214" i="8"/>
  <c r="R214" i="8"/>
  <c r="P214" i="8"/>
  <c r="BI212" i="8"/>
  <c r="BH212" i="8"/>
  <c r="BG212" i="8"/>
  <c r="BF212" i="8"/>
  <c r="T212" i="8"/>
  <c r="R212" i="8"/>
  <c r="P212" i="8"/>
  <c r="BI210" i="8"/>
  <c r="BH210" i="8"/>
  <c r="BG210" i="8"/>
  <c r="BF210" i="8"/>
  <c r="T210" i="8"/>
  <c r="R210" i="8"/>
  <c r="P210" i="8"/>
  <c r="BI208" i="8"/>
  <c r="BH208" i="8"/>
  <c r="BG208" i="8"/>
  <c r="BF208" i="8"/>
  <c r="T208" i="8"/>
  <c r="R208" i="8"/>
  <c r="P208" i="8"/>
  <c r="BI206" i="8"/>
  <c r="BH206" i="8"/>
  <c r="BG206" i="8"/>
  <c r="BF206" i="8"/>
  <c r="T206" i="8"/>
  <c r="R206" i="8"/>
  <c r="P206" i="8"/>
  <c r="BI204" i="8"/>
  <c r="BH204" i="8"/>
  <c r="BG204" i="8"/>
  <c r="BF204" i="8"/>
  <c r="T204" i="8"/>
  <c r="R204" i="8"/>
  <c r="P204" i="8"/>
  <c r="BI201" i="8"/>
  <c r="BH201" i="8"/>
  <c r="BG201" i="8"/>
  <c r="BF201" i="8"/>
  <c r="T201" i="8"/>
  <c r="R201" i="8"/>
  <c r="P201" i="8"/>
  <c r="BI199" i="8"/>
  <c r="BH199" i="8"/>
  <c r="BG199" i="8"/>
  <c r="BF199" i="8"/>
  <c r="T199" i="8"/>
  <c r="R199" i="8"/>
  <c r="P199" i="8"/>
  <c r="BI196" i="8"/>
  <c r="BH196" i="8"/>
  <c r="BG196" i="8"/>
  <c r="BF196" i="8"/>
  <c r="T196" i="8"/>
  <c r="R196" i="8"/>
  <c r="P196" i="8"/>
  <c r="BI194" i="8"/>
  <c r="BH194" i="8"/>
  <c r="BG194" i="8"/>
  <c r="BF194" i="8"/>
  <c r="T194" i="8"/>
  <c r="R194" i="8"/>
  <c r="P194" i="8"/>
  <c r="BI191" i="8"/>
  <c r="BH191" i="8"/>
  <c r="BG191" i="8"/>
  <c r="BF191" i="8"/>
  <c r="T191" i="8"/>
  <c r="R191" i="8"/>
  <c r="P191" i="8"/>
  <c r="BI189" i="8"/>
  <c r="BH189" i="8"/>
  <c r="BG189" i="8"/>
  <c r="BF189" i="8"/>
  <c r="T189" i="8"/>
  <c r="R189" i="8"/>
  <c r="P189" i="8"/>
  <c r="BI186" i="8"/>
  <c r="BH186" i="8"/>
  <c r="BG186" i="8"/>
  <c r="BF186" i="8"/>
  <c r="T186" i="8"/>
  <c r="R186" i="8"/>
  <c r="P186" i="8"/>
  <c r="BI184" i="8"/>
  <c r="BH184" i="8"/>
  <c r="BG184" i="8"/>
  <c r="BF184" i="8"/>
  <c r="T184" i="8"/>
  <c r="R184" i="8"/>
  <c r="P184" i="8"/>
  <c r="BI181" i="8"/>
  <c r="BH181" i="8"/>
  <c r="BG181" i="8"/>
  <c r="BF181" i="8"/>
  <c r="T181" i="8"/>
  <c r="R181" i="8"/>
  <c r="P181" i="8"/>
  <c r="BI179" i="8"/>
  <c r="BH179" i="8"/>
  <c r="BG179" i="8"/>
  <c r="BF179" i="8"/>
  <c r="T179" i="8"/>
  <c r="R179" i="8"/>
  <c r="P179" i="8"/>
  <c r="BI176" i="8"/>
  <c r="BH176" i="8"/>
  <c r="BG176" i="8"/>
  <c r="BF176" i="8"/>
  <c r="T176" i="8"/>
  <c r="R176" i="8"/>
  <c r="P176" i="8"/>
  <c r="BI174" i="8"/>
  <c r="BH174" i="8"/>
  <c r="BG174" i="8"/>
  <c r="BF174" i="8"/>
  <c r="T174" i="8"/>
  <c r="R174" i="8"/>
  <c r="P174" i="8"/>
  <c r="BI171" i="8"/>
  <c r="BH171" i="8"/>
  <c r="BG171" i="8"/>
  <c r="BF171" i="8"/>
  <c r="T171" i="8"/>
  <c r="R171" i="8"/>
  <c r="P171" i="8"/>
  <c r="BI169" i="8"/>
  <c r="BH169" i="8"/>
  <c r="BG169" i="8"/>
  <c r="BF169" i="8"/>
  <c r="T169" i="8"/>
  <c r="R169" i="8"/>
  <c r="P169" i="8"/>
  <c r="BI166" i="8"/>
  <c r="BH166" i="8"/>
  <c r="BG166" i="8"/>
  <c r="BF166" i="8"/>
  <c r="T166" i="8"/>
  <c r="R166" i="8"/>
  <c r="P166" i="8"/>
  <c r="BI164" i="8"/>
  <c r="BH164" i="8"/>
  <c r="BG164" i="8"/>
  <c r="BF164" i="8"/>
  <c r="T164" i="8"/>
  <c r="R164" i="8"/>
  <c r="P164" i="8"/>
  <c r="BI161" i="8"/>
  <c r="BH161" i="8"/>
  <c r="BG161" i="8"/>
  <c r="BF161" i="8"/>
  <c r="T161" i="8"/>
  <c r="R161" i="8"/>
  <c r="P161" i="8"/>
  <c r="BI159" i="8"/>
  <c r="BH159" i="8"/>
  <c r="BG159" i="8"/>
  <c r="BF159" i="8"/>
  <c r="T159" i="8"/>
  <c r="R159" i="8"/>
  <c r="P159" i="8"/>
  <c r="BI156" i="8"/>
  <c r="BH156" i="8"/>
  <c r="BG156" i="8"/>
  <c r="BF156" i="8"/>
  <c r="T156" i="8"/>
  <c r="R156" i="8"/>
  <c r="P156" i="8"/>
  <c r="BI154" i="8"/>
  <c r="BH154" i="8"/>
  <c r="BG154" i="8"/>
  <c r="BF154" i="8"/>
  <c r="T154" i="8"/>
  <c r="R154" i="8"/>
  <c r="P154" i="8"/>
  <c r="BI151" i="8"/>
  <c r="BH151" i="8"/>
  <c r="BG151" i="8"/>
  <c r="BF151" i="8"/>
  <c r="T151" i="8"/>
  <c r="R151" i="8"/>
  <c r="P151" i="8"/>
  <c r="BI149" i="8"/>
  <c r="BH149" i="8"/>
  <c r="BG149" i="8"/>
  <c r="BF149" i="8"/>
  <c r="T149" i="8"/>
  <c r="R149" i="8"/>
  <c r="P149" i="8"/>
  <c r="BI146" i="8"/>
  <c r="BH146" i="8"/>
  <c r="BG146" i="8"/>
  <c r="BF146" i="8"/>
  <c r="T146" i="8"/>
  <c r="R146" i="8"/>
  <c r="P146" i="8"/>
  <c r="BI144" i="8"/>
  <c r="BH144" i="8"/>
  <c r="BG144" i="8"/>
  <c r="BF144" i="8"/>
  <c r="T144" i="8"/>
  <c r="R144" i="8"/>
  <c r="P144" i="8"/>
  <c r="BI141" i="8"/>
  <c r="BH141" i="8"/>
  <c r="BG141" i="8"/>
  <c r="BF141" i="8"/>
  <c r="T141" i="8"/>
  <c r="R141" i="8"/>
  <c r="P141" i="8"/>
  <c r="BI139" i="8"/>
  <c r="BH139" i="8"/>
  <c r="BG139" i="8"/>
  <c r="BF139" i="8"/>
  <c r="T139" i="8"/>
  <c r="R139" i="8"/>
  <c r="P139" i="8"/>
  <c r="BI135" i="8"/>
  <c r="BH135" i="8"/>
  <c r="BG135" i="8"/>
  <c r="BF135" i="8"/>
  <c r="T135" i="8"/>
  <c r="R135" i="8"/>
  <c r="P135" i="8"/>
  <c r="BI133" i="8"/>
  <c r="BH133" i="8"/>
  <c r="BG133" i="8"/>
  <c r="BF133" i="8"/>
  <c r="T133" i="8"/>
  <c r="R133" i="8"/>
  <c r="P133" i="8"/>
  <c r="BI131" i="8"/>
  <c r="BH131" i="8"/>
  <c r="BG131" i="8"/>
  <c r="BF131" i="8"/>
  <c r="T131" i="8"/>
  <c r="R131" i="8"/>
  <c r="P131" i="8"/>
  <c r="J127" i="8"/>
  <c r="J126" i="8"/>
  <c r="F126" i="8"/>
  <c r="F124" i="8"/>
  <c r="E122" i="8"/>
  <c r="J94" i="8"/>
  <c r="J93" i="8"/>
  <c r="F93" i="8"/>
  <c r="F91" i="8"/>
  <c r="E89" i="8"/>
  <c r="J20" i="8"/>
  <c r="E20" i="8"/>
  <c r="F94" i="8" s="1"/>
  <c r="J19" i="8"/>
  <c r="J14" i="8"/>
  <c r="J124" i="8"/>
  <c r="E7" i="8"/>
  <c r="E85" i="8" s="1"/>
  <c r="J41" i="7"/>
  <c r="J40" i="7"/>
  <c r="AY102" i="1" s="1"/>
  <c r="J39" i="7"/>
  <c r="AX102" i="1" s="1"/>
  <c r="BI237" i="7"/>
  <c r="BH237" i="7"/>
  <c r="BG237" i="7"/>
  <c r="BF237" i="7"/>
  <c r="T237" i="7"/>
  <c r="R237" i="7"/>
  <c r="P237" i="7"/>
  <c r="BI235" i="7"/>
  <c r="BH235" i="7"/>
  <c r="BG235" i="7"/>
  <c r="BF235" i="7"/>
  <c r="T235" i="7"/>
  <c r="R235" i="7"/>
  <c r="P235" i="7"/>
  <c r="BI233" i="7"/>
  <c r="BH233" i="7"/>
  <c r="BG233" i="7"/>
  <c r="BF233" i="7"/>
  <c r="T233" i="7"/>
  <c r="R233" i="7"/>
  <c r="P233" i="7"/>
  <c r="BI231" i="7"/>
  <c r="BH231" i="7"/>
  <c r="BG231" i="7"/>
  <c r="BF231" i="7"/>
  <c r="T231" i="7"/>
  <c r="R231" i="7"/>
  <c r="P231" i="7"/>
  <c r="BI227" i="7"/>
  <c r="BH227" i="7"/>
  <c r="BG227" i="7"/>
  <c r="BF227" i="7"/>
  <c r="T227" i="7"/>
  <c r="R227" i="7"/>
  <c r="P227" i="7"/>
  <c r="BI225" i="7"/>
  <c r="BH225" i="7"/>
  <c r="BG225" i="7"/>
  <c r="BF225" i="7"/>
  <c r="T225" i="7"/>
  <c r="R225" i="7"/>
  <c r="P225" i="7"/>
  <c r="BI223" i="7"/>
  <c r="BH223" i="7"/>
  <c r="BG223" i="7"/>
  <c r="BF223" i="7"/>
  <c r="T223" i="7"/>
  <c r="R223" i="7"/>
  <c r="P223" i="7"/>
  <c r="BI221" i="7"/>
  <c r="BH221" i="7"/>
  <c r="BG221" i="7"/>
  <c r="BF221" i="7"/>
  <c r="T221" i="7"/>
  <c r="R221" i="7"/>
  <c r="P221" i="7"/>
  <c r="BI218" i="7"/>
  <c r="BH218" i="7"/>
  <c r="BG218" i="7"/>
  <c r="BF218" i="7"/>
  <c r="T218" i="7"/>
  <c r="R218" i="7"/>
  <c r="P218" i="7"/>
  <c r="BI216" i="7"/>
  <c r="BH216" i="7"/>
  <c r="BG216" i="7"/>
  <c r="BF216" i="7"/>
  <c r="T216" i="7"/>
  <c r="R216" i="7"/>
  <c r="P216" i="7"/>
  <c r="BI214" i="7"/>
  <c r="BH214" i="7"/>
  <c r="BG214" i="7"/>
  <c r="BF214" i="7"/>
  <c r="T214" i="7"/>
  <c r="R214" i="7"/>
  <c r="P214" i="7"/>
  <c r="BI212" i="7"/>
  <c r="BH212" i="7"/>
  <c r="BG212" i="7"/>
  <c r="BF212" i="7"/>
  <c r="T212" i="7"/>
  <c r="R212" i="7"/>
  <c r="P212" i="7"/>
  <c r="BI210" i="7"/>
  <c r="BH210" i="7"/>
  <c r="BG210" i="7"/>
  <c r="BF210" i="7"/>
  <c r="T210" i="7"/>
  <c r="R210" i="7"/>
  <c r="P210" i="7"/>
  <c r="BI208" i="7"/>
  <c r="BH208" i="7"/>
  <c r="BG208" i="7"/>
  <c r="BF208" i="7"/>
  <c r="T208" i="7"/>
  <c r="R208" i="7"/>
  <c r="P208" i="7"/>
  <c r="BI206" i="7"/>
  <c r="BH206" i="7"/>
  <c r="BG206" i="7"/>
  <c r="BF206" i="7"/>
  <c r="T206" i="7"/>
  <c r="R206" i="7"/>
  <c r="P206" i="7"/>
  <c r="BI204" i="7"/>
  <c r="BH204" i="7"/>
  <c r="BG204" i="7"/>
  <c r="BF204" i="7"/>
  <c r="T204" i="7"/>
  <c r="R204" i="7"/>
  <c r="P204" i="7"/>
  <c r="BI202" i="7"/>
  <c r="BH202" i="7"/>
  <c r="BG202" i="7"/>
  <c r="BF202" i="7"/>
  <c r="T202" i="7"/>
  <c r="R202" i="7"/>
  <c r="P202" i="7"/>
  <c r="BI200" i="7"/>
  <c r="BH200" i="7"/>
  <c r="BG200" i="7"/>
  <c r="BF200" i="7"/>
  <c r="T200" i="7"/>
  <c r="R200" i="7"/>
  <c r="P200" i="7"/>
  <c r="BI198" i="7"/>
  <c r="BH198" i="7"/>
  <c r="BG198" i="7"/>
  <c r="BF198" i="7"/>
  <c r="T198" i="7"/>
  <c r="R198" i="7"/>
  <c r="P198" i="7"/>
  <c r="BI196" i="7"/>
  <c r="BH196" i="7"/>
  <c r="BG196" i="7"/>
  <c r="BF196" i="7"/>
  <c r="T196" i="7"/>
  <c r="R196" i="7"/>
  <c r="P196" i="7"/>
  <c r="BI194" i="7"/>
  <c r="BH194" i="7"/>
  <c r="BG194" i="7"/>
  <c r="BF194" i="7"/>
  <c r="T194" i="7"/>
  <c r="R194" i="7"/>
  <c r="P194" i="7"/>
  <c r="BI192" i="7"/>
  <c r="BH192" i="7"/>
  <c r="BG192" i="7"/>
  <c r="BF192" i="7"/>
  <c r="T192" i="7"/>
  <c r="R192" i="7"/>
  <c r="P192" i="7"/>
  <c r="BI190" i="7"/>
  <c r="BH190" i="7"/>
  <c r="BG190" i="7"/>
  <c r="BF190" i="7"/>
  <c r="T190" i="7"/>
  <c r="R190" i="7"/>
  <c r="P190" i="7"/>
  <c r="BI188" i="7"/>
  <c r="BH188" i="7"/>
  <c r="BG188" i="7"/>
  <c r="BF188" i="7"/>
  <c r="T188" i="7"/>
  <c r="R188" i="7"/>
  <c r="P188" i="7"/>
  <c r="BI186" i="7"/>
  <c r="BH186" i="7"/>
  <c r="BG186" i="7"/>
  <c r="BF186" i="7"/>
  <c r="T186" i="7"/>
  <c r="R186" i="7"/>
  <c r="P186" i="7"/>
  <c r="BI184" i="7"/>
  <c r="BH184" i="7"/>
  <c r="BG184" i="7"/>
  <c r="BF184" i="7"/>
  <c r="T184" i="7"/>
  <c r="R184" i="7"/>
  <c r="P184" i="7"/>
  <c r="BI182" i="7"/>
  <c r="BH182" i="7"/>
  <c r="BG182" i="7"/>
  <c r="BF182" i="7"/>
  <c r="T182" i="7"/>
  <c r="R182" i="7"/>
  <c r="P182" i="7"/>
  <c r="BI180" i="7"/>
  <c r="BH180" i="7"/>
  <c r="BG180" i="7"/>
  <c r="BF180" i="7"/>
  <c r="T180" i="7"/>
  <c r="R180" i="7"/>
  <c r="P180" i="7"/>
  <c r="BI178" i="7"/>
  <c r="BH178" i="7"/>
  <c r="BG178" i="7"/>
  <c r="BF178" i="7"/>
  <c r="T178" i="7"/>
  <c r="R178" i="7"/>
  <c r="P178" i="7"/>
  <c r="BI176" i="7"/>
  <c r="BH176" i="7"/>
  <c r="BG176" i="7"/>
  <c r="BF176" i="7"/>
  <c r="T176" i="7"/>
  <c r="R176" i="7"/>
  <c r="P176" i="7"/>
  <c r="BI174" i="7"/>
  <c r="BH174" i="7"/>
  <c r="BG174" i="7"/>
  <c r="BF174" i="7"/>
  <c r="T174" i="7"/>
  <c r="R174" i="7"/>
  <c r="P174" i="7"/>
  <c r="BI172" i="7"/>
  <c r="BH172" i="7"/>
  <c r="BG172" i="7"/>
  <c r="BF172" i="7"/>
  <c r="T172" i="7"/>
  <c r="R172" i="7"/>
  <c r="P172" i="7"/>
  <c r="BI170" i="7"/>
  <c r="BH170" i="7"/>
  <c r="BG170" i="7"/>
  <c r="BF170" i="7"/>
  <c r="T170" i="7"/>
  <c r="R170" i="7"/>
  <c r="P170" i="7"/>
  <c r="BI168" i="7"/>
  <c r="BH168" i="7"/>
  <c r="BG168" i="7"/>
  <c r="BF168" i="7"/>
  <c r="T168" i="7"/>
  <c r="R168" i="7"/>
  <c r="P168" i="7"/>
  <c r="BI166" i="7"/>
  <c r="BH166" i="7"/>
  <c r="BG166" i="7"/>
  <c r="BF166" i="7"/>
  <c r="T166" i="7"/>
  <c r="R166" i="7"/>
  <c r="P166" i="7"/>
  <c r="BI164" i="7"/>
  <c r="BH164" i="7"/>
  <c r="BG164" i="7"/>
  <c r="BF164" i="7"/>
  <c r="T164" i="7"/>
  <c r="R164" i="7"/>
  <c r="P164" i="7"/>
  <c r="BI162" i="7"/>
  <c r="BH162" i="7"/>
  <c r="BG162" i="7"/>
  <c r="BF162" i="7"/>
  <c r="T162" i="7"/>
  <c r="R162" i="7"/>
  <c r="P162" i="7"/>
  <c r="BI160" i="7"/>
  <c r="BH160" i="7"/>
  <c r="BG160" i="7"/>
  <c r="BF160" i="7"/>
  <c r="T160" i="7"/>
  <c r="R160" i="7"/>
  <c r="P160" i="7"/>
  <c r="BI158" i="7"/>
  <c r="BH158" i="7"/>
  <c r="BG158" i="7"/>
  <c r="BF158" i="7"/>
  <c r="T158" i="7"/>
  <c r="R158" i="7"/>
  <c r="P158" i="7"/>
  <c r="BI156" i="7"/>
  <c r="BH156" i="7"/>
  <c r="BG156" i="7"/>
  <c r="BF156" i="7"/>
  <c r="T156" i="7"/>
  <c r="R156" i="7"/>
  <c r="P156" i="7"/>
  <c r="BI154" i="7"/>
  <c r="BH154" i="7"/>
  <c r="BG154" i="7"/>
  <c r="BF154" i="7"/>
  <c r="T154" i="7"/>
  <c r="R154" i="7"/>
  <c r="P154" i="7"/>
  <c r="BI152" i="7"/>
  <c r="BH152" i="7"/>
  <c r="BG152" i="7"/>
  <c r="BF152" i="7"/>
  <c r="T152" i="7"/>
  <c r="R152" i="7"/>
  <c r="P152" i="7"/>
  <c r="BI150" i="7"/>
  <c r="BH150" i="7"/>
  <c r="BG150" i="7"/>
  <c r="BF150" i="7"/>
  <c r="T150" i="7"/>
  <c r="R150" i="7"/>
  <c r="P150" i="7"/>
  <c r="BI148" i="7"/>
  <c r="BH148" i="7"/>
  <c r="BG148" i="7"/>
  <c r="BF148" i="7"/>
  <c r="T148" i="7"/>
  <c r="R148" i="7"/>
  <c r="P148" i="7"/>
  <c r="BI146" i="7"/>
  <c r="BH146" i="7"/>
  <c r="BG146" i="7"/>
  <c r="BF146" i="7"/>
  <c r="T146" i="7"/>
  <c r="R146" i="7"/>
  <c r="P146" i="7"/>
  <c r="BI144" i="7"/>
  <c r="BH144" i="7"/>
  <c r="BG144" i="7"/>
  <c r="BF144" i="7"/>
  <c r="T144" i="7"/>
  <c r="R144" i="7"/>
  <c r="P144" i="7"/>
  <c r="BI142" i="7"/>
  <c r="BH142" i="7"/>
  <c r="BG142" i="7"/>
  <c r="BF142" i="7"/>
  <c r="T142" i="7"/>
  <c r="R142" i="7"/>
  <c r="P142" i="7"/>
  <c r="BI140" i="7"/>
  <c r="BH140" i="7"/>
  <c r="BG140" i="7"/>
  <c r="BF140" i="7"/>
  <c r="T140" i="7"/>
  <c r="R140" i="7"/>
  <c r="P140" i="7"/>
  <c r="BI138" i="7"/>
  <c r="BH138" i="7"/>
  <c r="BG138" i="7"/>
  <c r="BF138" i="7"/>
  <c r="T138" i="7"/>
  <c r="R138" i="7"/>
  <c r="P138" i="7"/>
  <c r="BI136" i="7"/>
  <c r="BH136" i="7"/>
  <c r="BG136" i="7"/>
  <c r="BF136" i="7"/>
  <c r="T136" i="7"/>
  <c r="R136" i="7"/>
  <c r="P136" i="7"/>
  <c r="BI134" i="7"/>
  <c r="BH134" i="7"/>
  <c r="BG134" i="7"/>
  <c r="BF134" i="7"/>
  <c r="T134" i="7"/>
  <c r="R134" i="7"/>
  <c r="P134" i="7"/>
  <c r="BI132" i="7"/>
  <c r="BH132" i="7"/>
  <c r="BG132" i="7"/>
  <c r="BF132" i="7"/>
  <c r="T132" i="7"/>
  <c r="R132" i="7"/>
  <c r="P132" i="7"/>
  <c r="J126" i="7"/>
  <c r="J125" i="7"/>
  <c r="F125" i="7"/>
  <c r="F123" i="7"/>
  <c r="E121" i="7"/>
  <c r="J96" i="7"/>
  <c r="J95" i="7"/>
  <c r="F95" i="7"/>
  <c r="F93" i="7"/>
  <c r="E91" i="7"/>
  <c r="J22" i="7"/>
  <c r="E22" i="7"/>
  <c r="F96" i="7"/>
  <c r="J21" i="7"/>
  <c r="J16" i="7"/>
  <c r="J123" i="7" s="1"/>
  <c r="E7" i="7"/>
  <c r="E115" i="7" s="1"/>
  <c r="J41" i="6"/>
  <c r="J40" i="6"/>
  <c r="AY101" i="1"/>
  <c r="J39" i="6"/>
  <c r="AX101" i="1"/>
  <c r="BI270" i="6"/>
  <c r="BH270" i="6"/>
  <c r="BG270" i="6"/>
  <c r="BF270" i="6"/>
  <c r="T270" i="6"/>
  <c r="R270" i="6"/>
  <c r="P270" i="6"/>
  <c r="BI268" i="6"/>
  <c r="BH268" i="6"/>
  <c r="BG268" i="6"/>
  <c r="BF268" i="6"/>
  <c r="T268" i="6"/>
  <c r="R268" i="6"/>
  <c r="P268" i="6"/>
  <c r="BI266" i="6"/>
  <c r="BH266" i="6"/>
  <c r="BG266" i="6"/>
  <c r="BF266" i="6"/>
  <c r="T266" i="6"/>
  <c r="R266" i="6"/>
  <c r="P266" i="6"/>
  <c r="BI264" i="6"/>
  <c r="BH264" i="6"/>
  <c r="BG264" i="6"/>
  <c r="BF264" i="6"/>
  <c r="T264" i="6"/>
  <c r="R264" i="6"/>
  <c r="P264" i="6"/>
  <c r="BI262" i="6"/>
  <c r="BH262" i="6"/>
  <c r="BG262" i="6"/>
  <c r="BF262" i="6"/>
  <c r="T262" i="6"/>
  <c r="R262" i="6"/>
  <c r="P262" i="6"/>
  <c r="BI260" i="6"/>
  <c r="BH260" i="6"/>
  <c r="BG260" i="6"/>
  <c r="BF260" i="6"/>
  <c r="T260" i="6"/>
  <c r="R260" i="6"/>
  <c r="P260" i="6"/>
  <c r="BI258" i="6"/>
  <c r="BH258" i="6"/>
  <c r="BG258" i="6"/>
  <c r="BF258" i="6"/>
  <c r="T258" i="6"/>
  <c r="R258" i="6"/>
  <c r="P258" i="6"/>
  <c r="BI256" i="6"/>
  <c r="BH256" i="6"/>
  <c r="BG256" i="6"/>
  <c r="BF256" i="6"/>
  <c r="T256" i="6"/>
  <c r="R256" i="6"/>
  <c r="P256" i="6"/>
  <c r="BI254" i="6"/>
  <c r="BH254" i="6"/>
  <c r="BG254" i="6"/>
  <c r="BF254" i="6"/>
  <c r="T254" i="6"/>
  <c r="R254" i="6"/>
  <c r="P254" i="6"/>
  <c r="BI252" i="6"/>
  <c r="BH252" i="6"/>
  <c r="BG252" i="6"/>
  <c r="BF252" i="6"/>
  <c r="T252" i="6"/>
  <c r="R252" i="6"/>
  <c r="P252" i="6"/>
  <c r="BI250" i="6"/>
  <c r="BH250" i="6"/>
  <c r="BG250" i="6"/>
  <c r="BF250" i="6"/>
  <c r="T250" i="6"/>
  <c r="R250" i="6"/>
  <c r="P250" i="6"/>
  <c r="BI248" i="6"/>
  <c r="BH248" i="6"/>
  <c r="BG248" i="6"/>
  <c r="BF248" i="6"/>
  <c r="T248" i="6"/>
  <c r="R248" i="6"/>
  <c r="P248" i="6"/>
  <c r="BI246" i="6"/>
  <c r="BH246" i="6"/>
  <c r="BG246" i="6"/>
  <c r="BF246" i="6"/>
  <c r="T246" i="6"/>
  <c r="R246" i="6"/>
  <c r="P246" i="6"/>
  <c r="BI244" i="6"/>
  <c r="BH244" i="6"/>
  <c r="BG244" i="6"/>
  <c r="BF244" i="6"/>
  <c r="T244" i="6"/>
  <c r="R244" i="6"/>
  <c r="P244" i="6"/>
  <c r="BI242" i="6"/>
  <c r="BH242" i="6"/>
  <c r="BG242" i="6"/>
  <c r="BF242" i="6"/>
  <c r="T242" i="6"/>
  <c r="R242" i="6"/>
  <c r="P242" i="6"/>
  <c r="BI240" i="6"/>
  <c r="BH240" i="6"/>
  <c r="BG240" i="6"/>
  <c r="BF240" i="6"/>
  <c r="T240" i="6"/>
  <c r="R240" i="6"/>
  <c r="P240" i="6"/>
  <c r="BI238" i="6"/>
  <c r="BH238" i="6"/>
  <c r="BG238" i="6"/>
  <c r="BF238" i="6"/>
  <c r="T238" i="6"/>
  <c r="R238" i="6"/>
  <c r="P238" i="6"/>
  <c r="BI236" i="6"/>
  <c r="BH236" i="6"/>
  <c r="BG236" i="6"/>
  <c r="BF236" i="6"/>
  <c r="T236" i="6"/>
  <c r="R236" i="6"/>
  <c r="P236" i="6"/>
  <c r="BI234" i="6"/>
  <c r="BH234" i="6"/>
  <c r="BG234" i="6"/>
  <c r="BF234" i="6"/>
  <c r="T234" i="6"/>
  <c r="R234" i="6"/>
  <c r="P234" i="6"/>
  <c r="BI232" i="6"/>
  <c r="BH232" i="6"/>
  <c r="BG232" i="6"/>
  <c r="BF232" i="6"/>
  <c r="T232" i="6"/>
  <c r="R232" i="6"/>
  <c r="P232" i="6"/>
  <c r="BI230" i="6"/>
  <c r="BH230" i="6"/>
  <c r="BG230" i="6"/>
  <c r="BF230" i="6"/>
  <c r="T230" i="6"/>
  <c r="R230" i="6"/>
  <c r="P230" i="6"/>
  <c r="BI228" i="6"/>
  <c r="BH228" i="6"/>
  <c r="BG228" i="6"/>
  <c r="BF228" i="6"/>
  <c r="T228" i="6"/>
  <c r="R228" i="6"/>
  <c r="P228" i="6"/>
  <c r="BI226" i="6"/>
  <c r="BH226" i="6"/>
  <c r="BG226" i="6"/>
  <c r="BF226" i="6"/>
  <c r="T226" i="6"/>
  <c r="R226" i="6"/>
  <c r="P226" i="6"/>
  <c r="BI224" i="6"/>
  <c r="BH224" i="6"/>
  <c r="BG224" i="6"/>
  <c r="BF224" i="6"/>
  <c r="T224" i="6"/>
  <c r="R224" i="6"/>
  <c r="P224" i="6"/>
  <c r="BI222" i="6"/>
  <c r="BH222" i="6"/>
  <c r="BG222" i="6"/>
  <c r="BF222" i="6"/>
  <c r="T222" i="6"/>
  <c r="R222" i="6"/>
  <c r="P222" i="6"/>
  <c r="BI220" i="6"/>
  <c r="BH220" i="6"/>
  <c r="BG220" i="6"/>
  <c r="BF220" i="6"/>
  <c r="T220" i="6"/>
  <c r="R220" i="6"/>
  <c r="P220" i="6"/>
  <c r="BI218" i="6"/>
  <c r="BH218" i="6"/>
  <c r="BG218" i="6"/>
  <c r="BF218" i="6"/>
  <c r="T218" i="6"/>
  <c r="R218" i="6"/>
  <c r="P218" i="6"/>
  <c r="BI216" i="6"/>
  <c r="BH216" i="6"/>
  <c r="BG216" i="6"/>
  <c r="BF216" i="6"/>
  <c r="T216" i="6"/>
  <c r="R216" i="6"/>
  <c r="P216" i="6"/>
  <c r="BI214" i="6"/>
  <c r="BH214" i="6"/>
  <c r="BG214" i="6"/>
  <c r="BF214" i="6"/>
  <c r="T214" i="6"/>
  <c r="R214" i="6"/>
  <c r="P214" i="6"/>
  <c r="BI212" i="6"/>
  <c r="BH212" i="6"/>
  <c r="BG212" i="6"/>
  <c r="BF212" i="6"/>
  <c r="T212" i="6"/>
  <c r="R212" i="6"/>
  <c r="P212" i="6"/>
  <c r="BI210" i="6"/>
  <c r="BH210" i="6"/>
  <c r="BG210" i="6"/>
  <c r="BF210" i="6"/>
  <c r="T210" i="6"/>
  <c r="R210" i="6"/>
  <c r="P210" i="6"/>
  <c r="BI208" i="6"/>
  <c r="BH208" i="6"/>
  <c r="BG208" i="6"/>
  <c r="BF208" i="6"/>
  <c r="T208" i="6"/>
  <c r="R208" i="6"/>
  <c r="P208" i="6"/>
  <c r="BI206" i="6"/>
  <c r="BH206" i="6"/>
  <c r="BG206" i="6"/>
  <c r="BF206" i="6"/>
  <c r="T206" i="6"/>
  <c r="R206" i="6"/>
  <c r="P206" i="6"/>
  <c r="BI204" i="6"/>
  <c r="BH204" i="6"/>
  <c r="BG204" i="6"/>
  <c r="BF204" i="6"/>
  <c r="T204" i="6"/>
  <c r="R204" i="6"/>
  <c r="P204" i="6"/>
  <c r="BI202" i="6"/>
  <c r="BH202" i="6"/>
  <c r="BG202" i="6"/>
  <c r="BF202" i="6"/>
  <c r="T202" i="6"/>
  <c r="R202" i="6"/>
  <c r="P202" i="6"/>
  <c r="BI200" i="6"/>
  <c r="BH200" i="6"/>
  <c r="BG200" i="6"/>
  <c r="BF200" i="6"/>
  <c r="T200" i="6"/>
  <c r="R200" i="6"/>
  <c r="P200" i="6"/>
  <c r="BI198" i="6"/>
  <c r="BH198" i="6"/>
  <c r="BG198" i="6"/>
  <c r="BF198" i="6"/>
  <c r="T198" i="6"/>
  <c r="R198" i="6"/>
  <c r="P198" i="6"/>
  <c r="BI196" i="6"/>
  <c r="BH196" i="6"/>
  <c r="BG196" i="6"/>
  <c r="BF196" i="6"/>
  <c r="T196" i="6"/>
  <c r="R196" i="6"/>
  <c r="P196" i="6"/>
  <c r="BI194" i="6"/>
  <c r="BH194" i="6"/>
  <c r="BG194" i="6"/>
  <c r="BF194" i="6"/>
  <c r="T194" i="6"/>
  <c r="R194" i="6"/>
  <c r="P194" i="6"/>
  <c r="BI192" i="6"/>
  <c r="BH192" i="6"/>
  <c r="BG192" i="6"/>
  <c r="BF192" i="6"/>
  <c r="T192" i="6"/>
  <c r="R192" i="6"/>
  <c r="P192" i="6"/>
  <c r="BI190" i="6"/>
  <c r="BH190" i="6"/>
  <c r="BG190" i="6"/>
  <c r="BF190" i="6"/>
  <c r="T190" i="6"/>
  <c r="R190" i="6"/>
  <c r="P190" i="6"/>
  <c r="BI188" i="6"/>
  <c r="BH188" i="6"/>
  <c r="BG188" i="6"/>
  <c r="BF188" i="6"/>
  <c r="T188" i="6"/>
  <c r="R188" i="6"/>
  <c r="P188" i="6"/>
  <c r="BI186" i="6"/>
  <c r="BH186" i="6"/>
  <c r="BG186" i="6"/>
  <c r="BF186" i="6"/>
  <c r="T186" i="6"/>
  <c r="R186" i="6"/>
  <c r="P186" i="6"/>
  <c r="BI184" i="6"/>
  <c r="BH184" i="6"/>
  <c r="BG184" i="6"/>
  <c r="BF184" i="6"/>
  <c r="T184" i="6"/>
  <c r="R184" i="6"/>
  <c r="P184" i="6"/>
  <c r="BI182" i="6"/>
  <c r="BH182" i="6"/>
  <c r="BG182" i="6"/>
  <c r="BF182" i="6"/>
  <c r="T182" i="6"/>
  <c r="R182" i="6"/>
  <c r="P182" i="6"/>
  <c r="BI180" i="6"/>
  <c r="BH180" i="6"/>
  <c r="BG180" i="6"/>
  <c r="BF180" i="6"/>
  <c r="T180" i="6"/>
  <c r="R180" i="6"/>
  <c r="P180" i="6"/>
  <c r="BI178" i="6"/>
  <c r="BH178" i="6"/>
  <c r="BG178" i="6"/>
  <c r="BF178" i="6"/>
  <c r="T178" i="6"/>
  <c r="R178" i="6"/>
  <c r="P178" i="6"/>
  <c r="BI176" i="6"/>
  <c r="BH176" i="6"/>
  <c r="BG176" i="6"/>
  <c r="BF176" i="6"/>
  <c r="T176" i="6"/>
  <c r="R176" i="6"/>
  <c r="P176" i="6"/>
  <c r="BI174" i="6"/>
  <c r="BH174" i="6"/>
  <c r="BG174" i="6"/>
  <c r="BF174" i="6"/>
  <c r="T174" i="6"/>
  <c r="R174" i="6"/>
  <c r="P174" i="6"/>
  <c r="BI172" i="6"/>
  <c r="BH172" i="6"/>
  <c r="BG172" i="6"/>
  <c r="BF172" i="6"/>
  <c r="T172" i="6"/>
  <c r="R172" i="6"/>
  <c r="P172" i="6"/>
  <c r="BI170" i="6"/>
  <c r="BH170" i="6"/>
  <c r="BG170" i="6"/>
  <c r="BF170" i="6"/>
  <c r="T170" i="6"/>
  <c r="R170" i="6"/>
  <c r="P170" i="6"/>
  <c r="BI168" i="6"/>
  <c r="BH168" i="6"/>
  <c r="BG168" i="6"/>
  <c r="BF168" i="6"/>
  <c r="T168" i="6"/>
  <c r="R168" i="6"/>
  <c r="P168" i="6"/>
  <c r="BI166" i="6"/>
  <c r="BH166" i="6"/>
  <c r="BG166" i="6"/>
  <c r="BF166" i="6"/>
  <c r="T166" i="6"/>
  <c r="R166" i="6"/>
  <c r="P166" i="6"/>
  <c r="BI164" i="6"/>
  <c r="BH164" i="6"/>
  <c r="BG164" i="6"/>
  <c r="BF164" i="6"/>
  <c r="T164" i="6"/>
  <c r="R164" i="6"/>
  <c r="P164" i="6"/>
  <c r="BI162" i="6"/>
  <c r="BH162" i="6"/>
  <c r="BG162" i="6"/>
  <c r="BF162" i="6"/>
  <c r="T162" i="6"/>
  <c r="R162" i="6"/>
  <c r="P162" i="6"/>
  <c r="BI160" i="6"/>
  <c r="BH160" i="6"/>
  <c r="BG160" i="6"/>
  <c r="BF160" i="6"/>
  <c r="T160" i="6"/>
  <c r="R160" i="6"/>
  <c r="P160" i="6"/>
  <c r="BI158" i="6"/>
  <c r="BH158" i="6"/>
  <c r="BG158" i="6"/>
  <c r="BF158" i="6"/>
  <c r="T158" i="6"/>
  <c r="R158" i="6"/>
  <c r="P158" i="6"/>
  <c r="BI156" i="6"/>
  <c r="BH156" i="6"/>
  <c r="BG156" i="6"/>
  <c r="BF156" i="6"/>
  <c r="T156" i="6"/>
  <c r="R156" i="6"/>
  <c r="P156" i="6"/>
  <c r="BI154" i="6"/>
  <c r="BH154" i="6"/>
  <c r="BG154" i="6"/>
  <c r="BF154" i="6"/>
  <c r="T154" i="6"/>
  <c r="R154" i="6"/>
  <c r="P154" i="6"/>
  <c r="BI152" i="6"/>
  <c r="BH152" i="6"/>
  <c r="BG152" i="6"/>
  <c r="BF152" i="6"/>
  <c r="T152" i="6"/>
  <c r="R152" i="6"/>
  <c r="P152" i="6"/>
  <c r="BI150" i="6"/>
  <c r="BH150" i="6"/>
  <c r="BG150" i="6"/>
  <c r="BF150" i="6"/>
  <c r="T150" i="6"/>
  <c r="R150" i="6"/>
  <c r="P150" i="6"/>
  <c r="BI148" i="6"/>
  <c r="BH148" i="6"/>
  <c r="BG148" i="6"/>
  <c r="BF148" i="6"/>
  <c r="T148" i="6"/>
  <c r="R148" i="6"/>
  <c r="P148" i="6"/>
  <c r="BI146" i="6"/>
  <c r="BH146" i="6"/>
  <c r="BG146" i="6"/>
  <c r="BF146" i="6"/>
  <c r="T146" i="6"/>
  <c r="R146" i="6"/>
  <c r="P146" i="6"/>
  <c r="BI144" i="6"/>
  <c r="BH144" i="6"/>
  <c r="BG144" i="6"/>
  <c r="BF144" i="6"/>
  <c r="T144" i="6"/>
  <c r="R144" i="6"/>
  <c r="P144" i="6"/>
  <c r="BI142" i="6"/>
  <c r="BH142" i="6"/>
  <c r="BG142" i="6"/>
  <c r="BF142" i="6"/>
  <c r="T142" i="6"/>
  <c r="R142" i="6"/>
  <c r="P142" i="6"/>
  <c r="BI140" i="6"/>
  <c r="BH140" i="6"/>
  <c r="BG140" i="6"/>
  <c r="BF140" i="6"/>
  <c r="T140" i="6"/>
  <c r="R140" i="6"/>
  <c r="P140" i="6"/>
  <c r="BI138" i="6"/>
  <c r="BH138" i="6"/>
  <c r="BG138" i="6"/>
  <c r="BF138" i="6"/>
  <c r="T138" i="6"/>
  <c r="R138" i="6"/>
  <c r="P138" i="6"/>
  <c r="BI135" i="6"/>
  <c r="BH135" i="6"/>
  <c r="BG135" i="6"/>
  <c r="BF135" i="6"/>
  <c r="T135" i="6"/>
  <c r="R135" i="6"/>
  <c r="P135" i="6"/>
  <c r="BI133" i="6"/>
  <c r="BH133" i="6"/>
  <c r="BG133" i="6"/>
  <c r="BF133" i="6"/>
  <c r="T133" i="6"/>
  <c r="R133" i="6"/>
  <c r="P133" i="6"/>
  <c r="BI131" i="6"/>
  <c r="BH131" i="6"/>
  <c r="BG131" i="6"/>
  <c r="BF131" i="6"/>
  <c r="T131" i="6"/>
  <c r="R131" i="6"/>
  <c r="P131" i="6"/>
  <c r="BI129" i="6"/>
  <c r="BH129" i="6"/>
  <c r="BG129" i="6"/>
  <c r="BF129" i="6"/>
  <c r="T129" i="6"/>
  <c r="R129" i="6"/>
  <c r="P129" i="6"/>
  <c r="J123" i="6"/>
  <c r="J122" i="6"/>
  <c r="F122" i="6"/>
  <c r="F120" i="6"/>
  <c r="E118" i="6"/>
  <c r="J96" i="6"/>
  <c r="J95" i="6"/>
  <c r="F95" i="6"/>
  <c r="F93" i="6"/>
  <c r="E91" i="6"/>
  <c r="J22" i="6"/>
  <c r="E22" i="6"/>
  <c r="F123" i="6"/>
  <c r="J21" i="6"/>
  <c r="J16" i="6"/>
  <c r="J120" i="6" s="1"/>
  <c r="E7" i="6"/>
  <c r="E85" i="6" s="1"/>
  <c r="J41" i="5"/>
  <c r="J40" i="5"/>
  <c r="AY100" i="1"/>
  <c r="J39" i="5"/>
  <c r="AX100" i="1"/>
  <c r="BI409" i="5"/>
  <c r="BH409" i="5"/>
  <c r="BG409" i="5"/>
  <c r="BF409" i="5"/>
  <c r="T409" i="5"/>
  <c r="R409" i="5"/>
  <c r="P409" i="5"/>
  <c r="BI407" i="5"/>
  <c r="BH407" i="5"/>
  <c r="BG407" i="5"/>
  <c r="BF407" i="5"/>
  <c r="T407" i="5"/>
  <c r="R407" i="5"/>
  <c r="P407" i="5"/>
  <c r="BI404" i="5"/>
  <c r="BH404" i="5"/>
  <c r="BG404" i="5"/>
  <c r="BF404" i="5"/>
  <c r="T404" i="5"/>
  <c r="T403" i="5" s="1"/>
  <c r="R404" i="5"/>
  <c r="R403" i="5"/>
  <c r="P404" i="5"/>
  <c r="P403" i="5"/>
  <c r="BI401" i="5"/>
  <c r="BH401" i="5"/>
  <c r="BG401" i="5"/>
  <c r="BF401" i="5"/>
  <c r="T401" i="5"/>
  <c r="R401" i="5"/>
  <c r="P401" i="5"/>
  <c r="BI399" i="5"/>
  <c r="BH399" i="5"/>
  <c r="BG399" i="5"/>
  <c r="BF399" i="5"/>
  <c r="T399" i="5"/>
  <c r="R399" i="5"/>
  <c r="P399" i="5"/>
  <c r="BI396" i="5"/>
  <c r="BH396" i="5"/>
  <c r="BG396" i="5"/>
  <c r="BF396" i="5"/>
  <c r="T396" i="5"/>
  <c r="T395" i="5" s="1"/>
  <c r="R396" i="5"/>
  <c r="R395" i="5"/>
  <c r="P396" i="5"/>
  <c r="P395" i="5"/>
  <c r="BI392" i="5"/>
  <c r="BH392" i="5"/>
  <c r="BG392" i="5"/>
  <c r="BF392" i="5"/>
  <c r="T392" i="5"/>
  <c r="R392" i="5"/>
  <c r="P392" i="5"/>
  <c r="BI390" i="5"/>
  <c r="BH390" i="5"/>
  <c r="BG390" i="5"/>
  <c r="BF390" i="5"/>
  <c r="T390" i="5"/>
  <c r="R390" i="5"/>
  <c r="P390" i="5"/>
  <c r="BI388" i="5"/>
  <c r="BH388" i="5"/>
  <c r="BG388" i="5"/>
  <c r="BF388" i="5"/>
  <c r="T388" i="5"/>
  <c r="R388" i="5"/>
  <c r="P388" i="5"/>
  <c r="BI386" i="5"/>
  <c r="BH386" i="5"/>
  <c r="BG386" i="5"/>
  <c r="BF386" i="5"/>
  <c r="T386" i="5"/>
  <c r="R386" i="5"/>
  <c r="P386" i="5"/>
  <c r="BI384" i="5"/>
  <c r="BH384" i="5"/>
  <c r="BG384" i="5"/>
  <c r="BF384" i="5"/>
  <c r="T384" i="5"/>
  <c r="R384" i="5"/>
  <c r="P384" i="5"/>
  <c r="BI381" i="5"/>
  <c r="BH381" i="5"/>
  <c r="BG381" i="5"/>
  <c r="BF381" i="5"/>
  <c r="T381" i="5"/>
  <c r="R381" i="5"/>
  <c r="P381" i="5"/>
  <c r="BI379" i="5"/>
  <c r="BH379" i="5"/>
  <c r="BG379" i="5"/>
  <c r="BF379" i="5"/>
  <c r="T379" i="5"/>
  <c r="R379" i="5"/>
  <c r="P379" i="5"/>
  <c r="BI377" i="5"/>
  <c r="BH377" i="5"/>
  <c r="BG377" i="5"/>
  <c r="BF377" i="5"/>
  <c r="T377" i="5"/>
  <c r="R377" i="5"/>
  <c r="P377" i="5"/>
  <c r="BI375" i="5"/>
  <c r="BH375" i="5"/>
  <c r="BG375" i="5"/>
  <c r="BF375" i="5"/>
  <c r="T375" i="5"/>
  <c r="R375" i="5"/>
  <c r="P375" i="5"/>
  <c r="BI373" i="5"/>
  <c r="BH373" i="5"/>
  <c r="BG373" i="5"/>
  <c r="BF373" i="5"/>
  <c r="T373" i="5"/>
  <c r="R373" i="5"/>
  <c r="P373" i="5"/>
  <c r="BI371" i="5"/>
  <c r="BH371" i="5"/>
  <c r="BG371" i="5"/>
  <c r="BF371" i="5"/>
  <c r="T371" i="5"/>
  <c r="R371" i="5"/>
  <c r="P371" i="5"/>
  <c r="BI369" i="5"/>
  <c r="BH369" i="5"/>
  <c r="BG369" i="5"/>
  <c r="BF369" i="5"/>
  <c r="T369" i="5"/>
  <c r="R369" i="5"/>
  <c r="P369" i="5"/>
  <c r="BI367" i="5"/>
  <c r="BH367" i="5"/>
  <c r="BG367" i="5"/>
  <c r="BF367" i="5"/>
  <c r="T367" i="5"/>
  <c r="R367" i="5"/>
  <c r="P367" i="5"/>
  <c r="BI365" i="5"/>
  <c r="BH365" i="5"/>
  <c r="BG365" i="5"/>
  <c r="BF365" i="5"/>
  <c r="T365" i="5"/>
  <c r="R365" i="5"/>
  <c r="P365" i="5"/>
  <c r="BI363" i="5"/>
  <c r="BH363" i="5"/>
  <c r="BG363" i="5"/>
  <c r="BF363" i="5"/>
  <c r="T363" i="5"/>
  <c r="R363" i="5"/>
  <c r="P363" i="5"/>
  <c r="BI359" i="5"/>
  <c r="BH359" i="5"/>
  <c r="BG359" i="5"/>
  <c r="BF359" i="5"/>
  <c r="T359" i="5"/>
  <c r="R359" i="5"/>
  <c r="P359" i="5"/>
  <c r="BI357" i="5"/>
  <c r="BH357" i="5"/>
  <c r="BG357" i="5"/>
  <c r="BF357" i="5"/>
  <c r="T357" i="5"/>
  <c r="R357" i="5"/>
  <c r="P357" i="5"/>
  <c r="BI354" i="5"/>
  <c r="BH354" i="5"/>
  <c r="BG354" i="5"/>
  <c r="BF354" i="5"/>
  <c r="T354" i="5"/>
  <c r="R354" i="5"/>
  <c r="P354" i="5"/>
  <c r="BI352" i="5"/>
  <c r="BH352" i="5"/>
  <c r="BG352" i="5"/>
  <c r="BF352" i="5"/>
  <c r="T352" i="5"/>
  <c r="R352" i="5"/>
  <c r="P352" i="5"/>
  <c r="BI350" i="5"/>
  <c r="BH350" i="5"/>
  <c r="BG350" i="5"/>
  <c r="BF350" i="5"/>
  <c r="T350" i="5"/>
  <c r="R350" i="5"/>
  <c r="P350" i="5"/>
  <c r="BI348" i="5"/>
  <c r="BH348" i="5"/>
  <c r="BG348" i="5"/>
  <c r="BF348" i="5"/>
  <c r="T348" i="5"/>
  <c r="R348" i="5"/>
  <c r="P348" i="5"/>
  <c r="BI346" i="5"/>
  <c r="BH346" i="5"/>
  <c r="BG346" i="5"/>
  <c r="BF346" i="5"/>
  <c r="T346" i="5"/>
  <c r="R346" i="5"/>
  <c r="P346" i="5"/>
  <c r="BI344" i="5"/>
  <c r="BH344" i="5"/>
  <c r="BG344" i="5"/>
  <c r="BF344" i="5"/>
  <c r="T344" i="5"/>
  <c r="R344" i="5"/>
  <c r="P344" i="5"/>
  <c r="BI342" i="5"/>
  <c r="BH342" i="5"/>
  <c r="BG342" i="5"/>
  <c r="BF342" i="5"/>
  <c r="T342" i="5"/>
  <c r="R342" i="5"/>
  <c r="P342" i="5"/>
  <c r="BI340" i="5"/>
  <c r="BH340" i="5"/>
  <c r="BG340" i="5"/>
  <c r="BF340" i="5"/>
  <c r="T340" i="5"/>
  <c r="R340" i="5"/>
  <c r="P340" i="5"/>
  <c r="BI338" i="5"/>
  <c r="BH338" i="5"/>
  <c r="BG338" i="5"/>
  <c r="BF338" i="5"/>
  <c r="T338" i="5"/>
  <c r="R338" i="5"/>
  <c r="P338" i="5"/>
  <c r="BI336" i="5"/>
  <c r="BH336" i="5"/>
  <c r="BG336" i="5"/>
  <c r="BF336" i="5"/>
  <c r="T336" i="5"/>
  <c r="R336" i="5"/>
  <c r="P336" i="5"/>
  <c r="BI334" i="5"/>
  <c r="BH334" i="5"/>
  <c r="BG334" i="5"/>
  <c r="BF334" i="5"/>
  <c r="T334" i="5"/>
  <c r="R334" i="5"/>
  <c r="P334" i="5"/>
  <c r="BI332" i="5"/>
  <c r="BH332" i="5"/>
  <c r="BG332" i="5"/>
  <c r="BF332" i="5"/>
  <c r="T332" i="5"/>
  <c r="R332" i="5"/>
  <c r="P332" i="5"/>
  <c r="BI330" i="5"/>
  <c r="BH330" i="5"/>
  <c r="BG330" i="5"/>
  <c r="BF330" i="5"/>
  <c r="T330" i="5"/>
  <c r="R330" i="5"/>
  <c r="P330" i="5"/>
  <c r="BI328" i="5"/>
  <c r="BH328" i="5"/>
  <c r="BG328" i="5"/>
  <c r="BF328" i="5"/>
  <c r="T328" i="5"/>
  <c r="R328" i="5"/>
  <c r="P328" i="5"/>
  <c r="BI326" i="5"/>
  <c r="BH326" i="5"/>
  <c r="BG326" i="5"/>
  <c r="BF326" i="5"/>
  <c r="T326" i="5"/>
  <c r="R326" i="5"/>
  <c r="P326" i="5"/>
  <c r="BI324" i="5"/>
  <c r="BH324" i="5"/>
  <c r="BG324" i="5"/>
  <c r="BF324" i="5"/>
  <c r="T324" i="5"/>
  <c r="R324" i="5"/>
  <c r="P324" i="5"/>
  <c r="BI322" i="5"/>
  <c r="BH322" i="5"/>
  <c r="BG322" i="5"/>
  <c r="BF322" i="5"/>
  <c r="T322" i="5"/>
  <c r="R322" i="5"/>
  <c r="P322" i="5"/>
  <c r="BI320" i="5"/>
  <c r="BH320" i="5"/>
  <c r="BG320" i="5"/>
  <c r="BF320" i="5"/>
  <c r="T320" i="5"/>
  <c r="R320" i="5"/>
  <c r="P320" i="5"/>
  <c r="BI318" i="5"/>
  <c r="BH318" i="5"/>
  <c r="BG318" i="5"/>
  <c r="BF318" i="5"/>
  <c r="T318" i="5"/>
  <c r="R318" i="5"/>
  <c r="P318" i="5"/>
  <c r="BI316" i="5"/>
  <c r="BH316" i="5"/>
  <c r="BG316" i="5"/>
  <c r="BF316" i="5"/>
  <c r="T316" i="5"/>
  <c r="R316" i="5"/>
  <c r="P316" i="5"/>
  <c r="BI314" i="5"/>
  <c r="BH314" i="5"/>
  <c r="BG314" i="5"/>
  <c r="BF314" i="5"/>
  <c r="T314" i="5"/>
  <c r="R314" i="5"/>
  <c r="P314" i="5"/>
  <c r="BI312" i="5"/>
  <c r="BH312" i="5"/>
  <c r="BG312" i="5"/>
  <c r="BF312" i="5"/>
  <c r="T312" i="5"/>
  <c r="R312" i="5"/>
  <c r="P312" i="5"/>
  <c r="BI310" i="5"/>
  <c r="BH310" i="5"/>
  <c r="BG310" i="5"/>
  <c r="BF310" i="5"/>
  <c r="T310" i="5"/>
  <c r="R310" i="5"/>
  <c r="P310" i="5"/>
  <c r="BI308" i="5"/>
  <c r="BH308" i="5"/>
  <c r="BG308" i="5"/>
  <c r="BF308" i="5"/>
  <c r="T308" i="5"/>
  <c r="R308" i="5"/>
  <c r="P308" i="5"/>
  <c r="BI306" i="5"/>
  <c r="BH306" i="5"/>
  <c r="BG306" i="5"/>
  <c r="BF306" i="5"/>
  <c r="T306" i="5"/>
  <c r="R306" i="5"/>
  <c r="P306" i="5"/>
  <c r="BI304" i="5"/>
  <c r="BH304" i="5"/>
  <c r="BG304" i="5"/>
  <c r="BF304" i="5"/>
  <c r="T304" i="5"/>
  <c r="R304" i="5"/>
  <c r="P304" i="5"/>
  <c r="BI302" i="5"/>
  <c r="BH302" i="5"/>
  <c r="BG302" i="5"/>
  <c r="BF302" i="5"/>
  <c r="T302" i="5"/>
  <c r="R302" i="5"/>
  <c r="P302" i="5"/>
  <c r="BI300" i="5"/>
  <c r="BH300" i="5"/>
  <c r="BG300" i="5"/>
  <c r="BF300" i="5"/>
  <c r="T300" i="5"/>
  <c r="R300" i="5"/>
  <c r="P300" i="5"/>
  <c r="BI298" i="5"/>
  <c r="BH298" i="5"/>
  <c r="BG298" i="5"/>
  <c r="BF298" i="5"/>
  <c r="T298" i="5"/>
  <c r="R298" i="5"/>
  <c r="P298" i="5"/>
  <c r="BI296" i="5"/>
  <c r="BH296" i="5"/>
  <c r="BG296" i="5"/>
  <c r="BF296" i="5"/>
  <c r="T296" i="5"/>
  <c r="R296" i="5"/>
  <c r="P296" i="5"/>
  <c r="BI294" i="5"/>
  <c r="BH294" i="5"/>
  <c r="BG294" i="5"/>
  <c r="BF294" i="5"/>
  <c r="T294" i="5"/>
  <c r="R294" i="5"/>
  <c r="P294" i="5"/>
  <c r="BI292" i="5"/>
  <c r="BH292" i="5"/>
  <c r="BG292" i="5"/>
  <c r="BF292" i="5"/>
  <c r="T292" i="5"/>
  <c r="R292" i="5"/>
  <c r="P292" i="5"/>
  <c r="BI290" i="5"/>
  <c r="BH290" i="5"/>
  <c r="BG290" i="5"/>
  <c r="BF290" i="5"/>
  <c r="T290" i="5"/>
  <c r="R290" i="5"/>
  <c r="P290" i="5"/>
  <c r="BI288" i="5"/>
  <c r="BH288" i="5"/>
  <c r="BG288" i="5"/>
  <c r="BF288" i="5"/>
  <c r="T288" i="5"/>
  <c r="R288" i="5"/>
  <c r="P288" i="5"/>
  <c r="BI286" i="5"/>
  <c r="BH286" i="5"/>
  <c r="BG286" i="5"/>
  <c r="BF286" i="5"/>
  <c r="T286" i="5"/>
  <c r="R286" i="5"/>
  <c r="P286" i="5"/>
  <c r="BI284" i="5"/>
  <c r="BH284" i="5"/>
  <c r="BG284" i="5"/>
  <c r="BF284" i="5"/>
  <c r="T284" i="5"/>
  <c r="R284" i="5"/>
  <c r="P284" i="5"/>
  <c r="BI282" i="5"/>
  <c r="BH282" i="5"/>
  <c r="BG282" i="5"/>
  <c r="BF282" i="5"/>
  <c r="T282" i="5"/>
  <c r="R282" i="5"/>
  <c r="P282" i="5"/>
  <c r="BI280" i="5"/>
  <c r="BH280" i="5"/>
  <c r="BG280" i="5"/>
  <c r="BF280" i="5"/>
  <c r="T280" i="5"/>
  <c r="R280" i="5"/>
  <c r="P280" i="5"/>
  <c r="BI278" i="5"/>
  <c r="BH278" i="5"/>
  <c r="BG278" i="5"/>
  <c r="BF278" i="5"/>
  <c r="T278" i="5"/>
  <c r="R278" i="5"/>
  <c r="P278" i="5"/>
  <c r="BI276" i="5"/>
  <c r="BH276" i="5"/>
  <c r="BG276" i="5"/>
  <c r="BF276" i="5"/>
  <c r="T276" i="5"/>
  <c r="R276" i="5"/>
  <c r="P276" i="5"/>
  <c r="BI274" i="5"/>
  <c r="BH274" i="5"/>
  <c r="BG274" i="5"/>
  <c r="BF274" i="5"/>
  <c r="T274" i="5"/>
  <c r="R274" i="5"/>
  <c r="P274" i="5"/>
  <c r="BI272" i="5"/>
  <c r="BH272" i="5"/>
  <c r="BG272" i="5"/>
  <c r="BF272" i="5"/>
  <c r="T272" i="5"/>
  <c r="R272" i="5"/>
  <c r="P272" i="5"/>
  <c r="BI270" i="5"/>
  <c r="BH270" i="5"/>
  <c r="BG270" i="5"/>
  <c r="BF270" i="5"/>
  <c r="T270" i="5"/>
  <c r="R270" i="5"/>
  <c r="P270" i="5"/>
  <c r="BI268" i="5"/>
  <c r="BH268" i="5"/>
  <c r="BG268" i="5"/>
  <c r="BF268" i="5"/>
  <c r="T268" i="5"/>
  <c r="R268" i="5"/>
  <c r="P268" i="5"/>
  <c r="BI266" i="5"/>
  <c r="BH266" i="5"/>
  <c r="BG266" i="5"/>
  <c r="BF266" i="5"/>
  <c r="T266" i="5"/>
  <c r="R266" i="5"/>
  <c r="P266" i="5"/>
  <c r="BI264" i="5"/>
  <c r="BH264" i="5"/>
  <c r="BG264" i="5"/>
  <c r="BF264" i="5"/>
  <c r="T264" i="5"/>
  <c r="R264" i="5"/>
  <c r="P264" i="5"/>
  <c r="BI262" i="5"/>
  <c r="BH262" i="5"/>
  <c r="BG262" i="5"/>
  <c r="BF262" i="5"/>
  <c r="T262" i="5"/>
  <c r="R262" i="5"/>
  <c r="P262" i="5"/>
  <c r="BI260" i="5"/>
  <c r="BH260" i="5"/>
  <c r="BG260" i="5"/>
  <c r="BF260" i="5"/>
  <c r="T260" i="5"/>
  <c r="R260" i="5"/>
  <c r="P260" i="5"/>
  <c r="BI258" i="5"/>
  <c r="BH258" i="5"/>
  <c r="BG258" i="5"/>
  <c r="BF258" i="5"/>
  <c r="T258" i="5"/>
  <c r="R258" i="5"/>
  <c r="P258" i="5"/>
  <c r="BI256" i="5"/>
  <c r="BH256" i="5"/>
  <c r="BG256" i="5"/>
  <c r="BF256" i="5"/>
  <c r="T256" i="5"/>
  <c r="R256" i="5"/>
  <c r="P256" i="5"/>
  <c r="BI254" i="5"/>
  <c r="BH254" i="5"/>
  <c r="BG254" i="5"/>
  <c r="BF254" i="5"/>
  <c r="T254" i="5"/>
  <c r="R254" i="5"/>
  <c r="P254" i="5"/>
  <c r="BI252" i="5"/>
  <c r="BH252" i="5"/>
  <c r="BG252" i="5"/>
  <c r="BF252" i="5"/>
  <c r="T252" i="5"/>
  <c r="R252" i="5"/>
  <c r="P252" i="5"/>
  <c r="BI250" i="5"/>
  <c r="BH250" i="5"/>
  <c r="BG250" i="5"/>
  <c r="BF250" i="5"/>
  <c r="T250" i="5"/>
  <c r="R250" i="5"/>
  <c r="P250" i="5"/>
  <c r="BI248" i="5"/>
  <c r="BH248" i="5"/>
  <c r="BG248" i="5"/>
  <c r="BF248" i="5"/>
  <c r="T248" i="5"/>
  <c r="R248" i="5"/>
  <c r="P248" i="5"/>
  <c r="BI246" i="5"/>
  <c r="BH246" i="5"/>
  <c r="BG246" i="5"/>
  <c r="BF246" i="5"/>
  <c r="T246" i="5"/>
  <c r="R246" i="5"/>
  <c r="P246" i="5"/>
  <c r="BI244" i="5"/>
  <c r="BH244" i="5"/>
  <c r="BG244" i="5"/>
  <c r="BF244" i="5"/>
  <c r="T244" i="5"/>
  <c r="R244" i="5"/>
  <c r="P244" i="5"/>
  <c r="BI242" i="5"/>
  <c r="BH242" i="5"/>
  <c r="BG242" i="5"/>
  <c r="BF242" i="5"/>
  <c r="T242" i="5"/>
  <c r="R242" i="5"/>
  <c r="P242" i="5"/>
  <c r="BI240" i="5"/>
  <c r="BH240" i="5"/>
  <c r="BG240" i="5"/>
  <c r="BF240" i="5"/>
  <c r="T240" i="5"/>
  <c r="R240" i="5"/>
  <c r="P240" i="5"/>
  <c r="BI238" i="5"/>
  <c r="BH238" i="5"/>
  <c r="BG238" i="5"/>
  <c r="BF238" i="5"/>
  <c r="T238" i="5"/>
  <c r="R238" i="5"/>
  <c r="P238" i="5"/>
  <c r="BI235" i="5"/>
  <c r="BH235" i="5"/>
  <c r="BG235" i="5"/>
  <c r="BF235" i="5"/>
  <c r="T235" i="5"/>
  <c r="R235" i="5"/>
  <c r="P235" i="5"/>
  <c r="BI233" i="5"/>
  <c r="BH233" i="5"/>
  <c r="BG233" i="5"/>
  <c r="BF233" i="5"/>
  <c r="T233" i="5"/>
  <c r="R233" i="5"/>
  <c r="P233" i="5"/>
  <c r="BI230" i="5"/>
  <c r="BH230" i="5"/>
  <c r="BG230" i="5"/>
  <c r="BF230" i="5"/>
  <c r="T230" i="5"/>
  <c r="R230" i="5"/>
  <c r="P230" i="5"/>
  <c r="BI228" i="5"/>
  <c r="BH228" i="5"/>
  <c r="BG228" i="5"/>
  <c r="BF228" i="5"/>
  <c r="T228" i="5"/>
  <c r="R228" i="5"/>
  <c r="P228" i="5"/>
  <c r="BI226" i="5"/>
  <c r="BH226" i="5"/>
  <c r="BG226" i="5"/>
  <c r="BF226" i="5"/>
  <c r="T226" i="5"/>
  <c r="R226" i="5"/>
  <c r="P226" i="5"/>
  <c r="BI224" i="5"/>
  <c r="BH224" i="5"/>
  <c r="BG224" i="5"/>
  <c r="BF224" i="5"/>
  <c r="T224" i="5"/>
  <c r="R224" i="5"/>
  <c r="P224" i="5"/>
  <c r="BI221" i="5"/>
  <c r="BH221" i="5"/>
  <c r="BG221" i="5"/>
  <c r="BF221" i="5"/>
  <c r="T221" i="5"/>
  <c r="R221" i="5"/>
  <c r="P221" i="5"/>
  <c r="BI219" i="5"/>
  <c r="BH219" i="5"/>
  <c r="BG219" i="5"/>
  <c r="BF219" i="5"/>
  <c r="T219" i="5"/>
  <c r="R219" i="5"/>
  <c r="P219" i="5"/>
  <c r="BI217" i="5"/>
  <c r="BH217" i="5"/>
  <c r="BG217" i="5"/>
  <c r="BF217" i="5"/>
  <c r="T217" i="5"/>
  <c r="R217" i="5"/>
  <c r="P217" i="5"/>
  <c r="BI215" i="5"/>
  <c r="BH215" i="5"/>
  <c r="BG215" i="5"/>
  <c r="BF215" i="5"/>
  <c r="T215" i="5"/>
  <c r="R215" i="5"/>
  <c r="P215" i="5"/>
  <c r="BI212" i="5"/>
  <c r="BH212" i="5"/>
  <c r="BG212" i="5"/>
  <c r="BF212" i="5"/>
  <c r="T212" i="5"/>
  <c r="R212" i="5"/>
  <c r="P212" i="5"/>
  <c r="BI210" i="5"/>
  <c r="BH210" i="5"/>
  <c r="BG210" i="5"/>
  <c r="BF210" i="5"/>
  <c r="T210" i="5"/>
  <c r="R210" i="5"/>
  <c r="P210" i="5"/>
  <c r="BI208" i="5"/>
  <c r="BH208" i="5"/>
  <c r="BG208" i="5"/>
  <c r="BF208" i="5"/>
  <c r="T208" i="5"/>
  <c r="R208" i="5"/>
  <c r="P208" i="5"/>
  <c r="BI206" i="5"/>
  <c r="BH206" i="5"/>
  <c r="BG206" i="5"/>
  <c r="BF206" i="5"/>
  <c r="T206" i="5"/>
  <c r="R206" i="5"/>
  <c r="P206" i="5"/>
  <c r="BI203" i="5"/>
  <c r="BH203" i="5"/>
  <c r="BG203" i="5"/>
  <c r="BF203" i="5"/>
  <c r="T203" i="5"/>
  <c r="R203" i="5"/>
  <c r="P203" i="5"/>
  <c r="BI201" i="5"/>
  <c r="BH201" i="5"/>
  <c r="BG201" i="5"/>
  <c r="BF201" i="5"/>
  <c r="T201" i="5"/>
  <c r="R201" i="5"/>
  <c r="P201" i="5"/>
  <c r="BI199" i="5"/>
  <c r="BH199" i="5"/>
  <c r="BG199" i="5"/>
  <c r="BF199" i="5"/>
  <c r="T199" i="5"/>
  <c r="R199" i="5"/>
  <c r="P199" i="5"/>
  <c r="BI197" i="5"/>
  <c r="BH197" i="5"/>
  <c r="BG197" i="5"/>
  <c r="BF197" i="5"/>
  <c r="T197" i="5"/>
  <c r="R197" i="5"/>
  <c r="P197" i="5"/>
  <c r="BI195" i="5"/>
  <c r="BH195" i="5"/>
  <c r="BG195" i="5"/>
  <c r="BF195" i="5"/>
  <c r="T195" i="5"/>
  <c r="R195" i="5"/>
  <c r="P195" i="5"/>
  <c r="BI193" i="5"/>
  <c r="BH193" i="5"/>
  <c r="BG193" i="5"/>
  <c r="BF193" i="5"/>
  <c r="T193" i="5"/>
  <c r="R193" i="5"/>
  <c r="P193" i="5"/>
  <c r="BI191" i="5"/>
  <c r="BH191" i="5"/>
  <c r="BG191" i="5"/>
  <c r="BF191" i="5"/>
  <c r="T191" i="5"/>
  <c r="R191" i="5"/>
  <c r="P191" i="5"/>
  <c r="BI189" i="5"/>
  <c r="BH189" i="5"/>
  <c r="BG189" i="5"/>
  <c r="BF189" i="5"/>
  <c r="T189" i="5"/>
  <c r="R189" i="5"/>
  <c r="P189" i="5"/>
  <c r="BI187" i="5"/>
  <c r="BH187" i="5"/>
  <c r="BG187" i="5"/>
  <c r="BF187" i="5"/>
  <c r="T187" i="5"/>
  <c r="R187" i="5"/>
  <c r="P187" i="5"/>
  <c r="BI185" i="5"/>
  <c r="BH185" i="5"/>
  <c r="BG185" i="5"/>
  <c r="BF185" i="5"/>
  <c r="T185" i="5"/>
  <c r="R185" i="5"/>
  <c r="P185" i="5"/>
  <c r="BI183" i="5"/>
  <c r="BH183" i="5"/>
  <c r="BG183" i="5"/>
  <c r="BF183" i="5"/>
  <c r="T183" i="5"/>
  <c r="R183" i="5"/>
  <c r="P183" i="5"/>
  <c r="BI181" i="5"/>
  <c r="BH181" i="5"/>
  <c r="BG181" i="5"/>
  <c r="BF181" i="5"/>
  <c r="T181" i="5"/>
  <c r="R181" i="5"/>
  <c r="P181" i="5"/>
  <c r="BI179" i="5"/>
  <c r="BH179" i="5"/>
  <c r="BG179" i="5"/>
  <c r="BF179" i="5"/>
  <c r="T179" i="5"/>
  <c r="R179" i="5"/>
  <c r="P179" i="5"/>
  <c r="BI177" i="5"/>
  <c r="BH177" i="5"/>
  <c r="BG177" i="5"/>
  <c r="BF177" i="5"/>
  <c r="T177" i="5"/>
  <c r="R177" i="5"/>
  <c r="P177" i="5"/>
  <c r="BI174" i="5"/>
  <c r="BH174" i="5"/>
  <c r="BG174" i="5"/>
  <c r="BF174" i="5"/>
  <c r="T174" i="5"/>
  <c r="R174" i="5"/>
  <c r="P174" i="5"/>
  <c r="BI172" i="5"/>
  <c r="BH172" i="5"/>
  <c r="BG172" i="5"/>
  <c r="BF172" i="5"/>
  <c r="T172" i="5"/>
  <c r="R172" i="5"/>
  <c r="P172" i="5"/>
  <c r="BI169" i="5"/>
  <c r="BH169" i="5"/>
  <c r="BG169" i="5"/>
  <c r="BF169" i="5"/>
  <c r="T169" i="5"/>
  <c r="R169" i="5"/>
  <c r="P169" i="5"/>
  <c r="BI167" i="5"/>
  <c r="BH167" i="5"/>
  <c r="BG167" i="5"/>
  <c r="BF167" i="5"/>
  <c r="T167" i="5"/>
  <c r="R167" i="5"/>
  <c r="P167" i="5"/>
  <c r="BI165" i="5"/>
  <c r="BH165" i="5"/>
  <c r="BG165" i="5"/>
  <c r="BF165" i="5"/>
  <c r="T165" i="5"/>
  <c r="R165" i="5"/>
  <c r="P165" i="5"/>
  <c r="BI163" i="5"/>
  <c r="BH163" i="5"/>
  <c r="BG163" i="5"/>
  <c r="BF163" i="5"/>
  <c r="T163" i="5"/>
  <c r="R163" i="5"/>
  <c r="P163" i="5"/>
  <c r="BI158" i="5"/>
  <c r="BH158" i="5"/>
  <c r="BG158" i="5"/>
  <c r="BF158" i="5"/>
  <c r="T158" i="5"/>
  <c r="R158" i="5"/>
  <c r="P158" i="5"/>
  <c r="BI156" i="5"/>
  <c r="BH156" i="5"/>
  <c r="BG156" i="5"/>
  <c r="BF156" i="5"/>
  <c r="T156" i="5"/>
  <c r="R156" i="5"/>
  <c r="P156" i="5"/>
  <c r="BI153" i="5"/>
  <c r="BH153" i="5"/>
  <c r="BG153" i="5"/>
  <c r="BF153" i="5"/>
  <c r="T153" i="5"/>
  <c r="R153" i="5"/>
  <c r="P153" i="5"/>
  <c r="BI151" i="5"/>
  <c r="BH151" i="5"/>
  <c r="BG151" i="5"/>
  <c r="BF151" i="5"/>
  <c r="T151" i="5"/>
  <c r="R151" i="5"/>
  <c r="P151" i="5"/>
  <c r="BI149" i="5"/>
  <c r="BH149" i="5"/>
  <c r="BG149" i="5"/>
  <c r="BF149" i="5"/>
  <c r="T149" i="5"/>
  <c r="R149" i="5"/>
  <c r="P149" i="5"/>
  <c r="BI146" i="5"/>
  <c r="BH146" i="5"/>
  <c r="BG146" i="5"/>
  <c r="BF146" i="5"/>
  <c r="T146" i="5"/>
  <c r="R146" i="5"/>
  <c r="P146" i="5"/>
  <c r="BI144" i="5"/>
  <c r="BH144" i="5"/>
  <c r="BG144" i="5"/>
  <c r="BF144" i="5"/>
  <c r="T144" i="5"/>
  <c r="R144" i="5"/>
  <c r="P144" i="5"/>
  <c r="BI142" i="5"/>
  <c r="BH142" i="5"/>
  <c r="BG142" i="5"/>
  <c r="BF142" i="5"/>
  <c r="T142" i="5"/>
  <c r="R142" i="5"/>
  <c r="P142" i="5"/>
  <c r="BI140" i="5"/>
  <c r="BH140" i="5"/>
  <c r="BG140" i="5"/>
  <c r="BF140" i="5"/>
  <c r="T140" i="5"/>
  <c r="R140" i="5"/>
  <c r="P140" i="5"/>
  <c r="J134" i="5"/>
  <c r="J133" i="5"/>
  <c r="F133" i="5"/>
  <c r="F131" i="5"/>
  <c r="E129" i="5"/>
  <c r="J96" i="5"/>
  <c r="J95" i="5"/>
  <c r="F95" i="5"/>
  <c r="F93" i="5"/>
  <c r="E91" i="5"/>
  <c r="J22" i="5"/>
  <c r="E22" i="5"/>
  <c r="F96" i="5"/>
  <c r="J21" i="5"/>
  <c r="J16" i="5"/>
  <c r="J131" i="5" s="1"/>
  <c r="E7" i="5"/>
  <c r="E123" i="5" s="1"/>
  <c r="J41" i="4"/>
  <c r="J40" i="4"/>
  <c r="AY99" i="1"/>
  <c r="J39" i="4"/>
  <c r="AX99" i="1" s="1"/>
  <c r="BI290" i="4"/>
  <c r="BH290" i="4"/>
  <c r="BG290" i="4"/>
  <c r="BF290" i="4"/>
  <c r="T290" i="4"/>
  <c r="T289" i="4"/>
  <c r="R290" i="4"/>
  <c r="R289" i="4" s="1"/>
  <c r="P290" i="4"/>
  <c r="P289" i="4"/>
  <c r="BI287" i="4"/>
  <c r="BH287" i="4"/>
  <c r="BG287" i="4"/>
  <c r="BF287" i="4"/>
  <c r="T287" i="4"/>
  <c r="R287" i="4"/>
  <c r="P287" i="4"/>
  <c r="BI285" i="4"/>
  <c r="BH285" i="4"/>
  <c r="BG285" i="4"/>
  <c r="BF285" i="4"/>
  <c r="T285" i="4"/>
  <c r="R285" i="4"/>
  <c r="P285" i="4"/>
  <c r="BI283" i="4"/>
  <c r="BH283" i="4"/>
  <c r="BG283" i="4"/>
  <c r="BF283" i="4"/>
  <c r="T283" i="4"/>
  <c r="R283" i="4"/>
  <c r="P283" i="4"/>
  <c r="BI280" i="4"/>
  <c r="BH280" i="4"/>
  <c r="BG280" i="4"/>
  <c r="BF280" i="4"/>
  <c r="T280" i="4"/>
  <c r="T279" i="4" s="1"/>
  <c r="R280" i="4"/>
  <c r="R279" i="4" s="1"/>
  <c r="P280" i="4"/>
  <c r="P279" i="4" s="1"/>
  <c r="BI277" i="4"/>
  <c r="BH277" i="4"/>
  <c r="BG277" i="4"/>
  <c r="BF277" i="4"/>
  <c r="T277" i="4"/>
  <c r="T276" i="4" s="1"/>
  <c r="R277" i="4"/>
  <c r="R276" i="4" s="1"/>
  <c r="P277" i="4"/>
  <c r="P276" i="4" s="1"/>
  <c r="BI273" i="4"/>
  <c r="BH273" i="4"/>
  <c r="BG273" i="4"/>
  <c r="BF273" i="4"/>
  <c r="T273" i="4"/>
  <c r="T272" i="4" s="1"/>
  <c r="R273" i="4"/>
  <c r="R272" i="4" s="1"/>
  <c r="P273" i="4"/>
  <c r="P272" i="4" s="1"/>
  <c r="BI270" i="4"/>
  <c r="BH270" i="4"/>
  <c r="BG270" i="4"/>
  <c r="BF270" i="4"/>
  <c r="T270" i="4"/>
  <c r="R270" i="4"/>
  <c r="P270" i="4"/>
  <c r="BI268" i="4"/>
  <c r="BH268" i="4"/>
  <c r="BG268" i="4"/>
  <c r="BF268" i="4"/>
  <c r="T268" i="4"/>
  <c r="R268" i="4"/>
  <c r="P268" i="4"/>
  <c r="BI266" i="4"/>
  <c r="BH266" i="4"/>
  <c r="BG266" i="4"/>
  <c r="BF266" i="4"/>
  <c r="T266" i="4"/>
  <c r="R266" i="4"/>
  <c r="P266" i="4"/>
  <c r="BI264" i="4"/>
  <c r="BH264" i="4"/>
  <c r="BG264" i="4"/>
  <c r="BF264" i="4"/>
  <c r="T264" i="4"/>
  <c r="R264" i="4"/>
  <c r="P264" i="4"/>
  <c r="BI262" i="4"/>
  <c r="BH262" i="4"/>
  <c r="BG262" i="4"/>
  <c r="BF262" i="4"/>
  <c r="T262" i="4"/>
  <c r="R262" i="4"/>
  <c r="P262" i="4"/>
  <c r="BI260" i="4"/>
  <c r="BH260" i="4"/>
  <c r="BG260" i="4"/>
  <c r="BF260" i="4"/>
  <c r="T260" i="4"/>
  <c r="R260" i="4"/>
  <c r="P260" i="4"/>
  <c r="BI258" i="4"/>
  <c r="BH258" i="4"/>
  <c r="BG258" i="4"/>
  <c r="BF258" i="4"/>
  <c r="T258" i="4"/>
  <c r="R258" i="4"/>
  <c r="P258" i="4"/>
  <c r="BI256" i="4"/>
  <c r="BH256" i="4"/>
  <c r="BG256" i="4"/>
  <c r="BF256" i="4"/>
  <c r="T256" i="4"/>
  <c r="R256" i="4"/>
  <c r="P256" i="4"/>
  <c r="BI254" i="4"/>
  <c r="BH254" i="4"/>
  <c r="BG254" i="4"/>
  <c r="BF254" i="4"/>
  <c r="T254" i="4"/>
  <c r="R254" i="4"/>
  <c r="P254" i="4"/>
  <c r="BI252" i="4"/>
  <c r="BH252" i="4"/>
  <c r="BG252" i="4"/>
  <c r="BF252" i="4"/>
  <c r="T252" i="4"/>
  <c r="R252" i="4"/>
  <c r="P252" i="4"/>
  <c r="BI250" i="4"/>
  <c r="BH250" i="4"/>
  <c r="BG250" i="4"/>
  <c r="BF250" i="4"/>
  <c r="T250" i="4"/>
  <c r="R250" i="4"/>
  <c r="P250" i="4"/>
  <c r="BI248" i="4"/>
  <c r="BH248" i="4"/>
  <c r="BG248" i="4"/>
  <c r="BF248" i="4"/>
  <c r="T248" i="4"/>
  <c r="R248" i="4"/>
  <c r="P248" i="4"/>
  <c r="BI246" i="4"/>
  <c r="BH246" i="4"/>
  <c r="BG246" i="4"/>
  <c r="BF246" i="4"/>
  <c r="T246" i="4"/>
  <c r="R246" i="4"/>
  <c r="P246" i="4"/>
  <c r="BI244" i="4"/>
  <c r="BH244" i="4"/>
  <c r="BG244" i="4"/>
  <c r="BF244" i="4"/>
  <c r="T244" i="4"/>
  <c r="R244" i="4"/>
  <c r="P244" i="4"/>
  <c r="BI241" i="4"/>
  <c r="BH241" i="4"/>
  <c r="BG241" i="4"/>
  <c r="BF241" i="4"/>
  <c r="T241" i="4"/>
  <c r="R241" i="4"/>
  <c r="P241" i="4"/>
  <c r="BI239" i="4"/>
  <c r="BH239" i="4"/>
  <c r="BG239" i="4"/>
  <c r="BF239" i="4"/>
  <c r="T239" i="4"/>
  <c r="R239" i="4"/>
  <c r="P239" i="4"/>
  <c r="BI237" i="4"/>
  <c r="BH237" i="4"/>
  <c r="BG237" i="4"/>
  <c r="BF237" i="4"/>
  <c r="T237" i="4"/>
  <c r="R237" i="4"/>
  <c r="P237" i="4"/>
  <c r="BI235" i="4"/>
  <c r="BH235" i="4"/>
  <c r="BG235" i="4"/>
  <c r="BF235" i="4"/>
  <c r="T235" i="4"/>
  <c r="R235" i="4"/>
  <c r="P235" i="4"/>
  <c r="BI233" i="4"/>
  <c r="BH233" i="4"/>
  <c r="BG233" i="4"/>
  <c r="BF233" i="4"/>
  <c r="T233" i="4"/>
  <c r="R233" i="4"/>
  <c r="P233" i="4"/>
  <c r="BI231" i="4"/>
  <c r="BH231" i="4"/>
  <c r="BG231" i="4"/>
  <c r="BF231" i="4"/>
  <c r="T231" i="4"/>
  <c r="R231" i="4"/>
  <c r="P231" i="4"/>
  <c r="BI229" i="4"/>
  <c r="BH229" i="4"/>
  <c r="BG229" i="4"/>
  <c r="BF229" i="4"/>
  <c r="T229" i="4"/>
  <c r="R229" i="4"/>
  <c r="P229" i="4"/>
  <c r="BI227" i="4"/>
  <c r="BH227" i="4"/>
  <c r="BG227" i="4"/>
  <c r="BF227" i="4"/>
  <c r="T227" i="4"/>
  <c r="R227" i="4"/>
  <c r="P227" i="4"/>
  <c r="BI225" i="4"/>
  <c r="BH225" i="4"/>
  <c r="BG225" i="4"/>
  <c r="BF225" i="4"/>
  <c r="T225" i="4"/>
  <c r="R225" i="4"/>
  <c r="P225" i="4"/>
  <c r="BI223" i="4"/>
  <c r="BH223" i="4"/>
  <c r="BG223" i="4"/>
  <c r="BF223" i="4"/>
  <c r="T223" i="4"/>
  <c r="R223" i="4"/>
  <c r="P223" i="4"/>
  <c r="BI221" i="4"/>
  <c r="BH221" i="4"/>
  <c r="BG221" i="4"/>
  <c r="BF221" i="4"/>
  <c r="T221" i="4"/>
  <c r="R221" i="4"/>
  <c r="P221" i="4"/>
  <c r="BI219" i="4"/>
  <c r="BH219" i="4"/>
  <c r="BG219" i="4"/>
  <c r="BF219" i="4"/>
  <c r="T219" i="4"/>
  <c r="R219" i="4"/>
  <c r="P219" i="4"/>
  <c r="BI217" i="4"/>
  <c r="BH217" i="4"/>
  <c r="BG217" i="4"/>
  <c r="BF217" i="4"/>
  <c r="T217" i="4"/>
  <c r="R217" i="4"/>
  <c r="P217" i="4"/>
  <c r="BI215" i="4"/>
  <c r="BH215" i="4"/>
  <c r="BG215" i="4"/>
  <c r="BF215" i="4"/>
  <c r="T215" i="4"/>
  <c r="R215" i="4"/>
  <c r="P215" i="4"/>
  <c r="BI213" i="4"/>
  <c r="BH213" i="4"/>
  <c r="BG213" i="4"/>
  <c r="BF213" i="4"/>
  <c r="T213" i="4"/>
  <c r="R213" i="4"/>
  <c r="P213" i="4"/>
  <c r="BI211" i="4"/>
  <c r="BH211" i="4"/>
  <c r="BG211" i="4"/>
  <c r="BF211" i="4"/>
  <c r="T211" i="4"/>
  <c r="R211" i="4"/>
  <c r="P211" i="4"/>
  <c r="BI209" i="4"/>
  <c r="BH209" i="4"/>
  <c r="BG209" i="4"/>
  <c r="BF209" i="4"/>
  <c r="T209" i="4"/>
  <c r="R209" i="4"/>
  <c r="P209" i="4"/>
  <c r="BI207" i="4"/>
  <c r="BH207" i="4"/>
  <c r="BG207" i="4"/>
  <c r="BF207" i="4"/>
  <c r="T207" i="4"/>
  <c r="R207" i="4"/>
  <c r="P207" i="4"/>
  <c r="BI205" i="4"/>
  <c r="BH205" i="4"/>
  <c r="BG205" i="4"/>
  <c r="BF205" i="4"/>
  <c r="T205" i="4"/>
  <c r="R205" i="4"/>
  <c r="P205" i="4"/>
  <c r="BI203" i="4"/>
  <c r="BH203" i="4"/>
  <c r="BG203" i="4"/>
  <c r="BF203" i="4"/>
  <c r="T203" i="4"/>
  <c r="R203" i="4"/>
  <c r="P203" i="4"/>
  <c r="BI201" i="4"/>
  <c r="BH201" i="4"/>
  <c r="BG201" i="4"/>
  <c r="BF201" i="4"/>
  <c r="T201" i="4"/>
  <c r="R201" i="4"/>
  <c r="P201" i="4"/>
  <c r="BI199" i="4"/>
  <c r="BH199" i="4"/>
  <c r="BG199" i="4"/>
  <c r="BF199" i="4"/>
  <c r="T199" i="4"/>
  <c r="R199" i="4"/>
  <c r="P199" i="4"/>
  <c r="BI196" i="4"/>
  <c r="BH196" i="4"/>
  <c r="BG196" i="4"/>
  <c r="BF196" i="4"/>
  <c r="T196" i="4"/>
  <c r="R196" i="4"/>
  <c r="P196" i="4"/>
  <c r="BI194" i="4"/>
  <c r="BH194" i="4"/>
  <c r="BG194" i="4"/>
  <c r="BF194" i="4"/>
  <c r="T194" i="4"/>
  <c r="R194" i="4"/>
  <c r="P194" i="4"/>
  <c r="BI192" i="4"/>
  <c r="BH192" i="4"/>
  <c r="BG192" i="4"/>
  <c r="BF192" i="4"/>
  <c r="T192" i="4"/>
  <c r="R192" i="4"/>
  <c r="P192" i="4"/>
  <c r="BI190" i="4"/>
  <c r="BH190" i="4"/>
  <c r="BG190" i="4"/>
  <c r="BF190" i="4"/>
  <c r="T190" i="4"/>
  <c r="R190" i="4"/>
  <c r="P190" i="4"/>
  <c r="BI187" i="4"/>
  <c r="BH187" i="4"/>
  <c r="BG187" i="4"/>
  <c r="BF187" i="4"/>
  <c r="T187" i="4"/>
  <c r="R187" i="4"/>
  <c r="P187" i="4"/>
  <c r="BI185" i="4"/>
  <c r="BH185" i="4"/>
  <c r="BG185" i="4"/>
  <c r="BF185" i="4"/>
  <c r="T185" i="4"/>
  <c r="R185" i="4"/>
  <c r="P185" i="4"/>
  <c r="BI183" i="4"/>
  <c r="BH183" i="4"/>
  <c r="BG183" i="4"/>
  <c r="BF183" i="4"/>
  <c r="T183" i="4"/>
  <c r="R183" i="4"/>
  <c r="P183" i="4"/>
  <c r="BI181" i="4"/>
  <c r="BH181" i="4"/>
  <c r="BG181" i="4"/>
  <c r="BF181" i="4"/>
  <c r="T181" i="4"/>
  <c r="R181" i="4"/>
  <c r="P181" i="4"/>
  <c r="BI179" i="4"/>
  <c r="BH179" i="4"/>
  <c r="BG179" i="4"/>
  <c r="BF179" i="4"/>
  <c r="T179" i="4"/>
  <c r="R179" i="4"/>
  <c r="P179" i="4"/>
  <c r="BI177" i="4"/>
  <c r="BH177" i="4"/>
  <c r="BG177" i="4"/>
  <c r="BF177" i="4"/>
  <c r="T177" i="4"/>
  <c r="R177" i="4"/>
  <c r="P177" i="4"/>
  <c r="BI175" i="4"/>
  <c r="BH175" i="4"/>
  <c r="BG175" i="4"/>
  <c r="BF175" i="4"/>
  <c r="T175" i="4"/>
  <c r="R175" i="4"/>
  <c r="P175" i="4"/>
  <c r="BI173" i="4"/>
  <c r="BH173" i="4"/>
  <c r="BG173" i="4"/>
  <c r="BF173" i="4"/>
  <c r="T173" i="4"/>
  <c r="R173" i="4"/>
  <c r="P173" i="4"/>
  <c r="BI171" i="4"/>
  <c r="BH171" i="4"/>
  <c r="BG171" i="4"/>
  <c r="BF171" i="4"/>
  <c r="T171" i="4"/>
  <c r="R171" i="4"/>
  <c r="P171" i="4"/>
  <c r="BI169" i="4"/>
  <c r="BH169" i="4"/>
  <c r="BG169" i="4"/>
  <c r="BF169" i="4"/>
  <c r="T169" i="4"/>
  <c r="R169" i="4"/>
  <c r="P169" i="4"/>
  <c r="BI167" i="4"/>
  <c r="BH167" i="4"/>
  <c r="BG167" i="4"/>
  <c r="BF167" i="4"/>
  <c r="T167" i="4"/>
  <c r="R167" i="4"/>
  <c r="P167" i="4"/>
  <c r="BI165" i="4"/>
  <c r="BH165" i="4"/>
  <c r="BG165" i="4"/>
  <c r="BF165" i="4"/>
  <c r="T165" i="4"/>
  <c r="R165" i="4"/>
  <c r="P165" i="4"/>
  <c r="BI162" i="4"/>
  <c r="BH162" i="4"/>
  <c r="BG162" i="4"/>
  <c r="BF162" i="4"/>
  <c r="T162" i="4"/>
  <c r="R162" i="4"/>
  <c r="P162" i="4"/>
  <c r="BI160" i="4"/>
  <c r="BH160" i="4"/>
  <c r="BG160" i="4"/>
  <c r="BF160" i="4"/>
  <c r="T160" i="4"/>
  <c r="R160" i="4"/>
  <c r="P160" i="4"/>
  <c r="BI157" i="4"/>
  <c r="BH157" i="4"/>
  <c r="BG157" i="4"/>
  <c r="BF157" i="4"/>
  <c r="T157" i="4"/>
  <c r="R157" i="4"/>
  <c r="P157" i="4"/>
  <c r="BI155" i="4"/>
  <c r="BH155" i="4"/>
  <c r="BG155" i="4"/>
  <c r="BF155" i="4"/>
  <c r="T155" i="4"/>
  <c r="R155" i="4"/>
  <c r="P155" i="4"/>
  <c r="BI152" i="4"/>
  <c r="BH152" i="4"/>
  <c r="BG152" i="4"/>
  <c r="BF152" i="4"/>
  <c r="T152" i="4"/>
  <c r="R152" i="4"/>
  <c r="P152" i="4"/>
  <c r="BI150" i="4"/>
  <c r="BH150" i="4"/>
  <c r="BG150" i="4"/>
  <c r="BF150" i="4"/>
  <c r="T150" i="4"/>
  <c r="R150" i="4"/>
  <c r="P150" i="4"/>
  <c r="BI148" i="4"/>
  <c r="BH148" i="4"/>
  <c r="BG148" i="4"/>
  <c r="BF148" i="4"/>
  <c r="T148" i="4"/>
  <c r="R148" i="4"/>
  <c r="P148" i="4"/>
  <c r="BI146" i="4"/>
  <c r="BH146" i="4"/>
  <c r="BG146" i="4"/>
  <c r="BF146" i="4"/>
  <c r="T146" i="4"/>
  <c r="R146" i="4"/>
  <c r="P146" i="4"/>
  <c r="BI144" i="4"/>
  <c r="BH144" i="4"/>
  <c r="BG144" i="4"/>
  <c r="BF144" i="4"/>
  <c r="T144" i="4"/>
  <c r="R144" i="4"/>
  <c r="P144" i="4"/>
  <c r="BI142" i="4"/>
  <c r="BH142" i="4"/>
  <c r="BG142" i="4"/>
  <c r="BF142" i="4"/>
  <c r="T142" i="4"/>
  <c r="R142" i="4"/>
  <c r="P142" i="4"/>
  <c r="BI138" i="4"/>
  <c r="BH138" i="4"/>
  <c r="BG138" i="4"/>
  <c r="BF138" i="4"/>
  <c r="T138" i="4"/>
  <c r="T137" i="4"/>
  <c r="R138" i="4"/>
  <c r="R137" i="4" s="1"/>
  <c r="P138" i="4"/>
  <c r="P137" i="4" s="1"/>
  <c r="J133" i="4"/>
  <c r="J132" i="4"/>
  <c r="F132" i="4"/>
  <c r="F130" i="4"/>
  <c r="E128" i="4"/>
  <c r="J96" i="4"/>
  <c r="J95" i="4"/>
  <c r="F95" i="4"/>
  <c r="F93" i="4"/>
  <c r="E91" i="4"/>
  <c r="J22" i="4"/>
  <c r="E22" i="4"/>
  <c r="F96" i="4"/>
  <c r="J21" i="4"/>
  <c r="J16" i="4"/>
  <c r="J130" i="4" s="1"/>
  <c r="E7" i="4"/>
  <c r="E85" i="4" s="1"/>
  <c r="J41" i="3"/>
  <c r="J40" i="3"/>
  <c r="AY98" i="1"/>
  <c r="J39" i="3"/>
  <c r="AX98" i="1" s="1"/>
  <c r="BI202" i="3"/>
  <c r="BH202" i="3"/>
  <c r="BG202" i="3"/>
  <c r="BF202" i="3"/>
  <c r="T202" i="3"/>
  <c r="T201" i="3"/>
  <c r="R202" i="3"/>
  <c r="R201" i="3" s="1"/>
  <c r="P202" i="3"/>
  <c r="P201" i="3"/>
  <c r="BI199" i="3"/>
  <c r="BH199" i="3"/>
  <c r="BG199" i="3"/>
  <c r="BF199" i="3"/>
  <c r="T199" i="3"/>
  <c r="R199" i="3"/>
  <c r="P199" i="3"/>
  <c r="BI197" i="3"/>
  <c r="BH197" i="3"/>
  <c r="BG197" i="3"/>
  <c r="BF197" i="3"/>
  <c r="T197" i="3"/>
  <c r="R197" i="3"/>
  <c r="P197" i="3"/>
  <c r="BI192" i="3"/>
  <c r="BH192" i="3"/>
  <c r="BG192" i="3"/>
  <c r="BF192" i="3"/>
  <c r="T192" i="3"/>
  <c r="R192" i="3"/>
  <c r="P192" i="3"/>
  <c r="BI190" i="3"/>
  <c r="BH190" i="3"/>
  <c r="BG190" i="3"/>
  <c r="BF190" i="3"/>
  <c r="T190" i="3"/>
  <c r="R190" i="3"/>
  <c r="P190" i="3"/>
  <c r="BI187" i="3"/>
  <c r="BH187" i="3"/>
  <c r="BG187" i="3"/>
  <c r="BF187" i="3"/>
  <c r="T187" i="3"/>
  <c r="R187" i="3"/>
  <c r="P187" i="3"/>
  <c r="BI185" i="3"/>
  <c r="BH185" i="3"/>
  <c r="BG185" i="3"/>
  <c r="BF185" i="3"/>
  <c r="T185" i="3"/>
  <c r="R185" i="3"/>
  <c r="P185" i="3"/>
  <c r="BI183" i="3"/>
  <c r="BH183" i="3"/>
  <c r="BG183" i="3"/>
  <c r="BF183" i="3"/>
  <c r="T183" i="3"/>
  <c r="R183" i="3"/>
  <c r="P183" i="3"/>
  <c r="BI181" i="3"/>
  <c r="BH181" i="3"/>
  <c r="BG181" i="3"/>
  <c r="BF181" i="3"/>
  <c r="T181" i="3"/>
  <c r="R181" i="3"/>
  <c r="P181" i="3"/>
  <c r="BI179" i="3"/>
  <c r="BH179" i="3"/>
  <c r="BG179" i="3"/>
  <c r="BF179" i="3"/>
  <c r="T179" i="3"/>
  <c r="R179" i="3"/>
  <c r="P179" i="3"/>
  <c r="BI177" i="3"/>
  <c r="BH177" i="3"/>
  <c r="BG177" i="3"/>
  <c r="BF177" i="3"/>
  <c r="T177" i="3"/>
  <c r="R177" i="3"/>
  <c r="P177" i="3"/>
  <c r="BI175" i="3"/>
  <c r="BH175" i="3"/>
  <c r="BG175" i="3"/>
  <c r="BF175" i="3"/>
  <c r="T175" i="3"/>
  <c r="R175" i="3"/>
  <c r="P175" i="3"/>
  <c r="BI173" i="3"/>
  <c r="BH173" i="3"/>
  <c r="BG173" i="3"/>
  <c r="BF173" i="3"/>
  <c r="T173" i="3"/>
  <c r="R173" i="3"/>
  <c r="P173" i="3"/>
  <c r="BI171" i="3"/>
  <c r="BH171" i="3"/>
  <c r="BG171" i="3"/>
  <c r="BF171" i="3"/>
  <c r="T171" i="3"/>
  <c r="R171" i="3"/>
  <c r="P171" i="3"/>
  <c r="BI169" i="3"/>
  <c r="BH169" i="3"/>
  <c r="BG169" i="3"/>
  <c r="BF169" i="3"/>
  <c r="T169" i="3"/>
  <c r="R169" i="3"/>
  <c r="P169" i="3"/>
  <c r="BI165" i="3"/>
  <c r="BH165" i="3"/>
  <c r="BG165" i="3"/>
  <c r="BF165" i="3"/>
  <c r="T165" i="3"/>
  <c r="R165" i="3"/>
  <c r="P165" i="3"/>
  <c r="BI163" i="3"/>
  <c r="BH163" i="3"/>
  <c r="BG163" i="3"/>
  <c r="BF163" i="3"/>
  <c r="T163" i="3"/>
  <c r="R163" i="3"/>
  <c r="P163" i="3"/>
  <c r="BI160" i="3"/>
  <c r="BH160" i="3"/>
  <c r="BG160" i="3"/>
  <c r="BF160" i="3"/>
  <c r="T160" i="3"/>
  <c r="R160" i="3"/>
  <c r="P160" i="3"/>
  <c r="BI158" i="3"/>
  <c r="BH158" i="3"/>
  <c r="BG158" i="3"/>
  <c r="BF158" i="3"/>
  <c r="T158" i="3"/>
  <c r="R158" i="3"/>
  <c r="P158" i="3"/>
  <c r="BI155" i="3"/>
  <c r="BH155" i="3"/>
  <c r="BG155" i="3"/>
  <c r="BF155" i="3"/>
  <c r="T155" i="3"/>
  <c r="R155" i="3"/>
  <c r="P155" i="3"/>
  <c r="BI153" i="3"/>
  <c r="BH153" i="3"/>
  <c r="BG153" i="3"/>
  <c r="BF153" i="3"/>
  <c r="T153" i="3"/>
  <c r="R153" i="3"/>
  <c r="P153" i="3"/>
  <c r="BI151" i="3"/>
  <c r="BH151" i="3"/>
  <c r="BG151" i="3"/>
  <c r="BF151" i="3"/>
  <c r="T151" i="3"/>
  <c r="R151" i="3"/>
  <c r="P151" i="3"/>
  <c r="BI149" i="3"/>
  <c r="BH149" i="3"/>
  <c r="BG149" i="3"/>
  <c r="BF149" i="3"/>
  <c r="T149" i="3"/>
  <c r="R149" i="3"/>
  <c r="P149" i="3"/>
  <c r="BI145" i="3"/>
  <c r="BH145" i="3"/>
  <c r="BG145" i="3"/>
  <c r="BF145" i="3"/>
  <c r="T145" i="3"/>
  <c r="R145" i="3"/>
  <c r="P145" i="3"/>
  <c r="BI142" i="3"/>
  <c r="BH142" i="3"/>
  <c r="BG142" i="3"/>
  <c r="BF142" i="3"/>
  <c r="T142" i="3"/>
  <c r="R142" i="3"/>
  <c r="P142" i="3"/>
  <c r="BI140" i="3"/>
  <c r="BH140" i="3"/>
  <c r="BG140" i="3"/>
  <c r="BF140" i="3"/>
  <c r="T140" i="3"/>
  <c r="R140" i="3"/>
  <c r="P140" i="3"/>
  <c r="BI138" i="3"/>
  <c r="BH138" i="3"/>
  <c r="BG138" i="3"/>
  <c r="BF138" i="3"/>
  <c r="T138" i="3"/>
  <c r="R138" i="3"/>
  <c r="P138" i="3"/>
  <c r="BI136" i="3"/>
  <c r="BH136" i="3"/>
  <c r="BG136" i="3"/>
  <c r="BF136" i="3"/>
  <c r="T136" i="3"/>
  <c r="R136" i="3"/>
  <c r="P136" i="3"/>
  <c r="J130" i="3"/>
  <c r="J129" i="3"/>
  <c r="F129" i="3"/>
  <c r="F127" i="3"/>
  <c r="E125" i="3"/>
  <c r="J96" i="3"/>
  <c r="J95" i="3"/>
  <c r="F95" i="3"/>
  <c r="F93" i="3"/>
  <c r="E91" i="3"/>
  <c r="J22" i="3"/>
  <c r="E22" i="3"/>
  <c r="F96" i="3" s="1"/>
  <c r="J21" i="3"/>
  <c r="J16" i="3"/>
  <c r="J127" i="3" s="1"/>
  <c r="E7" i="3"/>
  <c r="E85" i="3" s="1"/>
  <c r="J39" i="2"/>
  <c r="J38" i="2"/>
  <c r="AY96" i="1" s="1"/>
  <c r="J37" i="2"/>
  <c r="AX96" i="1"/>
  <c r="BI202" i="2"/>
  <c r="BH202" i="2"/>
  <c r="BG202" i="2"/>
  <c r="BF202" i="2"/>
  <c r="T202" i="2"/>
  <c r="R202" i="2"/>
  <c r="P202" i="2"/>
  <c r="BI200" i="2"/>
  <c r="BH200" i="2"/>
  <c r="BG200" i="2"/>
  <c r="BF200" i="2"/>
  <c r="T200" i="2"/>
  <c r="R200" i="2"/>
  <c r="P200" i="2"/>
  <c r="BI198" i="2"/>
  <c r="BH198" i="2"/>
  <c r="BG198" i="2"/>
  <c r="BF198" i="2"/>
  <c r="T198" i="2"/>
  <c r="R198" i="2"/>
  <c r="P198" i="2"/>
  <c r="BI196" i="2"/>
  <c r="BH196" i="2"/>
  <c r="BG196" i="2"/>
  <c r="BF196" i="2"/>
  <c r="T196" i="2"/>
  <c r="R196" i="2"/>
  <c r="P196" i="2"/>
  <c r="BI194" i="2"/>
  <c r="BH194" i="2"/>
  <c r="BG194" i="2"/>
  <c r="BF194" i="2"/>
  <c r="T194" i="2"/>
  <c r="R194" i="2"/>
  <c r="P194" i="2"/>
  <c r="BI192" i="2"/>
  <c r="BH192" i="2"/>
  <c r="BG192" i="2"/>
  <c r="BF192" i="2"/>
  <c r="T192" i="2"/>
  <c r="R192" i="2"/>
  <c r="P192" i="2"/>
  <c r="BI188" i="2"/>
  <c r="BH188" i="2"/>
  <c r="BG188" i="2"/>
  <c r="BF188" i="2"/>
  <c r="T188" i="2"/>
  <c r="T187" i="2"/>
  <c r="R188" i="2"/>
  <c r="R187" i="2" s="1"/>
  <c r="P188" i="2"/>
  <c r="P187" i="2"/>
  <c r="BI185" i="2"/>
  <c r="BH185" i="2"/>
  <c r="BG185" i="2"/>
  <c r="BF185" i="2"/>
  <c r="T185" i="2"/>
  <c r="T184" i="2" s="1"/>
  <c r="R185" i="2"/>
  <c r="R184" i="2"/>
  <c r="P185" i="2"/>
  <c r="P184" i="2" s="1"/>
  <c r="BI182" i="2"/>
  <c r="BH182" i="2"/>
  <c r="BG182" i="2"/>
  <c r="BF182" i="2"/>
  <c r="T182" i="2"/>
  <c r="R182" i="2"/>
  <c r="P182" i="2"/>
  <c r="BI180" i="2"/>
  <c r="BH180" i="2"/>
  <c r="BG180" i="2"/>
  <c r="BF180" i="2"/>
  <c r="T180" i="2"/>
  <c r="R180" i="2"/>
  <c r="P180" i="2"/>
  <c r="BI178" i="2"/>
  <c r="BH178" i="2"/>
  <c r="BG178" i="2"/>
  <c r="BF178" i="2"/>
  <c r="T178" i="2"/>
  <c r="R178" i="2"/>
  <c r="P178" i="2"/>
  <c r="BI176" i="2"/>
  <c r="BH176" i="2"/>
  <c r="BG176" i="2"/>
  <c r="BF176" i="2"/>
  <c r="T176" i="2"/>
  <c r="R176" i="2"/>
  <c r="P176" i="2"/>
  <c r="BI174" i="2"/>
  <c r="BH174" i="2"/>
  <c r="BG174" i="2"/>
  <c r="BF174" i="2"/>
  <c r="T174" i="2"/>
  <c r="R174" i="2"/>
  <c r="P174" i="2"/>
  <c r="BI172" i="2"/>
  <c r="BH172" i="2"/>
  <c r="BG172" i="2"/>
  <c r="BF172" i="2"/>
  <c r="T172" i="2"/>
  <c r="R172" i="2"/>
  <c r="P172" i="2"/>
  <c r="BI170" i="2"/>
  <c r="BH170" i="2"/>
  <c r="BG170" i="2"/>
  <c r="BF170" i="2"/>
  <c r="T170" i="2"/>
  <c r="R170" i="2"/>
  <c r="P170" i="2"/>
  <c r="BI168" i="2"/>
  <c r="BH168" i="2"/>
  <c r="BG168" i="2"/>
  <c r="BF168" i="2"/>
  <c r="T168" i="2"/>
  <c r="R168" i="2"/>
  <c r="P168" i="2"/>
  <c r="BI165" i="2"/>
  <c r="BH165" i="2"/>
  <c r="BG165" i="2"/>
  <c r="BF165" i="2"/>
  <c r="T165" i="2"/>
  <c r="R165" i="2"/>
  <c r="P165" i="2"/>
  <c r="BI163" i="2"/>
  <c r="BH163" i="2"/>
  <c r="BG163" i="2"/>
  <c r="BF163" i="2"/>
  <c r="T163" i="2"/>
  <c r="R163" i="2"/>
  <c r="P163" i="2"/>
  <c r="BI161" i="2"/>
  <c r="BH161" i="2"/>
  <c r="BG161" i="2"/>
  <c r="BF161" i="2"/>
  <c r="T161" i="2"/>
  <c r="R161" i="2"/>
  <c r="P161" i="2"/>
  <c r="BI157" i="2"/>
  <c r="BH157" i="2"/>
  <c r="BG157" i="2"/>
  <c r="BF157" i="2"/>
  <c r="T157" i="2"/>
  <c r="R157" i="2"/>
  <c r="P157" i="2"/>
  <c r="BI155" i="2"/>
  <c r="BH155" i="2"/>
  <c r="BG155" i="2"/>
  <c r="BF155" i="2"/>
  <c r="T155" i="2"/>
  <c r="R155" i="2"/>
  <c r="P155" i="2"/>
  <c r="BI153" i="2"/>
  <c r="BH153" i="2"/>
  <c r="BG153" i="2"/>
  <c r="BF153" i="2"/>
  <c r="T153" i="2"/>
  <c r="R153" i="2"/>
  <c r="P153" i="2"/>
  <c r="BI151" i="2"/>
  <c r="BH151" i="2"/>
  <c r="BG151" i="2"/>
  <c r="BF151" i="2"/>
  <c r="T151" i="2"/>
  <c r="R151" i="2"/>
  <c r="P151" i="2"/>
  <c r="BI149" i="2"/>
  <c r="BH149" i="2"/>
  <c r="BG149" i="2"/>
  <c r="BF149" i="2"/>
  <c r="T149" i="2"/>
  <c r="R149" i="2"/>
  <c r="P149" i="2"/>
  <c r="BI147" i="2"/>
  <c r="BH147" i="2"/>
  <c r="BG147" i="2"/>
  <c r="BF147" i="2"/>
  <c r="T147" i="2"/>
  <c r="R147" i="2"/>
  <c r="P147" i="2"/>
  <c r="BI145" i="2"/>
  <c r="BH145" i="2"/>
  <c r="BG145" i="2"/>
  <c r="BF145" i="2"/>
  <c r="T145" i="2"/>
  <c r="R145" i="2"/>
  <c r="P145" i="2"/>
  <c r="BI143" i="2"/>
  <c r="BH143" i="2"/>
  <c r="BG143" i="2"/>
  <c r="BF143" i="2"/>
  <c r="T143" i="2"/>
  <c r="R143" i="2"/>
  <c r="P143" i="2"/>
  <c r="BI141" i="2"/>
  <c r="BH141" i="2"/>
  <c r="BG141" i="2"/>
  <c r="BF141" i="2"/>
  <c r="T141" i="2"/>
  <c r="R141" i="2"/>
  <c r="P141" i="2"/>
  <c r="BI139" i="2"/>
  <c r="BH139" i="2"/>
  <c r="BG139" i="2"/>
  <c r="BF139" i="2"/>
  <c r="T139" i="2"/>
  <c r="R139" i="2"/>
  <c r="P139" i="2"/>
  <c r="BI135" i="2"/>
  <c r="BH135" i="2"/>
  <c r="BG135" i="2"/>
  <c r="BF135" i="2"/>
  <c r="T135" i="2"/>
  <c r="R135" i="2"/>
  <c r="P135" i="2"/>
  <c r="BI133" i="2"/>
  <c r="BH133" i="2"/>
  <c r="BG133" i="2"/>
  <c r="BF133" i="2"/>
  <c r="T133" i="2"/>
  <c r="R133" i="2"/>
  <c r="P133" i="2"/>
  <c r="BI131" i="2"/>
  <c r="BH131" i="2"/>
  <c r="BG131" i="2"/>
  <c r="BF131" i="2"/>
  <c r="T131" i="2"/>
  <c r="R131" i="2"/>
  <c r="P131" i="2"/>
  <c r="BI129" i="2"/>
  <c r="BH129" i="2"/>
  <c r="BG129" i="2"/>
  <c r="BF129" i="2"/>
  <c r="T129" i="2"/>
  <c r="R129" i="2"/>
  <c r="P129" i="2"/>
  <c r="F121" i="2"/>
  <c r="E119" i="2"/>
  <c r="F91" i="2"/>
  <c r="E89" i="2"/>
  <c r="J26" i="2"/>
  <c r="E26" i="2"/>
  <c r="J124" i="2"/>
  <c r="J25" i="2"/>
  <c r="J23" i="2"/>
  <c r="E23" i="2"/>
  <c r="J123" i="2"/>
  <c r="J22" i="2"/>
  <c r="J20" i="2"/>
  <c r="E20" i="2"/>
  <c r="F94" i="2"/>
  <c r="J19" i="2"/>
  <c r="J17" i="2"/>
  <c r="E17" i="2"/>
  <c r="F93" i="2"/>
  <c r="J16" i="2"/>
  <c r="J14" i="2"/>
  <c r="J121" i="2"/>
  <c r="E7" i="2"/>
  <c r="E115" i="2" s="1"/>
  <c r="L90" i="1"/>
  <c r="AM90" i="1"/>
  <c r="AM89" i="1"/>
  <c r="L89" i="1"/>
  <c r="AM87" i="1"/>
  <c r="L87" i="1"/>
  <c r="L85" i="1"/>
  <c r="L84" i="1"/>
  <c r="J176" i="2"/>
  <c r="J168" i="2"/>
  <c r="J161" i="2"/>
  <c r="BK151" i="2"/>
  <c r="BK143" i="2"/>
  <c r="BK188" i="2"/>
  <c r="BK202" i="2"/>
  <c r="BK180" i="2"/>
  <c r="BK145" i="2"/>
  <c r="J131" i="2"/>
  <c r="J175" i="3"/>
  <c r="J149" i="3"/>
  <c r="BK185" i="3"/>
  <c r="BK179" i="3"/>
  <c r="BK197" i="3"/>
  <c r="BK183" i="3"/>
  <c r="J199" i="3"/>
  <c r="BK202" i="3"/>
  <c r="J165" i="3"/>
  <c r="J262" i="4"/>
  <c r="BK229" i="4"/>
  <c r="J177" i="4"/>
  <c r="J246" i="4"/>
  <c r="BK227" i="4"/>
  <c r="J169" i="4"/>
  <c r="BK287" i="4"/>
  <c r="BK237" i="4"/>
  <c r="BK194" i="4"/>
  <c r="J273" i="4"/>
  <c r="BK235" i="4"/>
  <c r="J185" i="4"/>
  <c r="J148" i="4"/>
  <c r="J266" i="4"/>
  <c r="BK221" i="4"/>
  <c r="J175" i="4"/>
  <c r="J146" i="4"/>
  <c r="BK244" i="4"/>
  <c r="BK165" i="4"/>
  <c r="J211" i="4"/>
  <c r="J167" i="4"/>
  <c r="BK250" i="4"/>
  <c r="BK179" i="4"/>
  <c r="BK146" i="4"/>
  <c r="J346" i="5"/>
  <c r="BK312" i="5"/>
  <c r="BK274" i="5"/>
  <c r="J224" i="5"/>
  <c r="BK167" i="5"/>
  <c r="BK390" i="5"/>
  <c r="J322" i="5"/>
  <c r="BK290" i="5"/>
  <c r="BK244" i="5"/>
  <c r="J215" i="5"/>
  <c r="J158" i="5"/>
  <c r="J401" i="5"/>
  <c r="BK367" i="5"/>
  <c r="J240" i="5"/>
  <c r="BK158" i="5"/>
  <c r="BK401" i="5"/>
  <c r="BK354" i="5"/>
  <c r="J300" i="5"/>
  <c r="J238" i="5"/>
  <c r="J177" i="5"/>
  <c r="BK377" i="5"/>
  <c r="J324" i="5"/>
  <c r="J274" i="5"/>
  <c r="J217" i="5"/>
  <c r="J172" i="5"/>
  <c r="BK206" i="5"/>
  <c r="J183" i="5"/>
  <c r="BK369" i="5"/>
  <c r="BK330" i="5"/>
  <c r="BK302" i="5"/>
  <c r="BK240" i="5"/>
  <c r="BK140" i="5"/>
  <c r="J357" i="5"/>
  <c r="J320" i="5"/>
  <c r="BK268" i="5"/>
  <c r="BK254" i="5"/>
  <c r="BK189" i="5"/>
  <c r="J260" i="6"/>
  <c r="BK220" i="6"/>
  <c r="BK202" i="6"/>
  <c r="J178" i="6"/>
  <c r="J148" i="6"/>
  <c r="BK228" i="6"/>
  <c r="BK156" i="6"/>
  <c r="BK260" i="6"/>
  <c r="J168" i="6"/>
  <c r="J252" i="6"/>
  <c r="J202" i="6"/>
  <c r="BK158" i="6"/>
  <c r="J242" i="6"/>
  <c r="BK214" i="6"/>
  <c r="J184" i="6"/>
  <c r="BK142" i="6"/>
  <c r="BK246" i="6"/>
  <c r="BK224" i="6"/>
  <c r="J210" i="6"/>
  <c r="BK168" i="6"/>
  <c r="BK135" i="6"/>
  <c r="J233" i="7"/>
  <c r="BK190" i="7"/>
  <c r="BK156" i="7"/>
  <c r="BK216" i="7"/>
  <c r="J168" i="7"/>
  <c r="BK140" i="7"/>
  <c r="BK204" i="7"/>
  <c r="BK150" i="7"/>
  <c r="J223" i="7"/>
  <c r="J194" i="7"/>
  <c r="J176" i="7"/>
  <c r="J142" i="7"/>
  <c r="BK210" i="7"/>
  <c r="J166" i="7"/>
  <c r="J206" i="7"/>
  <c r="BK276" i="8"/>
  <c r="BK196" i="8"/>
  <c r="J283" i="8"/>
  <c r="BK218" i="8"/>
  <c r="J269" i="8"/>
  <c r="J232" i="8"/>
  <c r="J164" i="8"/>
  <c r="J216" i="8"/>
  <c r="BK149" i="8"/>
  <c r="J260" i="8"/>
  <c r="BK186" i="8"/>
  <c r="BK258" i="8"/>
  <c r="BK189" i="8"/>
  <c r="BK146" i="8"/>
  <c r="J262" i="8"/>
  <c r="BK212" i="8"/>
  <c r="BK184" i="8"/>
  <c r="BK1156" i="9"/>
  <c r="J1065" i="9"/>
  <c r="J1014" i="9"/>
  <c r="BK965" i="9"/>
  <c r="J908" i="9"/>
  <c r="BK806" i="9"/>
  <c r="BK709" i="9"/>
  <c r="BK631" i="9"/>
  <c r="BK514" i="9"/>
  <c r="BK379" i="9"/>
  <c r="J266" i="9"/>
  <c r="J161" i="9"/>
  <c r="BK1109" i="9"/>
  <c r="BK1045" i="9"/>
  <c r="J959" i="9"/>
  <c r="BK860" i="9"/>
  <c r="BK819" i="9"/>
  <c r="BK705" i="9"/>
  <c r="BK647" i="9"/>
  <c r="J557" i="9"/>
  <c r="BK346" i="9"/>
  <c r="BK263" i="9"/>
  <c r="BK1132" i="9"/>
  <c r="J1040" i="9"/>
  <c r="J956" i="9"/>
  <c r="J857" i="9"/>
  <c r="J787" i="9"/>
  <c r="J716" i="9"/>
  <c r="J504" i="9"/>
  <c r="BK285" i="9"/>
  <c r="J204" i="9"/>
  <c r="BK1048" i="9"/>
  <c r="J972" i="9"/>
  <c r="J926" i="9"/>
  <c r="J848" i="9"/>
  <c r="BK822" i="9"/>
  <c r="BK758" i="9"/>
  <c r="J750" i="9"/>
  <c r="J737" i="9"/>
  <c r="J714" i="9"/>
  <c r="BK683" i="9"/>
  <c r="BK610" i="9"/>
  <c r="J551" i="9"/>
  <c r="BK392" i="9"/>
  <c r="BK232" i="9"/>
  <c r="BK1165" i="9"/>
  <c r="BK1097" i="9"/>
  <c r="J1045" i="9"/>
  <c r="BK891" i="9"/>
  <c r="J802" i="9"/>
  <c r="J761" i="9"/>
  <c r="BK711" i="9"/>
  <c r="J647" i="9"/>
  <c r="BK434" i="9"/>
  <c r="BK328" i="9"/>
  <c r="BK1141" i="9"/>
  <c r="BK1017" i="9"/>
  <c r="BK825" i="9"/>
  <c r="J671" i="9"/>
  <c r="J427" i="9"/>
  <c r="J309" i="9"/>
  <c r="BK967" i="9"/>
  <c r="J899" i="9"/>
  <c r="BK750" i="9"/>
  <c r="J625" i="9"/>
  <c r="BK389" i="9"/>
  <c r="J328" i="9"/>
  <c r="J227" i="9"/>
  <c r="BK1233" i="9"/>
  <c r="J1216" i="9"/>
  <c r="J1205" i="9"/>
  <c r="J1196" i="9"/>
  <c r="BK1182" i="9"/>
  <c r="BK1106" i="9"/>
  <c r="BK1065" i="9"/>
  <c r="BK1012" i="9"/>
  <c r="J842" i="9"/>
  <c r="J675" i="9"/>
  <c r="J442" i="9"/>
  <c r="J373" i="9"/>
  <c r="BK170" i="9"/>
  <c r="J286" i="10"/>
  <c r="BK235" i="10"/>
  <c r="BK162" i="10"/>
  <c r="BK283" i="10"/>
  <c r="BK269" i="10"/>
  <c r="BK177" i="10"/>
  <c r="J237" i="10"/>
  <c r="BK307" i="10"/>
  <c r="J220" i="10"/>
  <c r="BK180" i="10"/>
  <c r="J254" i="10"/>
  <c r="BK303" i="10"/>
  <c r="BK251" i="10"/>
  <c r="J303" i="10"/>
  <c r="BK227" i="10"/>
  <c r="J313" i="11"/>
  <c r="J260" i="11"/>
  <c r="BK183" i="11"/>
  <c r="BK317" i="11"/>
  <c r="BK255" i="11"/>
  <c r="BK177" i="11"/>
  <c r="BK233" i="11"/>
  <c r="BK275" i="11"/>
  <c r="BK166" i="11"/>
  <c r="BK235" i="11"/>
  <c r="J306" i="11"/>
  <c r="J252" i="11"/>
  <c r="J180" i="11"/>
  <c r="J332" i="11"/>
  <c r="J297" i="11"/>
  <c r="BK222" i="11"/>
  <c r="BK134" i="11"/>
  <c r="J145" i="12"/>
  <c r="BK154" i="12"/>
  <c r="J264" i="12"/>
  <c r="BK200" i="12"/>
  <c r="J231" i="12"/>
  <c r="BK142" i="12"/>
  <c r="J212" i="12"/>
  <c r="BK137" i="12"/>
  <c r="J200" i="12"/>
  <c r="J245" i="12"/>
  <c r="J206" i="12"/>
  <c r="J293" i="12"/>
  <c r="J250" i="12"/>
  <c r="J162" i="12"/>
  <c r="J178" i="2"/>
  <c r="J170" i="2"/>
  <c r="J165" i="2"/>
  <c r="J157" i="2"/>
  <c r="J145" i="2"/>
  <c r="J192" i="2"/>
  <c r="BK200" i="2"/>
  <c r="J194" i="2"/>
  <c r="BK141" i="2"/>
  <c r="J188" i="2"/>
  <c r="BK165" i="3"/>
  <c r="J192" i="3"/>
  <c r="J197" i="3"/>
  <c r="J138" i="3"/>
  <c r="J163" i="3"/>
  <c r="J177" i="3"/>
  <c r="J185" i="3"/>
  <c r="J145" i="3"/>
  <c r="BK239" i="4"/>
  <c r="BK196" i="4"/>
  <c r="BK266" i="4"/>
  <c r="BK209" i="4"/>
  <c r="J160" i="4"/>
  <c r="J260" i="4"/>
  <c r="BK211" i="4"/>
  <c r="J138" i="4"/>
  <c r="J227" i="4"/>
  <c r="J179" i="4"/>
  <c r="BK290" i="4"/>
  <c r="J250" i="4"/>
  <c r="BK213" i="4"/>
  <c r="BK169" i="4"/>
  <c r="J268" i="4"/>
  <c r="J235" i="4"/>
  <c r="J205" i="4"/>
  <c r="J264" i="4"/>
  <c r="J207" i="4"/>
  <c r="BK148" i="4"/>
  <c r="BK217" i="4"/>
  <c r="J152" i="4"/>
  <c r="J354" i="5"/>
  <c r="J316" i="5"/>
  <c r="BK286" i="5"/>
  <c r="J250" i="5"/>
  <c r="BK163" i="5"/>
  <c r="J371" i="5"/>
  <c r="J306" i="5"/>
  <c r="J268" i="5"/>
  <c r="J233" i="5"/>
  <c r="J156" i="5"/>
  <c r="BK396" i="5"/>
  <c r="J344" i="5"/>
  <c r="J270" i="5"/>
  <c r="BK228" i="5"/>
  <c r="BK197" i="5"/>
  <c r="J151" i="5"/>
  <c r="J375" i="5"/>
  <c r="J298" i="5"/>
  <c r="J221" i="5"/>
  <c r="J399" i="5"/>
  <c r="J363" i="5"/>
  <c r="BK310" i="5"/>
  <c r="J258" i="5"/>
  <c r="BK224" i="5"/>
  <c r="BK144" i="5"/>
  <c r="BK270" i="5"/>
  <c r="J195" i="5"/>
  <c r="BK153" i="5"/>
  <c r="BK334" i="5"/>
  <c r="J312" i="5"/>
  <c r="J272" i="5"/>
  <c r="J181" i="5"/>
  <c r="BK409" i="5"/>
  <c r="BK342" i="5"/>
  <c r="J294" i="5"/>
  <c r="J266" i="5"/>
  <c r="J235" i="5"/>
  <c r="BK262" i="6"/>
  <c r="J230" i="6"/>
  <c r="BK206" i="6"/>
  <c r="BK194" i="6"/>
  <c r="BK160" i="6"/>
  <c r="BK133" i="6"/>
  <c r="J212" i="6"/>
  <c r="BK146" i="6"/>
  <c r="BK250" i="6"/>
  <c r="BK268" i="6"/>
  <c r="J232" i="6"/>
  <c r="BK166" i="6"/>
  <c r="J248" i="6"/>
  <c r="BK196" i="6"/>
  <c r="J166" i="6"/>
  <c r="BK270" i="6"/>
  <c r="BK236" i="6"/>
  <c r="BK188" i="6"/>
  <c r="J162" i="6"/>
  <c r="J140" i="6"/>
  <c r="BK186" i="7"/>
  <c r="BK138" i="7"/>
  <c r="BK200" i="7"/>
  <c r="BK152" i="7"/>
  <c r="J134" i="7"/>
  <c r="J184" i="7"/>
  <c r="J144" i="7"/>
  <c r="BK214" i="7"/>
  <c r="BK188" i="7"/>
  <c r="J154" i="7"/>
  <c r="BK233" i="7"/>
  <c r="J198" i="7"/>
  <c r="BK227" i="7"/>
  <c r="J148" i="7"/>
  <c r="J214" i="8"/>
  <c r="J146" i="8"/>
  <c r="J246" i="8"/>
  <c r="BK222" i="8"/>
  <c r="J151" i="8"/>
  <c r="J199" i="8"/>
  <c r="J149" i="8"/>
  <c r="J220" i="8"/>
  <c r="J251" i="8"/>
  <c r="J239" i="8"/>
  <c r="BK208" i="8"/>
  <c r="BK179" i="8"/>
  <c r="BK169" i="8"/>
  <c r="BK166" i="8"/>
  <c r="J141" i="8"/>
  <c r="BK139" i="8"/>
  <c r="BK260" i="8"/>
  <c r="BK133" i="8"/>
  <c r="J191" i="8"/>
  <c r="J288" i="8"/>
  <c r="BK246" i="8"/>
  <c r="J218" i="8"/>
  <c r="J166" i="8"/>
  <c r="J1165" i="9"/>
  <c r="J1106" i="9"/>
  <c r="BK1033" i="9"/>
  <c r="BK991" i="9"/>
  <c r="BK923" i="9"/>
  <c r="BK791" i="9"/>
  <c r="J707" i="9"/>
  <c r="J540" i="9"/>
  <c r="BK350" i="9"/>
  <c r="BK272" i="9"/>
  <c r="J224" i="9"/>
  <c r="J153" i="9"/>
  <c r="J1073" i="9"/>
  <c r="BK987" i="9"/>
  <c r="J936" i="9"/>
  <c r="BK831" i="9"/>
  <c r="J776" i="9"/>
  <c r="BK625" i="9"/>
  <c r="BK455" i="9"/>
  <c r="J272" i="9"/>
  <c r="BK208" i="9"/>
  <c r="J1068" i="9"/>
  <c r="BK994" i="9"/>
  <c r="J931" i="9"/>
  <c r="J791" i="9"/>
  <c r="BK748" i="9"/>
  <c r="J586" i="9"/>
  <c r="J419" i="9"/>
  <c r="J254" i="9"/>
  <c r="J185" i="9"/>
  <c r="BK1003" i="9"/>
  <c r="J939" i="9"/>
  <c r="BK857" i="9"/>
  <c r="J789" i="9"/>
  <c r="J742" i="9"/>
  <c r="BK698" i="9"/>
  <c r="BK681" i="9"/>
  <c r="J568" i="9"/>
  <c r="J547" i="9"/>
  <c r="BK410" i="9"/>
  <c r="BK1160" i="9"/>
  <c r="J1033" i="9"/>
  <c r="J948" i="9"/>
  <c r="J825" i="9"/>
  <c r="J758" i="9"/>
  <c r="J555" i="9"/>
  <c r="J392" i="9"/>
  <c r="J164" i="9"/>
  <c r="J929" i="9"/>
  <c r="J854" i="9"/>
  <c r="BK779" i="9"/>
  <c r="J711" i="9"/>
  <c r="BK509" i="9"/>
  <c r="BK447" i="9"/>
  <c r="BK319" i="9"/>
  <c r="BK224" i="9"/>
  <c r="J987" i="9"/>
  <c r="J860" i="9"/>
  <c r="J779" i="9"/>
  <c r="J709" i="9"/>
  <c r="BK520" i="9"/>
  <c r="BK316" i="9"/>
  <c r="J1238" i="9"/>
  <c r="BK1219" i="9"/>
  <c r="BK1201" i="9"/>
  <c r="J1193" i="9"/>
  <c r="J1167" i="9"/>
  <c r="J1050" i="9"/>
  <c r="BK982" i="9"/>
  <c r="J836" i="9"/>
  <c r="BK642" i="9"/>
  <c r="J530" i="9"/>
  <c r="J410" i="9"/>
  <c r="BK331" i="9"/>
  <c r="BK204" i="9"/>
  <c r="J301" i="10"/>
  <c r="J251" i="10"/>
  <c r="BK205" i="10"/>
  <c r="BK286" i="10"/>
  <c r="J235" i="10"/>
  <c r="BK155" i="10"/>
  <c r="BK220" i="10"/>
  <c r="BK292" i="10"/>
  <c r="BK210" i="10"/>
  <c r="J151" i="10"/>
  <c r="BK279" i="10"/>
  <c r="BK138" i="10"/>
  <c r="BK262" i="10"/>
  <c r="J316" i="10"/>
  <c r="J245" i="10"/>
  <c r="BK308" i="11"/>
  <c r="J235" i="11"/>
  <c r="J329" i="11"/>
  <c r="BK292" i="11"/>
  <c r="BK297" i="11"/>
  <c r="BK303" i="11"/>
  <c r="J197" i="11"/>
  <c r="J295" i="11"/>
  <c r="J166" i="11"/>
  <c r="J255" i="11"/>
  <c r="BK339" i="11"/>
  <c r="BK306" i="11"/>
  <c r="J233" i="11"/>
  <c r="BK217" i="12"/>
  <c r="J278" i="12"/>
  <c r="J214" i="12"/>
  <c r="BK162" i="12"/>
  <c r="J134" i="12"/>
  <c r="BK227" i="12"/>
  <c r="J159" i="12"/>
  <c r="J210" i="12"/>
  <c r="BK304" i="12"/>
  <c r="BK131" i="12"/>
  <c r="BK286" i="12"/>
  <c r="BK203" i="12"/>
  <c r="BK178" i="2"/>
  <c r="BK165" i="2"/>
  <c r="BK153" i="2"/>
  <c r="J139" i="2"/>
  <c r="BK176" i="2"/>
  <c r="BK198" i="2"/>
  <c r="BK182" i="2"/>
  <c r="J135" i="2"/>
  <c r="BK171" i="3"/>
  <c r="BK187" i="3"/>
  <c r="BK151" i="3"/>
  <c r="BK173" i="3"/>
  <c r="J181" i="3"/>
  <c r="J173" i="3"/>
  <c r="J187" i="3"/>
  <c r="BK149" i="3"/>
  <c r="J201" i="4"/>
  <c r="BK252" i="4"/>
  <c r="BK175" i="4"/>
  <c r="J144" i="4"/>
  <c r="J254" i="4"/>
  <c r="J190" i="4"/>
  <c r="J248" i="4"/>
  <c r="J173" i="4"/>
  <c r="BK285" i="4"/>
  <c r="BK248" i="4"/>
  <c r="BK157" i="4"/>
  <c r="BK254" i="4"/>
  <c r="BK207" i="4"/>
  <c r="J155" i="4"/>
  <c r="BK192" i="4"/>
  <c r="J277" i="4"/>
  <c r="BK203" i="4"/>
  <c r="BK375" i="5"/>
  <c r="J330" i="5"/>
  <c r="BK292" i="5"/>
  <c r="J228" i="5"/>
  <c r="J169" i="5"/>
  <c r="BK381" i="5"/>
  <c r="BK332" i="5"/>
  <c r="J286" i="5"/>
  <c r="J242" i="5"/>
  <c r="BK210" i="5"/>
  <c r="BK373" i="5"/>
  <c r="J302" i="5"/>
  <c r="BK219" i="5"/>
  <c r="BK156" i="5"/>
  <c r="BK365" i="5"/>
  <c r="J276" i="5"/>
  <c r="J191" i="5"/>
  <c r="J348" i="5"/>
  <c r="BK266" i="5"/>
  <c r="BK246" i="5"/>
  <c r="BK174" i="5"/>
  <c r="BK230" i="5"/>
  <c r="J174" i="5"/>
  <c r="J142" i="5"/>
  <c r="BK344" i="5"/>
  <c r="BK306" i="5"/>
  <c r="BK201" i="5"/>
  <c r="BK407" i="5"/>
  <c r="J328" i="5"/>
  <c r="J264" i="5"/>
  <c r="BK221" i="5"/>
  <c r="BK256" i="6"/>
  <c r="BK208" i="6"/>
  <c r="J188" i="6"/>
  <c r="BK162" i="6"/>
  <c r="J240" i="6"/>
  <c r="BK178" i="6"/>
  <c r="J264" i="6"/>
  <c r="J142" i="6"/>
  <c r="J238" i="6"/>
  <c r="BK190" i="6"/>
  <c r="BK254" i="6"/>
  <c r="J216" i="6"/>
  <c r="J176" i="6"/>
  <c r="BK238" i="6"/>
  <c r="J214" i="6"/>
  <c r="J170" i="6"/>
  <c r="J150" i="6"/>
  <c r="J196" i="7"/>
  <c r="BK166" i="7"/>
  <c r="BK218" i="7"/>
  <c r="BK172" i="7"/>
  <c r="J146" i="7"/>
  <c r="BK198" i="7"/>
  <c r="J138" i="7"/>
  <c r="BK206" i="7"/>
  <c r="BK182" i="7"/>
  <c r="BK144" i="7"/>
  <c r="BK231" i="7"/>
  <c r="BK184" i="7"/>
  <c r="J212" i="7"/>
  <c r="J273" i="8"/>
  <c r="J184" i="8"/>
  <c r="J235" i="8"/>
  <c r="J161" i="8"/>
  <c r="BK235" i="8"/>
  <c r="BK156" i="8"/>
  <c r="J176" i="8"/>
  <c r="J131" i="8"/>
  <c r="J244" i="8"/>
  <c r="BK262" i="8"/>
  <c r="J169" i="8"/>
  <c r="J249" i="8"/>
  <c r="BK216" i="8"/>
  <c r="J171" i="8"/>
  <c r="J135" i="8"/>
  <c r="J1109" i="9"/>
  <c r="BK1023" i="9"/>
  <c r="BK959" i="9"/>
  <c r="J897" i="9"/>
  <c r="J725" i="9"/>
  <c r="J594" i="9"/>
  <c r="J385" i="9"/>
  <c r="J313" i="9"/>
  <c r="BK230" i="9"/>
  <c r="BK1115" i="9"/>
  <c r="BK1035" i="9"/>
  <c r="BK916" i="9"/>
  <c r="BK836" i="9"/>
  <c r="J685" i="9"/>
  <c r="J604" i="9"/>
  <c r="J359" i="9"/>
  <c r="BK174" i="9"/>
  <c r="BK1006" i="9"/>
  <c r="BK894" i="9"/>
  <c r="J795" i="9"/>
  <c r="J734" i="9"/>
  <c r="J578" i="9"/>
  <c r="J389" i="9"/>
  <c r="BK240" i="9"/>
  <c r="J1115" i="9"/>
  <c r="J994" i="9"/>
  <c r="J962" i="9"/>
  <c r="J645" i="9"/>
  <c r="BK472" i="9"/>
  <c r="BK247" i="9"/>
  <c r="BK200" i="9"/>
  <c r="J1141" i="9"/>
  <c r="BK1076" i="9"/>
  <c r="J996" i="9"/>
  <c r="BK872" i="9"/>
  <c r="J828" i="9"/>
  <c r="BK784" i="9"/>
  <c r="J702" i="9"/>
  <c r="J637" i="9"/>
  <c r="J493" i="9"/>
  <c r="J257" i="9"/>
  <c r="J1132" i="9"/>
  <c r="BK996" i="9"/>
  <c r="BK899" i="9"/>
  <c r="J793" i="9"/>
  <c r="BK586" i="9"/>
  <c r="J472" i="9"/>
  <c r="J413" i="9"/>
  <c r="BK303" i="9"/>
  <c r="BK155" i="9"/>
  <c r="J934" i="9"/>
  <c r="BK781" i="9"/>
  <c r="J739" i="9"/>
  <c r="J631" i="9"/>
  <c r="BK568" i="9"/>
  <c r="J434" i="9"/>
  <c r="BK373" i="9"/>
  <c r="BK288" i="9"/>
  <c r="J189" i="9"/>
  <c r="J1233" i="9"/>
  <c r="BK1212" i="9"/>
  <c r="J1203" i="9"/>
  <c r="BK1193" i="9"/>
  <c r="J1182" i="9"/>
  <c r="BK1167" i="9"/>
  <c r="BK1073" i="9"/>
  <c r="J1043" i="9"/>
  <c r="BK972" i="9"/>
  <c r="J822" i="9"/>
  <c r="J617" i="9"/>
  <c r="BK489" i="9"/>
  <c r="BK359" i="9"/>
  <c r="J247" i="9"/>
  <c r="J192" i="9"/>
  <c r="J289" i="10"/>
  <c r="BK254" i="10"/>
  <c r="BK213" i="10"/>
  <c r="BK169" i="10"/>
  <c r="BK281" i="10"/>
  <c r="BK273" i="10"/>
  <c r="J189" i="10"/>
  <c r="J271" i="10"/>
  <c r="BK313" i="10"/>
  <c r="J213" i="10"/>
  <c r="J135" i="10"/>
  <c r="J281" i="10"/>
  <c r="J177" i="10"/>
  <c r="J295" i="10"/>
  <c r="BK248" i="10"/>
  <c r="J273" i="10"/>
  <c r="J186" i="10"/>
  <c r="J326" i="11"/>
  <c r="J249" i="11"/>
  <c r="BK189" i="11"/>
  <c r="BK310" i="11"/>
  <c r="BK252" i="11"/>
  <c r="J229" i="11"/>
  <c r="J140" i="11"/>
  <c r="J225" i="11"/>
  <c r="J186" i="11"/>
  <c r="J245" i="11"/>
  <c r="J177" i="11"/>
  <c r="BK295" i="11"/>
  <c r="BK245" i="11"/>
  <c r="J339" i="11"/>
  <c r="J317" i="11"/>
  <c r="BK240" i="11"/>
  <c r="J158" i="11"/>
  <c r="J289" i="12"/>
  <c r="J192" i="12"/>
  <c r="J291" i="12"/>
  <c r="BK242" i="12"/>
  <c r="BK183" i="12"/>
  <c r="BK192" i="12"/>
  <c r="J131" i="12"/>
  <c r="BK223" i="12"/>
  <c r="J195" i="12"/>
  <c r="BK257" i="12"/>
  <c r="J142" i="12"/>
  <c r="J223" i="12"/>
  <c r="BK302" i="12"/>
  <c r="J281" i="12"/>
  <c r="J189" i="12"/>
  <c r="BK192" i="2"/>
  <c r="J172" i="2"/>
  <c r="BK157" i="2"/>
  <c r="BK149" i="2"/>
  <c r="J133" i="2"/>
  <c r="AS97" i="1"/>
  <c r="J143" i="2"/>
  <c r="J129" i="2"/>
  <c r="BK190" i="3"/>
  <c r="J179" i="3"/>
  <c r="BK169" i="3"/>
  <c r="J183" i="3"/>
  <c r="J140" i="3"/>
  <c r="J202" i="3"/>
  <c r="BK155" i="3"/>
  <c r="BK241" i="4"/>
  <c r="J162" i="4"/>
  <c r="J241" i="4"/>
  <c r="BK138" i="4"/>
  <c r="BK256" i="4"/>
  <c r="BK183" i="4"/>
  <c r="BK246" i="4"/>
  <c r="J187" i="4"/>
  <c r="BK167" i="4"/>
  <c r="BK268" i="4"/>
  <c r="BK187" i="4"/>
  <c r="BK215" i="4"/>
  <c r="BK160" i="4"/>
  <c r="BK260" i="4"/>
  <c r="J199" i="4"/>
  <c r="BK258" i="4"/>
  <c r="BK177" i="4"/>
  <c r="J352" i="5"/>
  <c r="J308" i="5"/>
  <c r="BK272" i="5"/>
  <c r="J212" i="5"/>
  <c r="BK388" i="5"/>
  <c r="BK346" i="5"/>
  <c r="J284" i="5"/>
  <c r="BK212" i="5"/>
  <c r="J140" i="5"/>
  <c r="BK371" i="5"/>
  <c r="BK326" i="5"/>
  <c r="J244" i="5"/>
  <c r="BK199" i="5"/>
  <c r="J407" i="5"/>
  <c r="J384" i="5"/>
  <c r="J334" i="5"/>
  <c r="J248" i="5"/>
  <c r="J197" i="5"/>
  <c r="J373" i="5"/>
  <c r="J296" i="5"/>
  <c r="BK238" i="5"/>
  <c r="J189" i="5"/>
  <c r="J304" i="5"/>
  <c r="J201" i="5"/>
  <c r="BK151" i="5"/>
  <c r="BK357" i="5"/>
  <c r="J326" i="5"/>
  <c r="BK252" i="5"/>
  <c r="BK177" i="5"/>
  <c r="BK392" i="5"/>
  <c r="BK288" i="5"/>
  <c r="BK258" i="5"/>
  <c r="BK187" i="5"/>
  <c r="J226" i="6"/>
  <c r="J198" i="6"/>
  <c r="BK164" i="6"/>
  <c r="BK144" i="6"/>
  <c r="J224" i="6"/>
  <c r="BK170" i="6"/>
  <c r="J244" i="6"/>
  <c r="BK140" i="6"/>
  <c r="J246" i="6"/>
  <c r="J206" i="6"/>
  <c r="J154" i="6"/>
  <c r="BK258" i="6"/>
  <c r="BK230" i="6"/>
  <c r="BK192" i="6"/>
  <c r="BK148" i="6"/>
  <c r="J250" i="6"/>
  <c r="J222" i="6"/>
  <c r="J200" i="6"/>
  <c r="J144" i="6"/>
  <c r="J225" i="7"/>
  <c r="J174" i="7"/>
  <c r="J231" i="7"/>
  <c r="J208" i="7"/>
  <c r="BK170" i="7"/>
  <c r="BK148" i="7"/>
  <c r="J227" i="7"/>
  <c r="J180" i="7"/>
  <c r="J136" i="7"/>
  <c r="J200" i="7"/>
  <c r="BK178" i="7"/>
  <c r="BK237" i="7"/>
  <c r="J218" i="7"/>
  <c r="J160" i="7"/>
  <c r="BK281" i="8"/>
  <c r="J204" i="8"/>
  <c r="BK161" i="8"/>
  <c r="J258" i="8"/>
  <c r="J224" i="8"/>
  <c r="J159" i="8"/>
  <c r="J186" i="8"/>
  <c r="J154" i="8"/>
  <c r="J229" i="8"/>
  <c r="BK174" i="8"/>
  <c r="J286" i="8"/>
  <c r="BK224" i="8"/>
  <c r="J144" i="8"/>
  <c r="BK199" i="8"/>
  <c r="BK135" i="8"/>
  <c r="J276" i="8"/>
  <c r="BK229" i="8"/>
  <c r="BK204" i="8"/>
  <c r="BK144" i="8"/>
  <c r="J1160" i="9"/>
  <c r="J1055" i="9"/>
  <c r="J1006" i="9"/>
  <c r="BK942" i="9"/>
  <c r="J851" i="9"/>
  <c r="J767" i="9"/>
  <c r="J690" i="9"/>
  <c r="BK498" i="9"/>
  <c r="J342" i="9"/>
  <c r="BK254" i="9"/>
  <c r="BK189" i="9"/>
  <c r="J1153" i="9"/>
  <c r="BK1053" i="9"/>
  <c r="BK948" i="9"/>
  <c r="J891" i="9"/>
  <c r="J806" i="9"/>
  <c r="BK767" i="9"/>
  <c r="J619" i="9"/>
  <c r="BK530" i="9"/>
  <c r="BK322" i="9"/>
  <c r="BK269" i="9"/>
  <c r="J1088" i="9"/>
  <c r="BK1025" i="9"/>
  <c r="BK939" i="9"/>
  <c r="J819" i="9"/>
  <c r="BK773" i="9"/>
  <c r="BK637" i="9"/>
  <c r="J416" i="9"/>
  <c r="J269" i="9"/>
  <c r="BK192" i="9"/>
  <c r="BK1040" i="9"/>
  <c r="BK886" i="9"/>
  <c r="BK800" i="9"/>
  <c r="J753" i="9"/>
  <c r="BK739" i="9"/>
  <c r="BK725" i="9"/>
  <c r="BK685" i="9"/>
  <c r="J622" i="9"/>
  <c r="BK553" i="9"/>
  <c r="J520" i="9"/>
  <c r="BK387" i="9"/>
  <c r="BK227" i="9"/>
  <c r="J1124" i="9"/>
  <c r="BK1055" i="9"/>
  <c r="J913" i="9"/>
  <c r="J808" i="9"/>
  <c r="J756" i="9"/>
  <c r="J698" i="9"/>
  <c r="BK604" i="9"/>
  <c r="J489" i="9"/>
  <c r="J178" i="9"/>
  <c r="BK950" i="9"/>
  <c r="J881" i="9"/>
  <c r="J748" i="9"/>
  <c r="J653" i="9"/>
  <c r="BK493" i="9"/>
  <c r="J353" i="9"/>
  <c r="J260" i="9"/>
  <c r="J1008" i="9"/>
  <c r="J950" i="9"/>
  <c r="J816" i="9"/>
  <c r="BK745" i="9"/>
  <c r="J642" i="9"/>
  <c r="BK555" i="9"/>
  <c r="BK419" i="9"/>
  <c r="BK296" i="9"/>
  <c r="J150" i="9"/>
  <c r="J1219" i="9"/>
  <c r="J1212" i="9"/>
  <c r="J1201" i="9"/>
  <c r="J1190" i="9"/>
  <c r="BK1175" i="9"/>
  <c r="BK1144" i="9"/>
  <c r="BK1060" i="9"/>
  <c r="J916" i="9"/>
  <c r="J800" i="9"/>
  <c r="BK594" i="9"/>
  <c r="BK422" i="9"/>
  <c r="BK366" i="9"/>
  <c r="BK257" i="9"/>
  <c r="J200" i="9"/>
  <c r="BK151" i="10"/>
  <c r="BK194" i="10"/>
  <c r="BK135" i="10"/>
  <c r="J279" i="10"/>
  <c r="J194" i="10"/>
  <c r="BK242" i="10"/>
  <c r="J264" i="10"/>
  <c r="J292" i="10"/>
  <c r="J267" i="10"/>
  <c r="J310" i="10"/>
  <c r="BK217" i="10"/>
  <c r="BK301" i="10"/>
  <c r="BK183" i="10"/>
  <c r="J240" i="11"/>
  <c r="J143" i="11"/>
  <c r="J315" i="11"/>
  <c r="BK186" i="11"/>
  <c r="BK192" i="11"/>
  <c r="J285" i="11"/>
  <c r="BK260" i="11"/>
  <c r="BK329" i="11"/>
  <c r="BK279" i="11"/>
  <c r="J171" i="11"/>
  <c r="BK336" i="11"/>
  <c r="J292" i="11"/>
  <c r="J162" i="11"/>
  <c r="BK140" i="11"/>
  <c r="J198" i="12"/>
  <c r="BK289" i="12"/>
  <c r="BK225" i="12"/>
  <c r="BK291" i="12"/>
  <c r="J183" i="12"/>
  <c r="BK293" i="12"/>
  <c r="BK214" i="12"/>
  <c r="J186" i="12"/>
  <c r="J203" i="12"/>
  <c r="BK284" i="12"/>
  <c r="BK306" i="12"/>
  <c r="J284" i="12"/>
  <c r="BK212" i="12"/>
  <c r="BK159" i="12"/>
  <c r="J180" i="2"/>
  <c r="BK168" i="2"/>
  <c r="BK161" i="2"/>
  <c r="J155" i="2"/>
  <c r="J147" i="2"/>
  <c r="BK131" i="2"/>
  <c r="BK172" i="2"/>
  <c r="J198" i="2"/>
  <c r="J185" i="2"/>
  <c r="BK147" i="2"/>
  <c r="BK133" i="2"/>
  <c r="BK177" i="3"/>
  <c r="J153" i="3"/>
  <c r="BK142" i="3"/>
  <c r="BK145" i="3"/>
  <c r="J142" i="3"/>
  <c r="J190" i="3"/>
  <c r="BK140" i="3"/>
  <c r="J158" i="3"/>
  <c r="J290" i="4"/>
  <c r="BK205" i="4"/>
  <c r="J280" i="4"/>
  <c r="J244" i="4"/>
  <c r="BK201" i="4"/>
  <c r="BK270" i="4"/>
  <c r="J229" i="4"/>
  <c r="BK162" i="4"/>
  <c r="J252" i="4"/>
  <c r="J215" i="4"/>
  <c r="BK152" i="4"/>
  <c r="BK273" i="4"/>
  <c r="J203" i="4"/>
  <c r="J165" i="4"/>
  <c r="J256" i="4"/>
  <c r="J217" i="4"/>
  <c r="J196" i="4"/>
  <c r="J239" i="4"/>
  <c r="BK190" i="4"/>
  <c r="BK225" i="4"/>
  <c r="BK171" i="4"/>
  <c r="J369" i="5"/>
  <c r="BK328" i="5"/>
  <c r="BK296" i="5"/>
  <c r="J260" i="5"/>
  <c r="J193" i="5"/>
  <c r="BK146" i="5"/>
  <c r="BK350" i="5"/>
  <c r="BK294" i="5"/>
  <c r="J246" i="5"/>
  <c r="J219" i="5"/>
  <c r="BK165" i="5"/>
  <c r="J388" i="5"/>
  <c r="J340" i="5"/>
  <c r="J254" i="5"/>
  <c r="J206" i="5"/>
  <c r="BK179" i="5"/>
  <c r="BK404" i="5"/>
  <c r="BK386" i="5"/>
  <c r="BK260" i="5"/>
  <c r="BK217" i="5"/>
  <c r="J386" i="5"/>
  <c r="BK359" i="5"/>
  <c r="BK322" i="5"/>
  <c r="BK264" i="5"/>
  <c r="BK250" i="5"/>
  <c r="BK195" i="5"/>
  <c r="J165" i="5"/>
  <c r="J288" i="5"/>
  <c r="BK191" i="5"/>
  <c r="J392" i="5"/>
  <c r="BK338" i="5"/>
  <c r="BK314" i="5"/>
  <c r="J292" i="5"/>
  <c r="J226" i="5"/>
  <c r="J146" i="5"/>
  <c r="BK384" i="5"/>
  <c r="BK316" i="5"/>
  <c r="BK262" i="5"/>
  <c r="J210" i="5"/>
  <c r="J268" i="6"/>
  <c r="BK244" i="6"/>
  <c r="BK216" i="6"/>
  <c r="J192" i="6"/>
  <c r="BK174" i="6"/>
  <c r="BK150" i="6"/>
  <c r="J256" i="6"/>
  <c r="J208" i="6"/>
  <c r="J160" i="6"/>
  <c r="BK266" i="6"/>
  <c r="J152" i="6"/>
  <c r="BK248" i="6"/>
  <c r="BK212" i="6"/>
  <c r="J182" i="6"/>
  <c r="J262" i="6"/>
  <c r="J220" i="6"/>
  <c r="J194" i="6"/>
  <c r="J172" i="6"/>
  <c r="J138" i="6"/>
  <c r="BK242" i="6"/>
  <c r="J204" i="6"/>
  <c r="J180" i="6"/>
  <c r="J146" i="6"/>
  <c r="J129" i="6"/>
  <c r="BK192" i="7"/>
  <c r="BK162" i="7"/>
  <c r="BK221" i="7"/>
  <c r="BK194" i="7"/>
  <c r="BK160" i="7"/>
  <c r="BK142" i="7"/>
  <c r="J190" i="7"/>
  <c r="BK154" i="7"/>
  <c r="J216" i="7"/>
  <c r="J192" i="7"/>
  <c r="J156" i="7"/>
  <c r="J132" i="7"/>
  <c r="BK223" i="7"/>
  <c r="J188" i="7"/>
  <c r="J186" i="7"/>
  <c r="J182" i="7"/>
  <c r="J178" i="7"/>
  <c r="J172" i="7"/>
  <c r="BK158" i="7"/>
  <c r="J140" i="7"/>
  <c r="BK210" i="8"/>
  <c r="J194" i="8"/>
  <c r="BK269" i="8"/>
  <c r="J237" i="8"/>
  <c r="J212" i="8"/>
  <c r="BK237" i="8"/>
  <c r="J179" i="8"/>
  <c r="BK131" i="8"/>
  <c r="J210" i="8"/>
  <c r="BK159" i="8"/>
  <c r="BK283" i="8"/>
  <c r="BK206" i="8"/>
  <c r="BK220" i="8"/>
  <c r="BK164" i="8"/>
  <c r="J281" i="8"/>
  <c r="BK232" i="8"/>
  <c r="BK154" i="8"/>
  <c r="BK1153" i="9"/>
  <c r="J1076" i="9"/>
  <c r="J1030" i="9"/>
  <c r="J1003" i="9"/>
  <c r="BK929" i="9"/>
  <c r="J784" i="9"/>
  <c r="BK671" i="9"/>
  <c r="J527" i="9"/>
  <c r="J325" i="9"/>
  <c r="J296" i="9"/>
  <c r="BK185" i="9"/>
  <c r="BK150" i="9"/>
  <c r="BK1062" i="9"/>
  <c r="BK999" i="9"/>
  <c r="J945" i="9"/>
  <c r="BK842" i="9"/>
  <c r="J781" i="9"/>
  <c r="J668" i="9"/>
  <c r="BK607" i="9"/>
  <c r="BK353" i="9"/>
  <c r="J240" i="9"/>
  <c r="J1060" i="9"/>
  <c r="BK903" i="9"/>
  <c r="BK793" i="9"/>
  <c r="J705" i="9"/>
  <c r="BK533" i="9"/>
  <c r="J316" i="9"/>
  <c r="J236" i="9"/>
  <c r="BK1088" i="9"/>
  <c r="J991" i="9"/>
  <c r="BK931" i="9"/>
  <c r="BK438" i="9"/>
  <c r="J170" i="9"/>
  <c r="J1082" i="9"/>
  <c r="J982" i="9"/>
  <c r="BK926" i="9"/>
  <c r="BK816" i="9"/>
  <c r="BK764" i="9"/>
  <c r="BK714" i="9"/>
  <c r="J681" i="9"/>
  <c r="BK557" i="9"/>
  <c r="BK442" i="9"/>
  <c r="J366" i="9"/>
  <c r="J251" i="9"/>
  <c r="BK1085" i="9"/>
  <c r="BK936" i="9"/>
  <c r="J894" i="9"/>
  <c r="BK787" i="9"/>
  <c r="BK734" i="9"/>
  <c r="BK540" i="9"/>
  <c r="J350" i="9"/>
  <c r="J215" i="9"/>
  <c r="J953" i="9"/>
  <c r="J814" i="9"/>
  <c r="BK716" i="9"/>
  <c r="J549" i="9"/>
  <c r="J387" i="9"/>
  <c r="BK325" i="9"/>
  <c r="BK178" i="9"/>
  <c r="BK1230" i="9"/>
  <c r="BK1214" i="9"/>
  <c r="BK1203" i="9"/>
  <c r="BK1177" i="9"/>
  <c r="BK1150" i="9"/>
  <c r="J1070" i="9"/>
  <c r="BK1038" i="9"/>
  <c r="BK913" i="9"/>
  <c r="BK761" i="9"/>
  <c r="BK527" i="9"/>
  <c r="BK416" i="9"/>
  <c r="BK338" i="9"/>
  <c r="J212" i="9"/>
  <c r="J305" i="10"/>
  <c r="BK231" i="10"/>
  <c r="J210" i="10"/>
  <c r="J138" i="10"/>
  <c r="BK275" i="10"/>
  <c r="J227" i="10"/>
  <c r="J275" i="10"/>
  <c r="BK174" i="10"/>
  <c r="J242" i="10"/>
  <c r="J129" i="10"/>
  <c r="J174" i="10"/>
  <c r="BK271" i="10"/>
  <c r="J231" i="10"/>
  <c r="BK310" i="10"/>
  <c r="BK237" i="10"/>
  <c r="J336" i="11"/>
  <c r="J279" i="11"/>
  <c r="BK137" i="11"/>
  <c r="BK283" i="11"/>
  <c r="J134" i="11"/>
  <c r="J189" i="11"/>
  <c r="J299" i="11"/>
  <c r="BK210" i="11"/>
  <c r="BK315" i="11"/>
  <c r="BK215" i="11"/>
  <c r="BK299" i="11"/>
  <c r="J183" i="11"/>
  <c r="J131" i="11"/>
  <c r="J275" i="11"/>
  <c r="BK197" i="11"/>
  <c r="BK180" i="12"/>
  <c r="BK231" i="12"/>
  <c r="BK296" i="12"/>
  <c r="BK245" i="12"/>
  <c r="BK206" i="12"/>
  <c r="J176" i="12"/>
  <c r="J208" i="12"/>
  <c r="J271" i="12"/>
  <c r="BK189" i="12"/>
  <c r="BK281" i="12"/>
  <c r="J171" i="12"/>
  <c r="J225" i="12"/>
  <c r="J137" i="12"/>
  <c r="J296" i="12"/>
  <c r="BK264" i="12"/>
  <c r="J180" i="12"/>
  <c r="J174" i="2"/>
  <c r="J163" i="2"/>
  <c r="J153" i="2"/>
  <c r="BK135" i="2"/>
  <c r="BK174" i="2"/>
  <c r="J200" i="2"/>
  <c r="J196" i="2"/>
  <c r="J149" i="2"/>
  <c r="BK192" i="3"/>
  <c r="BK163" i="3"/>
  <c r="J160" i="3"/>
  <c r="J155" i="3"/>
  <c r="J171" i="3"/>
  <c r="BK138" i="3"/>
  <c r="J151" i="3"/>
  <c r="BK160" i="3"/>
  <c r="J283" i="4"/>
  <c r="J237" i="4"/>
  <c r="J287" i="4"/>
  <c r="BK219" i="4"/>
  <c r="BK277" i="4"/>
  <c r="J209" i="4"/>
  <c r="J285" i="4"/>
  <c r="J223" i="4"/>
  <c r="J171" i="4"/>
  <c r="BK144" i="4"/>
  <c r="BK223" i="4"/>
  <c r="J192" i="4"/>
  <c r="BK264" i="4"/>
  <c r="J213" i="4"/>
  <c r="BK173" i="4"/>
  <c r="J233" i="4"/>
  <c r="J150" i="4"/>
  <c r="J221" i="4"/>
  <c r="BK155" i="4"/>
  <c r="J367" i="5"/>
  <c r="J314" i="5"/>
  <c r="BK284" i="5"/>
  <c r="BK208" i="5"/>
  <c r="J144" i="5"/>
  <c r="BK336" i="5"/>
  <c r="BK304" i="5"/>
  <c r="BK235" i="5"/>
  <c r="J187" i="5"/>
  <c r="J390" i="5"/>
  <c r="J365" i="5"/>
  <c r="J252" i="5"/>
  <c r="J203" i="5"/>
  <c r="BK142" i="5"/>
  <c r="J359" i="5"/>
  <c r="J278" i="5"/>
  <c r="BK193" i="5"/>
  <c r="J381" i="5"/>
  <c r="BK352" i="5"/>
  <c r="BK278" i="5"/>
  <c r="J256" i="5"/>
  <c r="J179" i="5"/>
  <c r="BK324" i="5"/>
  <c r="J282" i="5"/>
  <c r="BK172" i="5"/>
  <c r="BK379" i="5"/>
  <c r="J336" i="5"/>
  <c r="BK320" i="5"/>
  <c r="BK298" i="5"/>
  <c r="BK233" i="5"/>
  <c r="J167" i="5"/>
  <c r="J338" i="5"/>
  <c r="BK280" i="5"/>
  <c r="BK248" i="5"/>
  <c r="BK181" i="5"/>
  <c r="BK222" i="6"/>
  <c r="BK200" i="6"/>
  <c r="BK176" i="6"/>
  <c r="J156" i="6"/>
  <c r="BK226" i="6"/>
  <c r="J174" i="6"/>
  <c r="BK131" i="6"/>
  <c r="BK240" i="6"/>
  <c r="BK264" i="6"/>
  <c r="BK234" i="6"/>
  <c r="BK198" i="6"/>
  <c r="J135" i="6"/>
  <c r="J234" i="6"/>
  <c r="BK204" i="6"/>
  <c r="J164" i="6"/>
  <c r="J266" i="6"/>
  <c r="J218" i="6"/>
  <c r="BK186" i="6"/>
  <c r="J131" i="6"/>
  <c r="BK212" i="7"/>
  <c r="J152" i="7"/>
  <c r="J214" i="7"/>
  <c r="BK176" i="7"/>
  <c r="J150" i="7"/>
  <c r="BK225" i="7"/>
  <c r="BK164" i="7"/>
  <c r="BK208" i="7"/>
  <c r="BK168" i="7"/>
  <c r="J235" i="7"/>
  <c r="J202" i="7"/>
  <c r="J162" i="7"/>
  <c r="J204" i="7"/>
  <c r="BK278" i="8"/>
  <c r="J206" i="8"/>
  <c r="J278" i="8"/>
  <c r="BK239" i="8"/>
  <c r="J208" i="8"/>
  <c r="J133" i="8"/>
  <c r="BK181" i="8"/>
  <c r="BK249" i="8"/>
  <c r="BK194" i="8"/>
  <c r="BK151" i="8"/>
  <c r="BK273" i="8"/>
  <c r="J196" i="8"/>
  <c r="BK242" i="8"/>
  <c r="J174" i="8"/>
  <c r="BK286" i="8"/>
  <c r="J242" i="8"/>
  <c r="BK201" i="8"/>
  <c r="BK141" i="8"/>
  <c r="BK1124" i="9"/>
  <c r="J1035" i="9"/>
  <c r="J999" i="9"/>
  <c r="BK934" i="9"/>
  <c r="BK814" i="9"/>
  <c r="BK742" i="9"/>
  <c r="BK578" i="9"/>
  <c r="J447" i="9"/>
  <c r="J322" i="9"/>
  <c r="J232" i="9"/>
  <c r="J155" i="9"/>
  <c r="J1097" i="9"/>
  <c r="BK1014" i="9"/>
  <c r="J923" i="9"/>
  <c r="BK854" i="9"/>
  <c r="BK770" i="9"/>
  <c r="BK622" i="9"/>
  <c r="BK551" i="9"/>
  <c r="J303" i="9"/>
  <c r="BK1147" i="9"/>
  <c r="J1038" i="9"/>
  <c r="J979" i="9"/>
  <c r="BK828" i="9"/>
  <c r="BK753" i="9"/>
  <c r="J607" i="9"/>
  <c r="BK309" i="9"/>
  <c r="J197" i="9"/>
  <c r="J1053" i="9"/>
  <c r="J967" i="9"/>
  <c r="BK668" i="9"/>
  <c r="J501" i="9"/>
  <c r="BK313" i="9"/>
  <c r="J208" i="9"/>
  <c r="J1085" i="9"/>
  <c r="BK1050" i="9"/>
  <c r="BK979" i="9"/>
  <c r="BK848" i="9"/>
  <c r="BK811" i="9"/>
  <c r="J773" i="9"/>
  <c r="BK737" i="9"/>
  <c r="BK679" i="9"/>
  <c r="BK501" i="9"/>
  <c r="J379" i="9"/>
  <c r="J263" i="9"/>
  <c r="BK158" i="9"/>
  <c r="BK1068" i="9"/>
  <c r="BK908" i="9"/>
  <c r="J811" i="9"/>
  <c r="BK776" i="9"/>
  <c r="BK547" i="9"/>
  <c r="J455" i="9"/>
  <c r="J331" i="9"/>
  <c r="BK266" i="9"/>
  <c r="J158" i="9"/>
  <c r="J872" i="9"/>
  <c r="BK756" i="9"/>
  <c r="BK707" i="9"/>
  <c r="J610" i="9"/>
  <c r="J498" i="9"/>
  <c r="J346" i="9"/>
  <c r="BK251" i="9"/>
  <c r="BK1238" i="9"/>
  <c r="BK1216" i="9"/>
  <c r="BK1205" i="9"/>
  <c r="BK1196" i="9"/>
  <c r="J1177" i="9"/>
  <c r="J1156" i="9"/>
  <c r="J1048" i="9"/>
  <c r="BK956" i="9"/>
  <c r="BK808" i="9"/>
  <c r="J533" i="9"/>
  <c r="J383" i="9"/>
  <c r="J230" i="9"/>
  <c r="J313" i="10"/>
  <c r="J155" i="10"/>
  <c r="J217" i="10"/>
  <c r="J183" i="10"/>
  <c r="J307" i="10"/>
  <c r="BK264" i="10"/>
  <c r="J169" i="10"/>
  <c r="BK245" i="10"/>
  <c r="J162" i="10"/>
  <c r="J262" i="10"/>
  <c r="BK186" i="10"/>
  <c r="J283" i="10"/>
  <c r="BK189" i="10"/>
  <c r="BK305" i="10"/>
  <c r="BK267" i="10"/>
  <c r="BK316" i="10"/>
  <c r="BK277" i="10"/>
  <c r="BK129" i="10"/>
  <c r="J303" i="11"/>
  <c r="J215" i="11"/>
  <c r="BK326" i="11"/>
  <c r="J222" i="11"/>
  <c r="J290" i="11"/>
  <c r="BK171" i="11"/>
  <c r="BK272" i="11"/>
  <c r="J310" i="11"/>
  <c r="BK180" i="11"/>
  <c r="BK313" i="11"/>
  <c r="BK265" i="11"/>
  <c r="J218" i="11"/>
  <c r="BK143" i="11"/>
  <c r="J319" i="11"/>
  <c r="J272" i="11"/>
  <c r="BK229" i="11"/>
  <c r="BK176" i="12"/>
  <c r="BK210" i="12"/>
  <c r="J299" i="12"/>
  <c r="J227" i="12"/>
  <c r="BK186" i="12"/>
  <c r="J257" i="12"/>
  <c r="BK145" i="12"/>
  <c r="BK278" i="12"/>
  <c r="BK165" i="12"/>
  <c r="BK235" i="12"/>
  <c r="J165" i="12"/>
  <c r="BK299" i="12"/>
  <c r="J217" i="12"/>
  <c r="J304" i="12"/>
  <c r="J242" i="12"/>
  <c r="J154" i="12"/>
  <c r="BK194" i="2"/>
  <c r="BK170" i="2"/>
  <c r="BK163" i="2"/>
  <c r="BK155" i="2"/>
  <c r="J151" i="2"/>
  <c r="J141" i="2"/>
  <c r="BK129" i="2"/>
  <c r="J202" i="2"/>
  <c r="BK196" i="2"/>
  <c r="J182" i="2"/>
  <c r="BK139" i="2"/>
  <c r="BK185" i="2"/>
  <c r="BK158" i="3"/>
  <c r="BK136" i="3"/>
  <c r="J136" i="3"/>
  <c r="BK153" i="3"/>
  <c r="J169" i="3"/>
  <c r="BK181" i="3"/>
  <c r="BK199" i="3"/>
  <c r="BK175" i="3"/>
  <c r="BK280" i="4"/>
  <c r="BK181" i="4"/>
  <c r="BK262" i="4"/>
  <c r="BK233" i="4"/>
  <c r="BK185" i="4"/>
  <c r="J258" i="4"/>
  <c r="J219" i="4"/>
  <c r="J142" i="4"/>
  <c r="J225" i="4"/>
  <c r="J157" i="4"/>
  <c r="BK283" i="4"/>
  <c r="J231" i="4"/>
  <c r="J183" i="4"/>
  <c r="BK150" i="4"/>
  <c r="BK231" i="4"/>
  <c r="J181" i="4"/>
  <c r="BK142" i="4"/>
  <c r="J194" i="4"/>
  <c r="J270" i="4"/>
  <c r="BK199" i="4"/>
  <c r="J404" i="5"/>
  <c r="BK340" i="5"/>
  <c r="J290" i="5"/>
  <c r="BK242" i="5"/>
  <c r="BK185" i="5"/>
  <c r="J153" i="5"/>
  <c r="J377" i="5"/>
  <c r="BK318" i="5"/>
  <c r="BK282" i="5"/>
  <c r="J185" i="5"/>
  <c r="J409" i="5"/>
  <c r="J350" i="5"/>
  <c r="J280" i="5"/>
  <c r="J230" i="5"/>
  <c r="BK183" i="5"/>
  <c r="BK149" i="5"/>
  <c r="BK399" i="5"/>
  <c r="J342" i="5"/>
  <c r="BK226" i="5"/>
  <c r="J149" i="5"/>
  <c r="J379" i="5"/>
  <c r="BK300" i="5"/>
  <c r="J262" i="5"/>
  <c r="BK203" i="5"/>
  <c r="BK308" i="5"/>
  <c r="J199" i="5"/>
  <c r="J163" i="5"/>
  <c r="BK363" i="5"/>
  <c r="J332" i="5"/>
  <c r="J310" i="5"/>
  <c r="BK276" i="5"/>
  <c r="J208" i="5"/>
  <c r="J396" i="5"/>
  <c r="BK348" i="5"/>
  <c r="J318" i="5"/>
  <c r="BK256" i="5"/>
  <c r="BK215" i="5"/>
  <c r="BK169" i="5"/>
  <c r="BK252" i="6"/>
  <c r="BK218" i="6"/>
  <c r="J196" i="6"/>
  <c r="BK184" i="6"/>
  <c r="BK152" i="6"/>
  <c r="BK129" i="6"/>
  <c r="BK180" i="6"/>
  <c r="J270" i="6"/>
  <c r="BK154" i="6"/>
  <c r="J254" i="6"/>
  <c r="J236" i="6"/>
  <c r="J186" i="6"/>
  <c r="J133" i="6"/>
  <c r="BK232" i="6"/>
  <c r="BK210" i="6"/>
  <c r="BK182" i="6"/>
  <c r="J158" i="6"/>
  <c r="J258" i="6"/>
  <c r="J228" i="6"/>
  <c r="J190" i="6"/>
  <c r="BK172" i="6"/>
  <c r="BK138" i="6"/>
  <c r="J237" i="7"/>
  <c r="BK180" i="7"/>
  <c r="BK146" i="7"/>
  <c r="BK202" i="7"/>
  <c r="J158" i="7"/>
  <c r="BK235" i="7"/>
  <c r="J170" i="7"/>
  <c r="BK132" i="7"/>
  <c r="BK196" i="7"/>
  <c r="J164" i="7"/>
  <c r="BK136" i="7"/>
  <c r="J221" i="7"/>
  <c r="BK174" i="7"/>
  <c r="J210" i="7"/>
  <c r="BK134" i="7"/>
  <c r="BK226" i="8"/>
  <c r="J139" i="8"/>
  <c r="BK254" i="8"/>
  <c r="BK214" i="8"/>
  <c r="J189" i="8"/>
  <c r="J264" i="8"/>
  <c r="BK176" i="8"/>
  <c r="J254" i="8"/>
  <c r="J201" i="8"/>
  <c r="J156" i="8"/>
  <c r="BK264" i="8"/>
  <c r="J226" i="8"/>
  <c r="BK171" i="8"/>
  <c r="BK251" i="8"/>
  <c r="J181" i="8"/>
  <c r="BK288" i="8"/>
  <c r="BK244" i="8"/>
  <c r="J222" i="8"/>
  <c r="BK191" i="8"/>
  <c r="J1147" i="9"/>
  <c r="BK1043" i="9"/>
  <c r="BK1008" i="9"/>
  <c r="BK962" i="9"/>
  <c r="J886" i="9"/>
  <c r="J770" i="9"/>
  <c r="BK653" i="9"/>
  <c r="J553" i="9"/>
  <c r="J438" i="9"/>
  <c r="BK236" i="9"/>
  <c r="BK164" i="9"/>
  <c r="BK1082" i="9"/>
  <c r="J1025" i="9"/>
  <c r="BK953" i="9"/>
  <c r="BK897" i="9"/>
  <c r="BK797" i="9"/>
  <c r="BK675" i="9"/>
  <c r="BK617" i="9"/>
  <c r="J319" i="9"/>
  <c r="BK161" i="9"/>
  <c r="J1079" i="9"/>
  <c r="J1012" i="9"/>
  <c r="BK881" i="9"/>
  <c r="BK789" i="9"/>
  <c r="BK690" i="9"/>
  <c r="J422" i="9"/>
  <c r="BK215" i="9"/>
  <c r="J1144" i="9"/>
  <c r="BK1030" i="9"/>
  <c r="J942" i="9"/>
  <c r="J288" i="9"/>
  <c r="J1150" i="9"/>
  <c r="J1062" i="9"/>
  <c r="J1023" i="9"/>
  <c r="BK945" i="9"/>
  <c r="J831" i="9"/>
  <c r="J797" i="9"/>
  <c r="J745" i="9"/>
  <c r="J683" i="9"/>
  <c r="J509" i="9"/>
  <c r="BK413" i="9"/>
  <c r="BK342" i="9"/>
  <c r="BK197" i="9"/>
  <c r="BK1070" i="9"/>
  <c r="J903" i="9"/>
  <c r="BK795" i="9"/>
  <c r="J764" i="9"/>
  <c r="BK702" i="9"/>
  <c r="BK504" i="9"/>
  <c r="J338" i="9"/>
  <c r="J174" i="9"/>
  <c r="J965" i="9"/>
  <c r="BK802" i="9"/>
  <c r="BK645" i="9"/>
  <c r="BK619" i="9"/>
  <c r="J514" i="9"/>
  <c r="BK383" i="9"/>
  <c r="BK260" i="9"/>
  <c r="BK212" i="9"/>
  <c r="J1230" i="9"/>
  <c r="J1214" i="9"/>
  <c r="BK1190" i="9"/>
  <c r="J1175" i="9"/>
  <c r="BK1079" i="9"/>
  <c r="J1017" i="9"/>
  <c r="BK851" i="9"/>
  <c r="J679" i="9"/>
  <c r="BK549" i="9"/>
  <c r="BK427" i="9"/>
  <c r="BK385" i="9"/>
  <c r="J285" i="9"/>
  <c r="BK153" i="9"/>
  <c r="BK258" i="10"/>
  <c r="BK223" i="10"/>
  <c r="J180" i="10"/>
  <c r="BK295" i="10"/>
  <c r="J277" i="10"/>
  <c r="J258" i="10"/>
  <c r="BK132" i="10"/>
  <c r="J147" i="10"/>
  <c r="J205" i="10"/>
  <c r="BK147" i="10"/>
  <c r="J248" i="10"/>
  <c r="J269" i="10"/>
  <c r="J132" i="10"/>
  <c r="BK289" i="10"/>
  <c r="J223" i="10"/>
  <c r="BK332" i="11"/>
  <c r="BK285" i="11"/>
  <c r="J210" i="11"/>
  <c r="BK321" i="11"/>
  <c r="J265" i="11"/>
  <c r="J308" i="11"/>
  <c r="BK225" i="11"/>
  <c r="BK319" i="11"/>
  <c r="BK218" i="11"/>
  <c r="J137" i="11"/>
  <c r="BK131" i="11"/>
  <c r="BK290" i="11"/>
  <c r="BK249" i="11"/>
  <c r="BK158" i="11"/>
  <c r="J321" i="11"/>
  <c r="J283" i="11"/>
  <c r="J192" i="11"/>
  <c r="BK162" i="11"/>
  <c r="J235" i="12"/>
  <c r="BK134" i="12"/>
  <c r="BK271" i="12"/>
  <c r="J221" i="12"/>
  <c r="J286" i="12"/>
  <c r="BK171" i="12"/>
  <c r="BK250" i="12"/>
  <c r="BK208" i="12"/>
  <c r="BK195" i="12"/>
  <c r="J302" i="12"/>
  <c r="BK221" i="12"/>
  <c r="J306" i="12"/>
  <c r="BK198" i="12"/>
  <c r="R128" i="2" l="1"/>
  <c r="P167" i="2"/>
  <c r="R148" i="3"/>
  <c r="R147" i="3" s="1"/>
  <c r="T196" i="3"/>
  <c r="T195" i="3"/>
  <c r="P141" i="4"/>
  <c r="P243" i="4"/>
  <c r="R282" i="4"/>
  <c r="R275" i="4"/>
  <c r="T139" i="5"/>
  <c r="T138" i="5" s="1"/>
  <c r="BK356" i="5"/>
  <c r="J356" i="5"/>
  <c r="J105" i="5" s="1"/>
  <c r="T362" i="5"/>
  <c r="T361" i="5" s="1"/>
  <c r="P128" i="6"/>
  <c r="P127" i="6" s="1"/>
  <c r="P126" i="6" s="1"/>
  <c r="AU101" i="1" s="1"/>
  <c r="BK131" i="7"/>
  <c r="J131" i="7" s="1"/>
  <c r="J102" i="7" s="1"/>
  <c r="P220" i="7"/>
  <c r="P257" i="8"/>
  <c r="R280" i="8"/>
  <c r="P382" i="9"/>
  <c r="P492" i="9"/>
  <c r="P624" i="9"/>
  <c r="T701" i="9"/>
  <c r="T755" i="9"/>
  <c r="BK827" i="9"/>
  <c r="J827" i="9"/>
  <c r="J115" i="9" s="1"/>
  <c r="R964" i="9"/>
  <c r="R1016" i="9"/>
  <c r="R1159" i="9"/>
  <c r="T1232" i="9"/>
  <c r="R230" i="10"/>
  <c r="R312" i="10"/>
  <c r="BK130" i="11"/>
  <c r="J130" i="11" s="1"/>
  <c r="J100" i="11" s="1"/>
  <c r="P248" i="11"/>
  <c r="R271" i="11"/>
  <c r="R282" i="11"/>
  <c r="BK335" i="11"/>
  <c r="J335" i="11" s="1"/>
  <c r="J106" i="11" s="1"/>
  <c r="R335" i="11"/>
  <c r="T128" i="2"/>
  <c r="R167" i="2"/>
  <c r="BK191" i="2"/>
  <c r="J191" i="2" s="1"/>
  <c r="J105" i="2" s="1"/>
  <c r="R135" i="3"/>
  <c r="R134" i="3"/>
  <c r="P148" i="3"/>
  <c r="P147" i="3"/>
  <c r="BK196" i="3"/>
  <c r="J196" i="3"/>
  <c r="J108" i="3" s="1"/>
  <c r="T198" i="4"/>
  <c r="T189" i="4" s="1"/>
  <c r="T140" i="4" s="1"/>
  <c r="BK162" i="5"/>
  <c r="J162" i="5" s="1"/>
  <c r="J104" i="5" s="1"/>
  <c r="P356" i="5"/>
  <c r="P383" i="5"/>
  <c r="T398" i="5"/>
  <c r="T394" i="5"/>
  <c r="R406" i="5"/>
  <c r="T220" i="7"/>
  <c r="R257" i="8"/>
  <c r="P275" i="8"/>
  <c r="P271" i="8" s="1"/>
  <c r="P280" i="8"/>
  <c r="R149" i="9"/>
  <c r="P312" i="9"/>
  <c r="P519" i="9"/>
  <c r="P713" i="9"/>
  <c r="P736" i="9"/>
  <c r="BK786" i="9"/>
  <c r="J786" i="9" s="1"/>
  <c r="J113" i="9" s="1"/>
  <c r="R799" i="9"/>
  <c r="BK915" i="9"/>
  <c r="J915" i="9" s="1"/>
  <c r="J116" i="9" s="1"/>
  <c r="T938" i="9"/>
  <c r="P1072" i="9"/>
  <c r="P1064" i="9" s="1"/>
  <c r="T1192" i="9"/>
  <c r="R1218" i="9"/>
  <c r="BK261" i="10"/>
  <c r="J261" i="10" s="1"/>
  <c r="J103" i="10" s="1"/>
  <c r="T312" i="10"/>
  <c r="T248" i="11"/>
  <c r="T130" i="12"/>
  <c r="T138" i="2"/>
  <c r="R160" i="2"/>
  <c r="R191" i="2"/>
  <c r="BK148" i="3"/>
  <c r="J148" i="3"/>
  <c r="J104" i="3" s="1"/>
  <c r="T148" i="3"/>
  <c r="T147" i="3" s="1"/>
  <c r="R196" i="3"/>
  <c r="R195" i="3" s="1"/>
  <c r="BK141" i="4"/>
  <c r="P198" i="4"/>
  <c r="P189" i="4"/>
  <c r="T282" i="4"/>
  <c r="T275" i="4"/>
  <c r="P162" i="5"/>
  <c r="P161" i="5"/>
  <c r="T356" i="5"/>
  <c r="R383" i="5"/>
  <c r="T406" i="5"/>
  <c r="T128" i="6"/>
  <c r="T127" i="6" s="1"/>
  <c r="T126" i="6" s="1"/>
  <c r="BK220" i="7"/>
  <c r="J220" i="7"/>
  <c r="J103" i="7" s="1"/>
  <c r="P230" i="7"/>
  <c r="P229" i="7" s="1"/>
  <c r="BK138" i="8"/>
  <c r="T257" i="8"/>
  <c r="R285" i="8"/>
  <c r="T382" i="9"/>
  <c r="BK519" i="9"/>
  <c r="J519" i="9" s="1"/>
  <c r="J104" i="9" s="1"/>
  <c r="BK701" i="9"/>
  <c r="J701" i="9"/>
  <c r="J109" i="9" s="1"/>
  <c r="BK736" i="9"/>
  <c r="J736" i="9"/>
  <c r="J111" i="9"/>
  <c r="T827" i="9"/>
  <c r="BK964" i="9"/>
  <c r="J964" i="9" s="1"/>
  <c r="J118" i="9" s="1"/>
  <c r="P1016" i="9"/>
  <c r="BK1159" i="9"/>
  <c r="J1159" i="9"/>
  <c r="J122" i="9"/>
  <c r="BK1218" i="9"/>
  <c r="J1218" i="9"/>
  <c r="J124" i="9" s="1"/>
  <c r="R128" i="10"/>
  <c r="R127" i="10" s="1"/>
  <c r="R126" i="10" s="1"/>
  <c r="R261" i="10"/>
  <c r="R248" i="11"/>
  <c r="T271" i="11"/>
  <c r="P282" i="11"/>
  <c r="T282" i="11"/>
  <c r="P335" i="11"/>
  <c r="T335" i="11"/>
  <c r="R138" i="2"/>
  <c r="T160" i="2"/>
  <c r="T191" i="2"/>
  <c r="P135" i="3"/>
  <c r="P134" i="3"/>
  <c r="R168" i="3"/>
  <c r="R167" i="3"/>
  <c r="R198" i="4"/>
  <c r="R189" i="4"/>
  <c r="R162" i="5"/>
  <c r="P362" i="5"/>
  <c r="P361" i="5" s="1"/>
  <c r="R131" i="7"/>
  <c r="T230" i="7"/>
  <c r="T229" i="7"/>
  <c r="P138" i="8"/>
  <c r="P137" i="8" s="1"/>
  <c r="T275" i="8"/>
  <c r="P285" i="8"/>
  <c r="T149" i="9"/>
  <c r="R312" i="9"/>
  <c r="R519" i="9"/>
  <c r="T713" i="9"/>
  <c r="T736" i="9"/>
  <c r="P827" i="9"/>
  <c r="BK938" i="9"/>
  <c r="J938" i="9" s="1"/>
  <c r="J117" i="9" s="1"/>
  <c r="T1072" i="9"/>
  <c r="T1064" i="9"/>
  <c r="R1192" i="9"/>
  <c r="T1218" i="9"/>
  <c r="T130" i="11"/>
  <c r="BK248" i="11"/>
  <c r="J248" i="11" s="1"/>
  <c r="J102" i="11" s="1"/>
  <c r="P271" i="11"/>
  <c r="BK130" i="12"/>
  <c r="T179" i="12"/>
  <c r="T162" i="5"/>
  <c r="T161" i="5"/>
  <c r="R362" i="5"/>
  <c r="R361" i="5" s="1"/>
  <c r="R398" i="5"/>
  <c r="R394" i="5" s="1"/>
  <c r="BK406" i="5"/>
  <c r="J406" i="5" s="1"/>
  <c r="J113" i="5" s="1"/>
  <c r="BK128" i="6"/>
  <c r="J128" i="6"/>
  <c r="J102" i="6" s="1"/>
  <c r="R220" i="7"/>
  <c r="R138" i="8"/>
  <c r="R137" i="8"/>
  <c r="BK275" i="8"/>
  <c r="J275" i="8"/>
  <c r="J106" i="8"/>
  <c r="BK285" i="8"/>
  <c r="J285" i="8" s="1"/>
  <c r="J108" i="8" s="1"/>
  <c r="R382" i="9"/>
  <c r="T492" i="9"/>
  <c r="BK624" i="9"/>
  <c r="J624" i="9" s="1"/>
  <c r="J106" i="9" s="1"/>
  <c r="BK713" i="9"/>
  <c r="J713" i="9" s="1"/>
  <c r="J110" i="9" s="1"/>
  <c r="R755" i="9"/>
  <c r="R827" i="9"/>
  <c r="T964" i="9"/>
  <c r="BK1016" i="9"/>
  <c r="J1016" i="9"/>
  <c r="J119" i="9"/>
  <c r="T1159" i="9"/>
  <c r="BK1232" i="9"/>
  <c r="J1232" i="9" s="1"/>
  <c r="J125" i="9" s="1"/>
  <c r="T128" i="10"/>
  <c r="T261" i="10"/>
  <c r="BK228" i="11"/>
  <c r="J228" i="11"/>
  <c r="J101" i="11" s="1"/>
  <c r="BK282" i="11"/>
  <c r="J282" i="11" s="1"/>
  <c r="J105" i="11" s="1"/>
  <c r="BK179" i="12"/>
  <c r="J179" i="12" s="1"/>
  <c r="J103" i="12" s="1"/>
  <c r="BK220" i="12"/>
  <c r="J220" i="12" s="1"/>
  <c r="J104" i="12" s="1"/>
  <c r="BK234" i="12"/>
  <c r="J234" i="12"/>
  <c r="J106" i="12" s="1"/>
  <c r="P138" i="2"/>
  <c r="T167" i="2"/>
  <c r="P191" i="2"/>
  <c r="P168" i="3"/>
  <c r="P167" i="3"/>
  <c r="BK198" i="4"/>
  <c r="J198" i="4"/>
  <c r="J105" i="4" s="1"/>
  <c r="T243" i="4"/>
  <c r="BK282" i="4"/>
  <c r="J282" i="4"/>
  <c r="J111" i="4" s="1"/>
  <c r="BK149" i="9"/>
  <c r="J149" i="9" s="1"/>
  <c r="J100" i="9" s="1"/>
  <c r="BK312" i="9"/>
  <c r="J312" i="9" s="1"/>
  <c r="J101" i="9" s="1"/>
  <c r="T519" i="9"/>
  <c r="R713" i="9"/>
  <c r="R736" i="9"/>
  <c r="P786" i="9"/>
  <c r="T799" i="9"/>
  <c r="R915" i="9"/>
  <c r="P938" i="9"/>
  <c r="R1072" i="9"/>
  <c r="R1064" i="9"/>
  <c r="P1192" i="9"/>
  <c r="P1232" i="9"/>
  <c r="BK128" i="10"/>
  <c r="P230" i="10"/>
  <c r="P312" i="10"/>
  <c r="R130" i="11"/>
  <c r="P228" i="11"/>
  <c r="BK271" i="11"/>
  <c r="J271" i="11" s="1"/>
  <c r="J103" i="11" s="1"/>
  <c r="P130" i="12"/>
  <c r="P179" i="12"/>
  <c r="R220" i="12"/>
  <c r="P234" i="12"/>
  <c r="BK128" i="2"/>
  <c r="P128" i="2"/>
  <c r="BK160" i="2"/>
  <c r="J160" i="2"/>
  <c r="J101" i="2" s="1"/>
  <c r="P160" i="2"/>
  <c r="T135" i="3"/>
  <c r="T134" i="3"/>
  <c r="T168" i="3"/>
  <c r="T167" i="3"/>
  <c r="R141" i="4"/>
  <c r="R243" i="4"/>
  <c r="BK139" i="5"/>
  <c r="J139" i="5"/>
  <c r="J102" i="5" s="1"/>
  <c r="P139" i="5"/>
  <c r="P138" i="5"/>
  <c r="BK362" i="5"/>
  <c r="J362" i="5" s="1"/>
  <c r="J107" i="5" s="1"/>
  <c r="T383" i="5"/>
  <c r="P398" i="5"/>
  <c r="P394" i="5" s="1"/>
  <c r="P406" i="5"/>
  <c r="T131" i="7"/>
  <c r="T130" i="7" s="1"/>
  <c r="T129" i="7" s="1"/>
  <c r="BK230" i="7"/>
  <c r="J230" i="7" s="1"/>
  <c r="J105" i="7" s="1"/>
  <c r="T138" i="8"/>
  <c r="T137" i="8"/>
  <c r="BK280" i="8"/>
  <c r="J280" i="8" s="1"/>
  <c r="J107" i="8" s="1"/>
  <c r="T280" i="8"/>
  <c r="T271" i="8" s="1"/>
  <c r="P149" i="9"/>
  <c r="P148" i="9" s="1"/>
  <c r="T312" i="9"/>
  <c r="BK492" i="9"/>
  <c r="J492" i="9"/>
  <c r="J103" i="9" s="1"/>
  <c r="R624" i="9"/>
  <c r="R701" i="9"/>
  <c r="BK755" i="9"/>
  <c r="J755" i="9" s="1"/>
  <c r="J112" i="9" s="1"/>
  <c r="T786" i="9"/>
  <c r="P799" i="9"/>
  <c r="P915" i="9"/>
  <c r="P964" i="9"/>
  <c r="T1016" i="9"/>
  <c r="P1159" i="9"/>
  <c r="P1218" i="9"/>
  <c r="P128" i="10"/>
  <c r="P127" i="10" s="1"/>
  <c r="P126" i="10" s="1"/>
  <c r="AU105" i="1" s="1"/>
  <c r="P261" i="10"/>
  <c r="R228" i="11"/>
  <c r="R130" i="12"/>
  <c r="P220" i="12"/>
  <c r="T234" i="12"/>
  <c r="BK138" i="2"/>
  <c r="J138" i="2"/>
  <c r="J100" i="2" s="1"/>
  <c r="BK167" i="2"/>
  <c r="J167" i="2"/>
  <c r="J102" i="2" s="1"/>
  <c r="BK135" i="3"/>
  <c r="BK134" i="3" s="1"/>
  <c r="J134" i="3" s="1"/>
  <c r="J101" i="3" s="1"/>
  <c r="BK168" i="3"/>
  <c r="BK167" i="3" s="1"/>
  <c r="J167" i="3" s="1"/>
  <c r="J105" i="3" s="1"/>
  <c r="P196" i="3"/>
  <c r="P195" i="3" s="1"/>
  <c r="T141" i="4"/>
  <c r="BK243" i="4"/>
  <c r="J243" i="4" s="1"/>
  <c r="J106" i="4" s="1"/>
  <c r="P282" i="4"/>
  <c r="P275" i="4" s="1"/>
  <c r="R139" i="5"/>
  <c r="R138" i="5" s="1"/>
  <c r="R356" i="5"/>
  <c r="BK383" i="5"/>
  <c r="J383" i="5" s="1"/>
  <c r="J108" i="5" s="1"/>
  <c r="BK398" i="5"/>
  <c r="J398" i="5" s="1"/>
  <c r="J111" i="5" s="1"/>
  <c r="R128" i="6"/>
  <c r="R127" i="6" s="1"/>
  <c r="R126" i="6" s="1"/>
  <c r="P131" i="7"/>
  <c r="P130" i="7" s="1"/>
  <c r="P129" i="7" s="1"/>
  <c r="AU102" i="1" s="1"/>
  <c r="R230" i="7"/>
  <c r="R229" i="7" s="1"/>
  <c r="BK257" i="8"/>
  <c r="J257" i="8"/>
  <c r="J101" i="8"/>
  <c r="R275" i="8"/>
  <c r="R271" i="8"/>
  <c r="T285" i="8"/>
  <c r="BK382" i="9"/>
  <c r="J382" i="9" s="1"/>
  <c r="J102" i="9" s="1"/>
  <c r="R492" i="9"/>
  <c r="T624" i="9"/>
  <c r="P701" i="9"/>
  <c r="P755" i="9"/>
  <c r="R786" i="9"/>
  <c r="BK799" i="9"/>
  <c r="J799" i="9" s="1"/>
  <c r="J114" i="9" s="1"/>
  <c r="T915" i="9"/>
  <c r="R938" i="9"/>
  <c r="BK1072" i="9"/>
  <c r="J1072" i="9"/>
  <c r="J121" i="9" s="1"/>
  <c r="BK1192" i="9"/>
  <c r="J1192" i="9" s="1"/>
  <c r="J123" i="9" s="1"/>
  <c r="R1232" i="9"/>
  <c r="BK230" i="10"/>
  <c r="J230" i="10" s="1"/>
  <c r="J101" i="10" s="1"/>
  <c r="T230" i="10"/>
  <c r="BK312" i="10"/>
  <c r="J312" i="10" s="1"/>
  <c r="J104" i="10" s="1"/>
  <c r="P130" i="11"/>
  <c r="P129" i="11"/>
  <c r="P128" i="11" s="1"/>
  <c r="AU106" i="1" s="1"/>
  <c r="T228" i="11"/>
  <c r="R179" i="12"/>
  <c r="T220" i="12"/>
  <c r="R234" i="12"/>
  <c r="BK276" i="4"/>
  <c r="J276" i="4"/>
  <c r="J109" i="4" s="1"/>
  <c r="BK137" i="4"/>
  <c r="J137" i="4" s="1"/>
  <c r="J101" i="4" s="1"/>
  <c r="BK403" i="5"/>
  <c r="J403" i="5" s="1"/>
  <c r="J112" i="5" s="1"/>
  <c r="BK621" i="9"/>
  <c r="J621" i="9" s="1"/>
  <c r="J105" i="9" s="1"/>
  <c r="BK697" i="9"/>
  <c r="J697" i="9"/>
  <c r="J107" i="9" s="1"/>
  <c r="BK175" i="12"/>
  <c r="J175" i="12"/>
  <c r="J102" i="12"/>
  <c r="BK272" i="4"/>
  <c r="J272" i="4"/>
  <c r="J107" i="4" s="1"/>
  <c r="BK289" i="4"/>
  <c r="J289" i="4" s="1"/>
  <c r="J112" i="4" s="1"/>
  <c r="BK395" i="5"/>
  <c r="J395" i="5"/>
  <c r="J110" i="5" s="1"/>
  <c r="BK268" i="8"/>
  <c r="J268" i="8" s="1"/>
  <c r="J103" i="8" s="1"/>
  <c r="BK278" i="11"/>
  <c r="J278" i="11" s="1"/>
  <c r="J104" i="11" s="1"/>
  <c r="BK230" i="12"/>
  <c r="J230" i="12" s="1"/>
  <c r="J105" i="12" s="1"/>
  <c r="BK257" i="10"/>
  <c r="J257" i="10"/>
  <c r="J102" i="10" s="1"/>
  <c r="BK184" i="2"/>
  <c r="J184" i="2"/>
  <c r="J103" i="2"/>
  <c r="BK187" i="2"/>
  <c r="J187" i="2"/>
  <c r="J104" i="2" s="1"/>
  <c r="BK201" i="3"/>
  <c r="J201" i="3" s="1"/>
  <c r="J109" i="3" s="1"/>
  <c r="BK279" i="4"/>
  <c r="J279" i="4"/>
  <c r="J110" i="4" s="1"/>
  <c r="BK272" i="8"/>
  <c r="BK271" i="8" s="1"/>
  <c r="J271" i="8" s="1"/>
  <c r="J104" i="8" s="1"/>
  <c r="BK170" i="12"/>
  <c r="J170" i="12"/>
  <c r="J101" i="12"/>
  <c r="BK129" i="11"/>
  <c r="J129" i="11"/>
  <c r="J99" i="11" s="1"/>
  <c r="E85" i="12"/>
  <c r="F125" i="12"/>
  <c r="BE131" i="12"/>
  <c r="BE137" i="12"/>
  <c r="BE200" i="12"/>
  <c r="BE206" i="12"/>
  <c r="BE208" i="12"/>
  <c r="BE210" i="12"/>
  <c r="BE257" i="12"/>
  <c r="BE271" i="12"/>
  <c r="BE278" i="12"/>
  <c r="BE306" i="12"/>
  <c r="J94" i="12"/>
  <c r="BE183" i="12"/>
  <c r="BE186" i="12"/>
  <c r="BE195" i="12"/>
  <c r="BE214" i="12"/>
  <c r="BE264" i="12"/>
  <c r="BE289" i="12"/>
  <c r="BE291" i="12"/>
  <c r="J91" i="12"/>
  <c r="F124" i="12"/>
  <c r="BE176" i="12"/>
  <c r="BE198" i="12"/>
  <c r="BE221" i="12"/>
  <c r="BE227" i="12"/>
  <c r="BE231" i="12"/>
  <c r="BE242" i="12"/>
  <c r="BE245" i="12"/>
  <c r="BE250" i="12"/>
  <c r="BE302" i="12"/>
  <c r="J93" i="12"/>
  <c r="BE180" i="12"/>
  <c r="BE281" i="12"/>
  <c r="BE154" i="12"/>
  <c r="BE203" i="12"/>
  <c r="BE134" i="12"/>
  <c r="BE142" i="12"/>
  <c r="BE145" i="12"/>
  <c r="BE192" i="12"/>
  <c r="BE212" i="12"/>
  <c r="BE217" i="12"/>
  <c r="BE223" i="12"/>
  <c r="BE235" i="12"/>
  <c r="BE284" i="12"/>
  <c r="BE286" i="12"/>
  <c r="BE304" i="12"/>
  <c r="BE159" i="12"/>
  <c r="BE162" i="12"/>
  <c r="BE189" i="12"/>
  <c r="BE225" i="12"/>
  <c r="BE293" i="12"/>
  <c r="BE296" i="12"/>
  <c r="BE299" i="12"/>
  <c r="BE165" i="12"/>
  <c r="BE171" i="12"/>
  <c r="J128" i="10"/>
  <c r="J100" i="10" s="1"/>
  <c r="J91" i="11"/>
  <c r="J125" i="11"/>
  <c r="BE143" i="11"/>
  <c r="E116" i="11"/>
  <c r="BE137" i="11"/>
  <c r="BE177" i="11"/>
  <c r="BE180" i="11"/>
  <c r="BE183" i="11"/>
  <c r="BE215" i="11"/>
  <c r="BE218" i="11"/>
  <c r="BE285" i="11"/>
  <c r="BE290" i="11"/>
  <c r="BE329" i="11"/>
  <c r="BE339" i="11"/>
  <c r="BE235" i="11"/>
  <c r="BE315" i="11"/>
  <c r="F124" i="11"/>
  <c r="BE140" i="11"/>
  <c r="BE197" i="11"/>
  <c r="BE210" i="11"/>
  <c r="BE225" i="11"/>
  <c r="BE255" i="11"/>
  <c r="BE283" i="11"/>
  <c r="BE292" i="11"/>
  <c r="BE317" i="11"/>
  <c r="BE332" i="11"/>
  <c r="BE131" i="11"/>
  <c r="BE162" i="11"/>
  <c r="BE189" i="11"/>
  <c r="BE229" i="11"/>
  <c r="BE233" i="11"/>
  <c r="BE249" i="11"/>
  <c r="BE252" i="11"/>
  <c r="BE306" i="11"/>
  <c r="BE308" i="11"/>
  <c r="BE310" i="11"/>
  <c r="BE326" i="11"/>
  <c r="BE336" i="11"/>
  <c r="BE134" i="11"/>
  <c r="BE166" i="11"/>
  <c r="BE186" i="11"/>
  <c r="BE222" i="11"/>
  <c r="BE240" i="11"/>
  <c r="BE260" i="11"/>
  <c r="BE265" i="11"/>
  <c r="BE295" i="11"/>
  <c r="BE299" i="11"/>
  <c r="BE313" i="11"/>
  <c r="J93" i="11"/>
  <c r="BE158" i="11"/>
  <c r="BE192" i="11"/>
  <c r="BE245" i="11"/>
  <c r="BE275" i="11"/>
  <c r="BE279" i="11"/>
  <c r="BE297" i="11"/>
  <c r="BE303" i="11"/>
  <c r="F94" i="11"/>
  <c r="BE171" i="11"/>
  <c r="BE272" i="11"/>
  <c r="BE319" i="11"/>
  <c r="BE321" i="11"/>
  <c r="F93" i="10"/>
  <c r="BE147" i="10"/>
  <c r="BE151" i="10"/>
  <c r="BE177" i="10"/>
  <c r="BE205" i="10"/>
  <c r="BE258" i="10"/>
  <c r="BE295" i="10"/>
  <c r="BE305" i="10"/>
  <c r="BE307" i="10"/>
  <c r="BE313" i="10"/>
  <c r="BE316" i="10"/>
  <c r="BK1064" i="9"/>
  <c r="J1064" i="9"/>
  <c r="J120" i="9"/>
  <c r="J91" i="10"/>
  <c r="BE162" i="10"/>
  <c r="BE169" i="10"/>
  <c r="BE227" i="10"/>
  <c r="BE283" i="10"/>
  <c r="BE289" i="10"/>
  <c r="BE301" i="10"/>
  <c r="BK700" i="9"/>
  <c r="J700" i="9" s="1"/>
  <c r="J108" i="9" s="1"/>
  <c r="F94" i="10"/>
  <c r="BE132" i="10"/>
  <c r="BE183" i="10"/>
  <c r="BE217" i="10"/>
  <c r="BE237" i="10"/>
  <c r="BE262" i="10"/>
  <c r="BE264" i="10"/>
  <c r="BE273" i="10"/>
  <c r="BE275" i="10"/>
  <c r="E85" i="10"/>
  <c r="BE174" i="10"/>
  <c r="BE223" i="10"/>
  <c r="BE271" i="10"/>
  <c r="BE277" i="10"/>
  <c r="BK148" i="9"/>
  <c r="J148" i="9"/>
  <c r="J99" i="9" s="1"/>
  <c r="J123" i="10"/>
  <c r="BE180" i="10"/>
  <c r="BE186" i="10"/>
  <c r="BE231" i="10"/>
  <c r="BE248" i="10"/>
  <c r="BE267" i="10"/>
  <c r="BE269" i="10"/>
  <c r="BE279" i="10"/>
  <c r="BE281" i="10"/>
  <c r="BE251" i="10"/>
  <c r="BE254" i="10"/>
  <c r="J93" i="10"/>
  <c r="BE129" i="10"/>
  <c r="BE155" i="10"/>
  <c r="BE189" i="10"/>
  <c r="BE286" i="10"/>
  <c r="BE310" i="10"/>
  <c r="BE135" i="10"/>
  <c r="BE138" i="10"/>
  <c r="BE194" i="10"/>
  <c r="BE210" i="10"/>
  <c r="BE213" i="10"/>
  <c r="BE220" i="10"/>
  <c r="BE235" i="10"/>
  <c r="BE242" i="10"/>
  <c r="BE245" i="10"/>
  <c r="BE292" i="10"/>
  <c r="BE303" i="10"/>
  <c r="F144" i="9"/>
  <c r="BE328" i="9"/>
  <c r="BE346" i="9"/>
  <c r="BE547" i="9"/>
  <c r="BE631" i="9"/>
  <c r="BE637" i="9"/>
  <c r="BE685" i="9"/>
  <c r="BE756" i="9"/>
  <c r="BE802" i="9"/>
  <c r="BE806" i="9"/>
  <c r="BE825" i="9"/>
  <c r="BE857" i="9"/>
  <c r="BE860" i="9"/>
  <c r="BE891" i="9"/>
  <c r="BE897" i="9"/>
  <c r="BE903" i="9"/>
  <c r="BE908" i="9"/>
  <c r="BE939" i="9"/>
  <c r="BE942" i="9"/>
  <c r="BE953" i="9"/>
  <c r="BE1006" i="9"/>
  <c r="BE1008" i="9"/>
  <c r="BE1035" i="9"/>
  <c r="BE1165" i="9"/>
  <c r="BE1167" i="9"/>
  <c r="BE1175" i="9"/>
  <c r="BE1177" i="9"/>
  <c r="BE1182" i="9"/>
  <c r="BE1190" i="9"/>
  <c r="BE1193" i="9"/>
  <c r="BE1196" i="9"/>
  <c r="BE1201" i="9"/>
  <c r="BE1203" i="9"/>
  <c r="BE1205" i="9"/>
  <c r="BE1212" i="9"/>
  <c r="BE1214" i="9"/>
  <c r="BE1216" i="9"/>
  <c r="BE1219" i="9"/>
  <c r="BE1230" i="9"/>
  <c r="BE1233" i="9"/>
  <c r="BE1238" i="9"/>
  <c r="J138" i="8"/>
  <c r="J100" i="8"/>
  <c r="E85" i="9"/>
  <c r="BE170" i="9"/>
  <c r="BE230" i="9"/>
  <c r="BE236" i="9"/>
  <c r="BE266" i="9"/>
  <c r="BE319" i="9"/>
  <c r="BE438" i="9"/>
  <c r="BE442" i="9"/>
  <c r="BE455" i="9"/>
  <c r="BE472" i="9"/>
  <c r="BE509" i="9"/>
  <c r="BE540" i="9"/>
  <c r="BE557" i="9"/>
  <c r="BE586" i="9"/>
  <c r="BE647" i="9"/>
  <c r="BE725" i="9"/>
  <c r="BE764" i="9"/>
  <c r="BE800" i="9"/>
  <c r="BE819" i="9"/>
  <c r="BE886" i="9"/>
  <c r="BE894" i="9"/>
  <c r="BE956" i="9"/>
  <c r="BE959" i="9"/>
  <c r="BE979" i="9"/>
  <c r="F93" i="9"/>
  <c r="BE150" i="9"/>
  <c r="BE240" i="9"/>
  <c r="BE247" i="9"/>
  <c r="BE269" i="9"/>
  <c r="BE272" i="9"/>
  <c r="BE325" i="9"/>
  <c r="BE527" i="9"/>
  <c r="BE607" i="9"/>
  <c r="BE645" i="9"/>
  <c r="BE681" i="9"/>
  <c r="BE683" i="9"/>
  <c r="BE698" i="9"/>
  <c r="BE707" i="9"/>
  <c r="BE784" i="9"/>
  <c r="BE793" i="9"/>
  <c r="BE828" i="9"/>
  <c r="BE831" i="9"/>
  <c r="BE842" i="9"/>
  <c r="BE923" i="9"/>
  <c r="BE945" i="9"/>
  <c r="BE962" i="9"/>
  <c r="BE965" i="9"/>
  <c r="BE967" i="9"/>
  <c r="BE982" i="9"/>
  <c r="BE991" i="9"/>
  <c r="BE999" i="9"/>
  <c r="BE1043" i="9"/>
  <c r="BE1115" i="9"/>
  <c r="BE1153" i="9"/>
  <c r="BE1160" i="9"/>
  <c r="BK267" i="8"/>
  <c r="J267" i="8" s="1"/>
  <c r="J102" i="8" s="1"/>
  <c r="J93" i="9"/>
  <c r="BE204" i="9"/>
  <c r="BE227" i="9"/>
  <c r="BE285" i="9"/>
  <c r="BE288" i="9"/>
  <c r="BE338" i="9"/>
  <c r="BE383" i="9"/>
  <c r="BE447" i="9"/>
  <c r="BE504" i="9"/>
  <c r="BE514" i="9"/>
  <c r="BE520" i="9"/>
  <c r="BE619" i="9"/>
  <c r="BE625" i="9"/>
  <c r="BE653" i="9"/>
  <c r="BE668" i="9"/>
  <c r="BE675" i="9"/>
  <c r="BE690" i="9"/>
  <c r="BE748" i="9"/>
  <c r="BE753" i="9"/>
  <c r="BE789" i="9"/>
  <c r="BE795" i="9"/>
  <c r="BE836" i="9"/>
  <c r="BE916" i="9"/>
  <c r="BE929" i="9"/>
  <c r="BE972" i="9"/>
  <c r="BE994" i="9"/>
  <c r="BE1014" i="9"/>
  <c r="BE1048" i="9"/>
  <c r="BE1073" i="9"/>
  <c r="J272" i="8"/>
  <c r="J105" i="8" s="1"/>
  <c r="J141" i="9"/>
  <c r="BE153" i="9"/>
  <c r="BE158" i="9"/>
  <c r="BE178" i="9"/>
  <c r="BE185" i="9"/>
  <c r="BE189" i="9"/>
  <c r="BE215" i="9"/>
  <c r="BE254" i="9"/>
  <c r="BE322" i="9"/>
  <c r="BE350" i="9"/>
  <c r="BE359" i="9"/>
  <c r="BE366" i="9"/>
  <c r="BE373" i="9"/>
  <c r="BE385" i="9"/>
  <c r="BE413" i="9"/>
  <c r="BE419" i="9"/>
  <c r="BE427" i="9"/>
  <c r="BE493" i="9"/>
  <c r="BE533" i="9"/>
  <c r="BE594" i="9"/>
  <c r="BE604" i="9"/>
  <c r="BE745" i="9"/>
  <c r="BE814" i="9"/>
  <c r="BE816" i="9"/>
  <c r="BE854" i="9"/>
  <c r="BE899" i="9"/>
  <c r="BE934" i="9"/>
  <c r="BE987" i="9"/>
  <c r="BE1025" i="9"/>
  <c r="BE1045" i="9"/>
  <c r="BE1050" i="9"/>
  <c r="BE1062" i="9"/>
  <c r="BE1106" i="9"/>
  <c r="BE1109" i="9"/>
  <c r="J94" i="9"/>
  <c r="BE161" i="9"/>
  <c r="BE164" i="9"/>
  <c r="BE224" i="9"/>
  <c r="BE251" i="9"/>
  <c r="BE260" i="9"/>
  <c r="BE263" i="9"/>
  <c r="BE303" i="9"/>
  <c r="BE331" i="9"/>
  <c r="BE342" i="9"/>
  <c r="BE434" i="9"/>
  <c r="BE530" i="9"/>
  <c r="BE549" i="9"/>
  <c r="BE553" i="9"/>
  <c r="BE610" i="9"/>
  <c r="BE617" i="9"/>
  <c r="BE642" i="9"/>
  <c r="BE671" i="9"/>
  <c r="BE679" i="9"/>
  <c r="BE739" i="9"/>
  <c r="BE767" i="9"/>
  <c r="BE770" i="9"/>
  <c r="BE791" i="9"/>
  <c r="BE808" i="9"/>
  <c r="BE822" i="9"/>
  <c r="BE872" i="9"/>
  <c r="BE936" i="9"/>
  <c r="BE948" i="9"/>
  <c r="BE1003" i="9"/>
  <c r="BE1023" i="9"/>
  <c r="BE1055" i="9"/>
  <c r="BE1124" i="9"/>
  <c r="BE1144" i="9"/>
  <c r="BE155" i="9"/>
  <c r="BE232" i="9"/>
  <c r="BE257" i="9"/>
  <c r="BE296" i="9"/>
  <c r="BE313" i="9"/>
  <c r="BE316" i="9"/>
  <c r="BE379" i="9"/>
  <c r="BE387" i="9"/>
  <c r="BE389" i="9"/>
  <c r="BE498" i="9"/>
  <c r="BE501" i="9"/>
  <c r="BE568" i="9"/>
  <c r="BE578" i="9"/>
  <c r="BE702" i="9"/>
  <c r="BE709" i="9"/>
  <c r="BE711" i="9"/>
  <c r="BE714" i="9"/>
  <c r="BE716" i="9"/>
  <c r="BE737" i="9"/>
  <c r="BE742" i="9"/>
  <c r="BE750" i="9"/>
  <c r="BE758" i="9"/>
  <c r="BE773" i="9"/>
  <c r="BE848" i="9"/>
  <c r="BE851" i="9"/>
  <c r="BE881" i="9"/>
  <c r="BE913" i="9"/>
  <c r="BE931" i="9"/>
  <c r="BE950" i="9"/>
  <c r="BE1012" i="9"/>
  <c r="BE1030" i="9"/>
  <c r="BE1033" i="9"/>
  <c r="BE1060" i="9"/>
  <c r="BE1065" i="9"/>
  <c r="BE1068" i="9"/>
  <c r="BE1070" i="9"/>
  <c r="BE1076" i="9"/>
  <c r="BE1079" i="9"/>
  <c r="BE1088" i="9"/>
  <c r="BE1132" i="9"/>
  <c r="BE1141" i="9"/>
  <c r="BE1147" i="9"/>
  <c r="BE1156" i="9"/>
  <c r="BE174" i="9"/>
  <c r="BE192" i="9"/>
  <c r="BE197" i="9"/>
  <c r="BE200" i="9"/>
  <c r="BE208" i="9"/>
  <c r="BE212" i="9"/>
  <c r="BE309" i="9"/>
  <c r="BE353" i="9"/>
  <c r="BE392" i="9"/>
  <c r="BE410" i="9"/>
  <c r="BE416" i="9"/>
  <c r="BE422" i="9"/>
  <c r="BE489" i="9"/>
  <c r="BE551" i="9"/>
  <c r="BE555" i="9"/>
  <c r="BE622" i="9"/>
  <c r="BE705" i="9"/>
  <c r="BE734" i="9"/>
  <c r="BE761" i="9"/>
  <c r="BE776" i="9"/>
  <c r="BE779" i="9"/>
  <c r="BE781" i="9"/>
  <c r="BE787" i="9"/>
  <c r="BE797" i="9"/>
  <c r="BE811" i="9"/>
  <c r="BE926" i="9"/>
  <c r="BE996" i="9"/>
  <c r="BE1017" i="9"/>
  <c r="BE1038" i="9"/>
  <c r="BE1040" i="9"/>
  <c r="BE1053" i="9"/>
  <c r="BE1082" i="9"/>
  <c r="BE1085" i="9"/>
  <c r="BE1097" i="9"/>
  <c r="BE1150" i="9"/>
  <c r="BK229" i="7"/>
  <c r="J229" i="7"/>
  <c r="J104" i="7" s="1"/>
  <c r="E118" i="8"/>
  <c r="BE131" i="8"/>
  <c r="BE149" i="8"/>
  <c r="BE151" i="8"/>
  <c r="BE161" i="8"/>
  <c r="BE164" i="8"/>
  <c r="BE179" i="8"/>
  <c r="BE264" i="8"/>
  <c r="BE288" i="8"/>
  <c r="BK130" i="7"/>
  <c r="BK129" i="7"/>
  <c r="J129" i="7" s="1"/>
  <c r="J100" i="7" s="1"/>
  <c r="F127" i="8"/>
  <c r="BE141" i="8"/>
  <c r="BE204" i="8"/>
  <c r="BE206" i="8"/>
  <c r="BE208" i="8"/>
  <c r="BE237" i="8"/>
  <c r="BE281" i="8"/>
  <c r="J91" i="8"/>
  <c r="BE139" i="8"/>
  <c r="BE154" i="8"/>
  <c r="BE176" i="8"/>
  <c r="BE189" i="8"/>
  <c r="BE191" i="8"/>
  <c r="BE214" i="8"/>
  <c r="BE218" i="8"/>
  <c r="BE220" i="8"/>
  <c r="BE235" i="8"/>
  <c r="BE239" i="8"/>
  <c r="BE273" i="8"/>
  <c r="BE146" i="8"/>
  <c r="BE156" i="8"/>
  <c r="BE181" i="8"/>
  <c r="BE194" i="8"/>
  <c r="BE199" i="8"/>
  <c r="BE224" i="8"/>
  <c r="BE226" i="8"/>
  <c r="BE232" i="8"/>
  <c r="BE276" i="8"/>
  <c r="BE135" i="8"/>
  <c r="BE186" i="8"/>
  <c r="BE196" i="8"/>
  <c r="BE242" i="8"/>
  <c r="BE246" i="8"/>
  <c r="BE262" i="8"/>
  <c r="BE278" i="8"/>
  <c r="BE133" i="8"/>
  <c r="BE144" i="8"/>
  <c r="BE159" i="8"/>
  <c r="BE171" i="8"/>
  <c r="BE184" i="8"/>
  <c r="BE210" i="8"/>
  <c r="BE222" i="8"/>
  <c r="BE229" i="8"/>
  <c r="BE249" i="8"/>
  <c r="BE283" i="8"/>
  <c r="BE166" i="8"/>
  <c r="BE169" i="8"/>
  <c r="BE216" i="8"/>
  <c r="BE251" i="8"/>
  <c r="BE260" i="8"/>
  <c r="BE286" i="8"/>
  <c r="BE174" i="8"/>
  <c r="BE201" i="8"/>
  <c r="BE212" i="8"/>
  <c r="BE244" i="8"/>
  <c r="BE254" i="8"/>
  <c r="BE258" i="8"/>
  <c r="BE269" i="8"/>
  <c r="F126" i="7"/>
  <c r="BE142" i="7"/>
  <c r="BE146" i="7"/>
  <c r="BE150" i="7"/>
  <c r="BE156" i="7"/>
  <c r="BE164" i="7"/>
  <c r="BE176" i="7"/>
  <c r="BE180" i="7"/>
  <c r="BE184" i="7"/>
  <c r="BE200" i="7"/>
  <c r="BE202" i="7"/>
  <c r="BK127" i="6"/>
  <c r="J127" i="6" s="1"/>
  <c r="J101" i="6" s="1"/>
  <c r="E85" i="7"/>
  <c r="BE132" i="7"/>
  <c r="BE154" i="7"/>
  <c r="BE158" i="7"/>
  <c r="BE182" i="7"/>
  <c r="BE194" i="7"/>
  <c r="BE208" i="7"/>
  <c r="BE225" i="7"/>
  <c r="BE227" i="7"/>
  <c r="J93" i="7"/>
  <c r="BE140" i="7"/>
  <c r="BE152" i="7"/>
  <c r="BE170" i="7"/>
  <c r="BE172" i="7"/>
  <c r="BE174" i="7"/>
  <c r="BE186" i="7"/>
  <c r="BE190" i="7"/>
  <c r="BE204" i="7"/>
  <c r="BE210" i="7"/>
  <c r="BE212" i="7"/>
  <c r="BE134" i="7"/>
  <c r="BE148" i="7"/>
  <c r="BE160" i="7"/>
  <c r="BE162" i="7"/>
  <c r="BE166" i="7"/>
  <c r="BE168" i="7"/>
  <c r="BE178" i="7"/>
  <c r="BE216" i="7"/>
  <c r="BE231" i="7"/>
  <c r="BE237" i="7"/>
  <c r="BE138" i="7"/>
  <c r="BE192" i="7"/>
  <c r="BE196" i="7"/>
  <c r="BE198" i="7"/>
  <c r="BE206" i="7"/>
  <c r="BE233" i="7"/>
  <c r="BE136" i="7"/>
  <c r="BE144" i="7"/>
  <c r="BE188" i="7"/>
  <c r="BE214" i="7"/>
  <c r="BE218" i="7"/>
  <c r="BE221" i="7"/>
  <c r="BE223" i="7"/>
  <c r="BE235" i="7"/>
  <c r="BE135" i="6"/>
  <c r="BE148" i="6"/>
  <c r="BK161" i="5"/>
  <c r="J161" i="5"/>
  <c r="J103" i="5" s="1"/>
  <c r="BK394" i="5"/>
  <c r="J394" i="5" s="1"/>
  <c r="J109" i="5" s="1"/>
  <c r="BE133" i="6"/>
  <c r="BE150" i="6"/>
  <c r="BK361" i="5"/>
  <c r="J361" i="5"/>
  <c r="J106" i="5" s="1"/>
  <c r="E112" i="6"/>
  <c r="BE129" i="6"/>
  <c r="BE131" i="6"/>
  <c r="BE138" i="6"/>
  <c r="BE158" i="6"/>
  <c r="BE160" i="6"/>
  <c r="BE166" i="6"/>
  <c r="BE176" i="6"/>
  <c r="BE192" i="6"/>
  <c r="BE196" i="6"/>
  <c r="BE212" i="6"/>
  <c r="BE216" i="6"/>
  <c r="BE220" i="6"/>
  <c r="BE230" i="6"/>
  <c r="BE232" i="6"/>
  <c r="BE234" i="6"/>
  <c r="BE240" i="6"/>
  <c r="BE264" i="6"/>
  <c r="BE268" i="6"/>
  <c r="F96" i="6"/>
  <c r="BE144" i="6"/>
  <c r="BE154" i="6"/>
  <c r="BE168" i="6"/>
  <c r="BE170" i="6"/>
  <c r="BE174" i="6"/>
  <c r="BE180" i="6"/>
  <c r="BE188" i="6"/>
  <c r="BE200" i="6"/>
  <c r="BE202" i="6"/>
  <c r="BE208" i="6"/>
  <c r="BE218" i="6"/>
  <c r="BE228" i="6"/>
  <c r="BE244" i="6"/>
  <c r="BE246" i="6"/>
  <c r="BE256" i="6"/>
  <c r="BE260" i="6"/>
  <c r="BE270" i="6"/>
  <c r="BE142" i="6"/>
  <c r="BE152" i="6"/>
  <c r="BE156" i="6"/>
  <c r="BE162" i="6"/>
  <c r="BE204" i="6"/>
  <c r="BE206" i="6"/>
  <c r="BE214" i="6"/>
  <c r="BE226" i="6"/>
  <c r="BE258" i="6"/>
  <c r="BE266" i="6"/>
  <c r="BE172" i="6"/>
  <c r="BE178" i="6"/>
  <c r="BE184" i="6"/>
  <c r="BE194" i="6"/>
  <c r="BE248" i="6"/>
  <c r="BE252" i="6"/>
  <c r="BE254" i="6"/>
  <c r="BE262" i="6"/>
  <c r="J93" i="6"/>
  <c r="BE140" i="6"/>
  <c r="BE164" i="6"/>
  <c r="BE190" i="6"/>
  <c r="BE222" i="6"/>
  <c r="BE236" i="6"/>
  <c r="BE238" i="6"/>
  <c r="BE146" i="6"/>
  <c r="BE182" i="6"/>
  <c r="BE186" i="6"/>
  <c r="BE198" i="6"/>
  <c r="BE210" i="6"/>
  <c r="BE224" i="6"/>
  <c r="BE242" i="6"/>
  <c r="BE250" i="6"/>
  <c r="P140" i="4"/>
  <c r="P136" i="4" s="1"/>
  <c r="AU99" i="1" s="1"/>
  <c r="R140" i="4"/>
  <c r="R136" i="4"/>
  <c r="J141" i="4"/>
  <c r="J103" i="4" s="1"/>
  <c r="BE146" i="5"/>
  <c r="BE151" i="5"/>
  <c r="BE193" i="5"/>
  <c r="BE195" i="5"/>
  <c r="BE199" i="5"/>
  <c r="BE230" i="5"/>
  <c r="BE262" i="5"/>
  <c r="BE264" i="5"/>
  <c r="BE274" i="5"/>
  <c r="BE286" i="5"/>
  <c r="BE300" i="5"/>
  <c r="BE371" i="5"/>
  <c r="BE390" i="5"/>
  <c r="F134" i="5"/>
  <c r="BE153" i="5"/>
  <c r="BE183" i="5"/>
  <c r="BE189" i="5"/>
  <c r="BE197" i="5"/>
  <c r="BE217" i="5"/>
  <c r="BE284" i="5"/>
  <c r="BE288" i="5"/>
  <c r="BE296" i="5"/>
  <c r="BE308" i="5"/>
  <c r="BE328" i="5"/>
  <c r="BE342" i="5"/>
  <c r="BE346" i="5"/>
  <c r="BE359" i="5"/>
  <c r="BE373" i="5"/>
  <c r="BE375" i="5"/>
  <c r="BK189" i="4"/>
  <c r="J189" i="4"/>
  <c r="J104" i="4" s="1"/>
  <c r="BE149" i="5"/>
  <c r="BE156" i="5"/>
  <c r="BE158" i="5"/>
  <c r="BE240" i="5"/>
  <c r="BE268" i="5"/>
  <c r="BE278" i="5"/>
  <c r="J93" i="5"/>
  <c r="BE140" i="5"/>
  <c r="BE185" i="5"/>
  <c r="BE248" i="5"/>
  <c r="BE256" i="5"/>
  <c r="BE260" i="5"/>
  <c r="BE280" i="5"/>
  <c r="BE312" i="5"/>
  <c r="BE314" i="5"/>
  <c r="BE318" i="5"/>
  <c r="BE354" i="5"/>
  <c r="BE367" i="5"/>
  <c r="E85" i="5"/>
  <c r="BE165" i="5"/>
  <c r="BE167" i="5"/>
  <c r="BE169" i="5"/>
  <c r="BE172" i="5"/>
  <c r="BE179" i="5"/>
  <c r="BE187" i="5"/>
  <c r="BE206" i="5"/>
  <c r="BE212" i="5"/>
  <c r="BE215" i="5"/>
  <c r="BE244" i="5"/>
  <c r="BE250" i="5"/>
  <c r="BE258" i="5"/>
  <c r="BE290" i="5"/>
  <c r="BE292" i="5"/>
  <c r="BE294" i="5"/>
  <c r="BE306" i="5"/>
  <c r="BE310" i="5"/>
  <c r="BE316" i="5"/>
  <c r="BE330" i="5"/>
  <c r="BE332" i="5"/>
  <c r="BE340" i="5"/>
  <c r="BE348" i="5"/>
  <c r="BE350" i="5"/>
  <c r="BE352" i="5"/>
  <c r="BE369" i="5"/>
  <c r="BE377" i="5"/>
  <c r="BE396" i="5"/>
  <c r="BE144" i="5"/>
  <c r="BE177" i="5"/>
  <c r="BE210" i="5"/>
  <c r="BE233" i="5"/>
  <c r="BE242" i="5"/>
  <c r="BE266" i="5"/>
  <c r="BE320" i="5"/>
  <c r="BE324" i="5"/>
  <c r="BE336" i="5"/>
  <c r="BE338" i="5"/>
  <c r="BE357" i="5"/>
  <c r="BE363" i="5"/>
  <c r="BE404" i="5"/>
  <c r="BE142" i="5"/>
  <c r="BE163" i="5"/>
  <c r="BE174" i="5"/>
  <c r="BE181" i="5"/>
  <c r="BE191" i="5"/>
  <c r="BE208" i="5"/>
  <c r="BE221" i="5"/>
  <c r="BE224" i="5"/>
  <c r="BE228" i="5"/>
  <c r="BE252" i="5"/>
  <c r="BE254" i="5"/>
  <c r="BE272" i="5"/>
  <c r="BE276" i="5"/>
  <c r="BE302" i="5"/>
  <c r="BE322" i="5"/>
  <c r="BE334" i="5"/>
  <c r="BE344" i="5"/>
  <c r="BE379" i="5"/>
  <c r="BE392" i="5"/>
  <c r="BE399" i="5"/>
  <c r="BE201" i="5"/>
  <c r="BE203" i="5"/>
  <c r="BE219" i="5"/>
  <c r="BE226" i="5"/>
  <c r="BE235" i="5"/>
  <c r="BE238" i="5"/>
  <c r="BE246" i="5"/>
  <c r="BE270" i="5"/>
  <c r="BE282" i="5"/>
  <c r="BE298" i="5"/>
  <c r="BE304" i="5"/>
  <c r="BE326" i="5"/>
  <c r="BE365" i="5"/>
  <c r="BE381" i="5"/>
  <c r="BE384" i="5"/>
  <c r="BE386" i="5"/>
  <c r="BE388" i="5"/>
  <c r="BE401" i="5"/>
  <c r="BE407" i="5"/>
  <c r="BE409" i="5"/>
  <c r="BE138" i="4"/>
  <c r="BE190" i="4"/>
  <c r="BE192" i="4"/>
  <c r="BE213" i="4"/>
  <c r="BE235" i="4"/>
  <c r="BE246" i="4"/>
  <c r="BE252" i="4"/>
  <c r="BE256" i="4"/>
  <c r="BE262" i="4"/>
  <c r="BE290" i="4"/>
  <c r="BE177" i="4"/>
  <c r="BE179" i="4"/>
  <c r="BE183" i="4"/>
  <c r="BE215" i="4"/>
  <c r="BE248" i="4"/>
  <c r="J135" i="3"/>
  <c r="J102" i="3" s="1"/>
  <c r="J93" i="4"/>
  <c r="BE148" i="4"/>
  <c r="BE169" i="4"/>
  <c r="BE203" i="4"/>
  <c r="BE221" i="4"/>
  <c r="BE225" i="4"/>
  <c r="BE227" i="4"/>
  <c r="BE229" i="4"/>
  <c r="BE237" i="4"/>
  <c r="BE239" i="4"/>
  <c r="BE250" i="4"/>
  <c r="BE258" i="4"/>
  <c r="BE273" i="4"/>
  <c r="BE283" i="4"/>
  <c r="BE285" i="4"/>
  <c r="BE287" i="4"/>
  <c r="BK147" i="3"/>
  <c r="J147" i="3" s="1"/>
  <c r="J103" i="3" s="1"/>
  <c r="E122" i="4"/>
  <c r="F133" i="4"/>
  <c r="BE152" i="4"/>
  <c r="BE155" i="4"/>
  <c r="BE201" i="4"/>
  <c r="BE211" i="4"/>
  <c r="BE260" i="4"/>
  <c r="BK195" i="3"/>
  <c r="J195" i="3" s="1"/>
  <c r="J107" i="3" s="1"/>
  <c r="BE142" i="4"/>
  <c r="BE150" i="4"/>
  <c r="BE160" i="4"/>
  <c r="BE162" i="4"/>
  <c r="BE165" i="4"/>
  <c r="BE175" i="4"/>
  <c r="BE181" i="4"/>
  <c r="BE196" i="4"/>
  <c r="BE219" i="4"/>
  <c r="BE268" i="4"/>
  <c r="BE144" i="4"/>
  <c r="BE146" i="4"/>
  <c r="BE157" i="4"/>
  <c r="BE171" i="4"/>
  <c r="BE173" i="4"/>
  <c r="BE205" i="4"/>
  <c r="BE207" i="4"/>
  <c r="BE231" i="4"/>
  <c r="BE241" i="4"/>
  <c r="BE244" i="4"/>
  <c r="BE264" i="4"/>
  <c r="BE280" i="4"/>
  <c r="J168" i="3"/>
  <c r="J106" i="3"/>
  <c r="BE223" i="4"/>
  <c r="BE254" i="4"/>
  <c r="BE270" i="4"/>
  <c r="BE277" i="4"/>
  <c r="BE167" i="4"/>
  <c r="BE185" i="4"/>
  <c r="BE187" i="4"/>
  <c r="BE194" i="4"/>
  <c r="BE199" i="4"/>
  <c r="BE209" i="4"/>
  <c r="BE217" i="4"/>
  <c r="BE233" i="4"/>
  <c r="BE266" i="4"/>
  <c r="J93" i="3"/>
  <c r="F130" i="3"/>
  <c r="BE151" i="3"/>
  <c r="BE171" i="3"/>
  <c r="BE190" i="3"/>
  <c r="BE202" i="3"/>
  <c r="J128" i="2"/>
  <c r="J99" i="2" s="1"/>
  <c r="BE138" i="3"/>
  <c r="BE165" i="3"/>
  <c r="BE169" i="3"/>
  <c r="E119" i="3"/>
  <c r="BE192" i="3"/>
  <c r="BE136" i="3"/>
  <c r="BE149" i="3"/>
  <c r="BE155" i="3"/>
  <c r="BE177" i="3"/>
  <c r="BE179" i="3"/>
  <c r="BE142" i="3"/>
  <c r="BE175" i="3"/>
  <c r="BE181" i="3"/>
  <c r="BE183" i="3"/>
  <c r="BE199" i="3"/>
  <c r="BE163" i="3"/>
  <c r="BE197" i="3"/>
  <c r="BE145" i="3"/>
  <c r="BE158" i="3"/>
  <c r="BE173" i="3"/>
  <c r="BE140" i="3"/>
  <c r="BE153" i="3"/>
  <c r="BE160" i="3"/>
  <c r="BE185" i="3"/>
  <c r="BE187" i="3"/>
  <c r="BE176" i="2"/>
  <c r="J94" i="2"/>
  <c r="F123" i="2"/>
  <c r="F124" i="2"/>
  <c r="BE131" i="2"/>
  <c r="BE133" i="2"/>
  <c r="BE139" i="2"/>
  <c r="BE143" i="2"/>
  <c r="BE147" i="2"/>
  <c r="BE180" i="2"/>
  <c r="BE182" i="2"/>
  <c r="BE185" i="2"/>
  <c r="BE194" i="2"/>
  <c r="BE196" i="2"/>
  <c r="BE198" i="2"/>
  <c r="BE200" i="2"/>
  <c r="BE202" i="2"/>
  <c r="BE172" i="2"/>
  <c r="BE188" i="2"/>
  <c r="E85" i="2"/>
  <c r="J91" i="2"/>
  <c r="J93" i="2"/>
  <c r="BE129" i="2"/>
  <c r="BE135" i="2"/>
  <c r="BE141" i="2"/>
  <c r="BE145" i="2"/>
  <c r="BE149" i="2"/>
  <c r="BE151" i="2"/>
  <c r="BE153" i="2"/>
  <c r="BE155" i="2"/>
  <c r="BE157" i="2"/>
  <c r="BE161" i="2"/>
  <c r="BE163" i="2"/>
  <c r="BE165" i="2"/>
  <c r="BE168" i="2"/>
  <c r="BE170" i="2"/>
  <c r="BE174" i="2"/>
  <c r="BE178" i="2"/>
  <c r="BE192" i="2"/>
  <c r="F37" i="2"/>
  <c r="BB96" i="1" s="1"/>
  <c r="F39" i="4"/>
  <c r="BB99" i="1" s="1"/>
  <c r="J38" i="6"/>
  <c r="AW101" i="1" s="1"/>
  <c r="F38" i="7"/>
  <c r="BA102" i="1" s="1"/>
  <c r="F37" i="8"/>
  <c r="BB103" i="1" s="1"/>
  <c r="F38" i="10"/>
  <c r="BC105" i="1" s="1"/>
  <c r="F36" i="10"/>
  <c r="BA105" i="1" s="1"/>
  <c r="F37" i="11"/>
  <c r="BB106" i="1" s="1"/>
  <c r="F38" i="11"/>
  <c r="BC106" i="1" s="1"/>
  <c r="F37" i="12"/>
  <c r="BB107" i="1" s="1"/>
  <c r="F38" i="2"/>
  <c r="BC96" i="1" s="1"/>
  <c r="F40" i="3"/>
  <c r="BC98" i="1" s="1"/>
  <c r="F38" i="5"/>
  <c r="BA100" i="1" s="1"/>
  <c r="J38" i="7"/>
  <c r="AW102" i="1" s="1"/>
  <c r="F38" i="9"/>
  <c r="BC104" i="1" s="1"/>
  <c r="AS95" i="1"/>
  <c r="AS94" i="1" s="1"/>
  <c r="F41" i="3"/>
  <c r="BD98" i="1" s="1"/>
  <c r="J38" i="4"/>
  <c r="AW99" i="1" s="1"/>
  <c r="F40" i="5"/>
  <c r="BC100" i="1" s="1"/>
  <c r="F36" i="8"/>
  <c r="BA103" i="1" s="1"/>
  <c r="F39" i="9"/>
  <c r="BD104" i="1" s="1"/>
  <c r="J36" i="2"/>
  <c r="AW96" i="1" s="1"/>
  <c r="F38" i="4"/>
  <c r="BA99" i="1" s="1"/>
  <c r="F41" i="6"/>
  <c r="BD101" i="1" s="1"/>
  <c r="F40" i="6"/>
  <c r="BC101" i="1" s="1"/>
  <c r="F39" i="8"/>
  <c r="BD103" i="1" s="1"/>
  <c r="J36" i="10"/>
  <c r="AW105" i="1" s="1"/>
  <c r="F39" i="11"/>
  <c r="BD106" i="1" s="1"/>
  <c r="J36" i="11"/>
  <c r="AW106" i="1" s="1"/>
  <c r="F36" i="12"/>
  <c r="BA107" i="1" s="1"/>
  <c r="J36" i="12"/>
  <c r="AW107" i="1" s="1"/>
  <c r="F38" i="3"/>
  <c r="BA98" i="1" s="1"/>
  <c r="J38" i="3"/>
  <c r="AW98" i="1" s="1"/>
  <c r="J38" i="5"/>
  <c r="AW100" i="1" s="1"/>
  <c r="F39" i="7"/>
  <c r="BB102" i="1" s="1"/>
  <c r="F36" i="9"/>
  <c r="BA104" i="1" s="1"/>
  <c r="F36" i="2"/>
  <c r="BA96" i="1" s="1"/>
  <c r="F40" i="4"/>
  <c r="BC99" i="1" s="1"/>
  <c r="F41" i="5"/>
  <c r="BD100" i="1" s="1"/>
  <c r="F40" i="7"/>
  <c r="BC102" i="1" s="1"/>
  <c r="J36" i="9"/>
  <c r="AW104" i="1" s="1"/>
  <c r="F39" i="2"/>
  <c r="BD96" i="1" s="1"/>
  <c r="F39" i="5"/>
  <c r="BB100" i="1" s="1"/>
  <c r="F41" i="7"/>
  <c r="BD102" i="1" s="1"/>
  <c r="J36" i="8"/>
  <c r="AW103" i="1" s="1"/>
  <c r="F37" i="9"/>
  <c r="BB104" i="1" s="1"/>
  <c r="F39" i="3"/>
  <c r="BB98" i="1" s="1"/>
  <c r="F41" i="4"/>
  <c r="BD99" i="1" s="1"/>
  <c r="F38" i="6"/>
  <c r="BA101" i="1" s="1"/>
  <c r="F39" i="6"/>
  <c r="BB101" i="1" s="1"/>
  <c r="F38" i="8"/>
  <c r="BC103" i="1" s="1"/>
  <c r="F37" i="10"/>
  <c r="BB105" i="1" s="1"/>
  <c r="F39" i="10"/>
  <c r="BD105" i="1" s="1"/>
  <c r="F36" i="11"/>
  <c r="BA106" i="1" s="1"/>
  <c r="F39" i="12"/>
  <c r="BD107" i="1" s="1"/>
  <c r="F38" i="12"/>
  <c r="BC107" i="1" s="1"/>
  <c r="R700" i="9" l="1"/>
  <c r="T148" i="9"/>
  <c r="P130" i="8"/>
  <c r="AU103" i="1" s="1"/>
  <c r="R148" i="9"/>
  <c r="T136" i="4"/>
  <c r="T130" i="8"/>
  <c r="T133" i="3"/>
  <c r="P127" i="2"/>
  <c r="AU96" i="1"/>
  <c r="P129" i="12"/>
  <c r="P128" i="12" s="1"/>
  <c r="AU107" i="1" s="1"/>
  <c r="T129" i="11"/>
  <c r="T128" i="11" s="1"/>
  <c r="T127" i="10"/>
  <c r="T126" i="10" s="1"/>
  <c r="R130" i="7"/>
  <c r="R129" i="7" s="1"/>
  <c r="P133" i="3"/>
  <c r="AU98" i="1" s="1"/>
  <c r="P137" i="5"/>
  <c r="AU100" i="1" s="1"/>
  <c r="BK127" i="2"/>
  <c r="J127" i="2" s="1"/>
  <c r="J98" i="2" s="1"/>
  <c r="T129" i="12"/>
  <c r="T128" i="12" s="1"/>
  <c r="R133" i="3"/>
  <c r="T127" i="2"/>
  <c r="BK127" i="10"/>
  <c r="BK126" i="10"/>
  <c r="J126" i="10" s="1"/>
  <c r="J32" i="10" s="1"/>
  <c r="AG105" i="1" s="1"/>
  <c r="AN105" i="1" s="1"/>
  <c r="R127" i="2"/>
  <c r="P700" i="9"/>
  <c r="P147" i="9" s="1"/>
  <c r="AU104" i="1" s="1"/>
  <c r="R130" i="8"/>
  <c r="BK129" i="12"/>
  <c r="BK128" i="12"/>
  <c r="J128" i="12" s="1"/>
  <c r="J98" i="12" s="1"/>
  <c r="R161" i="5"/>
  <c r="R137" i="5" s="1"/>
  <c r="BK137" i="8"/>
  <c r="J137" i="8"/>
  <c r="J99" i="8" s="1"/>
  <c r="T700" i="9"/>
  <c r="T137" i="5"/>
  <c r="R129" i="12"/>
  <c r="R128" i="12" s="1"/>
  <c r="R129" i="11"/>
  <c r="R128" i="11" s="1"/>
  <c r="BK275" i="4"/>
  <c r="J275" i="4" s="1"/>
  <c r="J108" i="4" s="1"/>
  <c r="J130" i="12"/>
  <c r="J100" i="12"/>
  <c r="BK138" i="5"/>
  <c r="J138" i="5" s="1"/>
  <c r="J101" i="5" s="1"/>
  <c r="BK128" i="11"/>
  <c r="J128" i="11" s="1"/>
  <c r="J32" i="11" s="1"/>
  <c r="AG106" i="1" s="1"/>
  <c r="BK147" i="9"/>
  <c r="J147" i="9" s="1"/>
  <c r="J98" i="9" s="1"/>
  <c r="BK130" i="8"/>
  <c r="J130" i="8" s="1"/>
  <c r="J98" i="8" s="1"/>
  <c r="J130" i="7"/>
  <c r="J101" i="7" s="1"/>
  <c r="BK126" i="6"/>
  <c r="J126" i="6" s="1"/>
  <c r="J100" i="6" s="1"/>
  <c r="BK137" i="5"/>
  <c r="J137" i="5" s="1"/>
  <c r="J100" i="5" s="1"/>
  <c r="BK140" i="4"/>
  <c r="BK136" i="4" s="1"/>
  <c r="J136" i="4" s="1"/>
  <c r="J34" i="4" s="1"/>
  <c r="AG99" i="1" s="1"/>
  <c r="BK133" i="3"/>
  <c r="J133" i="3"/>
  <c r="J34" i="3" s="1"/>
  <c r="AG98" i="1" s="1"/>
  <c r="J35" i="2"/>
  <c r="AV96" i="1" s="1"/>
  <c r="AT96" i="1" s="1"/>
  <c r="J37" i="6"/>
  <c r="AV101" i="1" s="1"/>
  <c r="AT101" i="1" s="1"/>
  <c r="BA97" i="1"/>
  <c r="AW97" i="1"/>
  <c r="BC97" i="1"/>
  <c r="AY97" i="1" s="1"/>
  <c r="F35" i="8"/>
  <c r="AZ103" i="1"/>
  <c r="J35" i="11"/>
  <c r="AV106" i="1"/>
  <c r="AT106" i="1" s="1"/>
  <c r="F37" i="4"/>
  <c r="AZ99" i="1" s="1"/>
  <c r="J37" i="7"/>
  <c r="AV102" i="1"/>
  <c r="AT102" i="1"/>
  <c r="J35" i="9"/>
  <c r="AV104" i="1"/>
  <c r="AT104" i="1" s="1"/>
  <c r="J37" i="3"/>
  <c r="AV98" i="1" s="1"/>
  <c r="AT98" i="1" s="1"/>
  <c r="F37" i="5"/>
  <c r="AZ100" i="1"/>
  <c r="F35" i="10"/>
  <c r="AZ105" i="1"/>
  <c r="F35" i="12"/>
  <c r="AZ107" i="1"/>
  <c r="F37" i="3"/>
  <c r="AZ98" i="1"/>
  <c r="J37" i="5"/>
  <c r="AV100" i="1"/>
  <c r="AT100" i="1" s="1"/>
  <c r="J35" i="10"/>
  <c r="AV105" i="1"/>
  <c r="AT105" i="1"/>
  <c r="J35" i="12"/>
  <c r="AV107" i="1" s="1"/>
  <c r="AT107" i="1" s="1"/>
  <c r="J37" i="4"/>
  <c r="AV99" i="1"/>
  <c r="AT99" i="1" s="1"/>
  <c r="F37" i="7"/>
  <c r="AZ102" i="1" s="1"/>
  <c r="F35" i="9"/>
  <c r="AZ104" i="1" s="1"/>
  <c r="F35" i="2"/>
  <c r="AZ96" i="1"/>
  <c r="F37" i="6"/>
  <c r="AZ101" i="1" s="1"/>
  <c r="BD97" i="1"/>
  <c r="BB97" i="1"/>
  <c r="AX97" i="1"/>
  <c r="J34" i="7"/>
  <c r="AG102" i="1"/>
  <c r="J35" i="8"/>
  <c r="AV103" i="1"/>
  <c r="AT103" i="1" s="1"/>
  <c r="F35" i="11"/>
  <c r="AZ106" i="1" s="1"/>
  <c r="T147" i="9" l="1"/>
  <c r="R147" i="9"/>
  <c r="J129" i="12"/>
  <c r="J99" i="12"/>
  <c r="J98" i="10"/>
  <c r="J127" i="10"/>
  <c r="J99" i="10" s="1"/>
  <c r="AN106" i="1"/>
  <c r="J98" i="11"/>
  <c r="J41" i="11"/>
  <c r="J41" i="10"/>
  <c r="AN102" i="1"/>
  <c r="J43" i="7"/>
  <c r="AN99" i="1"/>
  <c r="J100" i="4"/>
  <c r="J140" i="4"/>
  <c r="J102" i="4" s="1"/>
  <c r="AN98" i="1"/>
  <c r="J100" i="3"/>
  <c r="J43" i="4"/>
  <c r="J43" i="3"/>
  <c r="J32" i="12"/>
  <c r="AG107" i="1" s="1"/>
  <c r="AU97" i="1"/>
  <c r="AU95" i="1" s="1"/>
  <c r="AU94" i="1" s="1"/>
  <c r="J34" i="5"/>
  <c r="AG100" i="1"/>
  <c r="AN100" i="1" s="1"/>
  <c r="J32" i="9"/>
  <c r="AG104" i="1" s="1"/>
  <c r="AN104" i="1" s="1"/>
  <c r="BB95" i="1"/>
  <c r="AX95" i="1"/>
  <c r="J32" i="2"/>
  <c r="AG96" i="1"/>
  <c r="J32" i="8"/>
  <c r="AG103" i="1"/>
  <c r="AN103" i="1" s="1"/>
  <c r="BA95" i="1"/>
  <c r="AW95" i="1" s="1"/>
  <c r="BD95" i="1"/>
  <c r="BD94" i="1" s="1"/>
  <c r="W33" i="1" s="1"/>
  <c r="AZ97" i="1"/>
  <c r="AV97" i="1"/>
  <c r="AT97" i="1"/>
  <c r="BC95" i="1"/>
  <c r="BC94" i="1" s="1"/>
  <c r="AY94" i="1" s="1"/>
  <c r="J34" i="6"/>
  <c r="AG101" i="1"/>
  <c r="AN101" i="1" s="1"/>
  <c r="J41" i="12" l="1"/>
  <c r="J41" i="2"/>
  <c r="J41" i="9"/>
  <c r="J41" i="8"/>
  <c r="J43" i="6"/>
  <c r="J43" i="5"/>
  <c r="AN96" i="1"/>
  <c r="AN107" i="1"/>
  <c r="AZ95" i="1"/>
  <c r="AV95" i="1"/>
  <c r="AT95" i="1"/>
  <c r="BA94" i="1"/>
  <c r="W30" i="1" s="1"/>
  <c r="AY95" i="1"/>
  <c r="AG97" i="1"/>
  <c r="BB94" i="1"/>
  <c r="AX94" i="1" s="1"/>
  <c r="W32" i="1"/>
  <c r="AN97" i="1" l="1"/>
  <c r="AG95" i="1"/>
  <c r="AG94" i="1" s="1"/>
  <c r="AK26" i="1" s="1"/>
  <c r="AW94" i="1"/>
  <c r="AK30" i="1" s="1"/>
  <c r="W31" i="1"/>
  <c r="AZ94" i="1"/>
  <c r="W29" i="1" s="1"/>
  <c r="AN95" i="1" l="1"/>
  <c r="AV94" i="1"/>
  <c r="AK29" i="1" s="1"/>
  <c r="AK35" i="1" s="1"/>
  <c r="AT94" i="1" l="1"/>
  <c r="AN94" i="1"/>
</calcChain>
</file>

<file path=xl/sharedStrings.xml><?xml version="1.0" encoding="utf-8"?>
<sst xmlns="http://schemas.openxmlformats.org/spreadsheetml/2006/main" count="27583" uniqueCount="3705">
  <si>
    <t>Export Komplet</t>
  </si>
  <si>
    <t/>
  </si>
  <si>
    <t>2.0</t>
  </si>
  <si>
    <t>False</t>
  </si>
  <si>
    <t>{149500b3-0f3e-4539-bb3e-06347150a38e}</t>
  </si>
  <si>
    <t>&gt;&gt;  skryté sloupce  &lt;&lt;</t>
  </si>
  <si>
    <t>0,01</t>
  </si>
  <si>
    <t>21</t>
  </si>
  <si>
    <t>12</t>
  </si>
  <si>
    <t>REKAPITULACE STAVBY</t>
  </si>
  <si>
    <t>v ---  níže se nacházejí doplnkové a pomocné údaje k sestavám  --- v</t>
  </si>
  <si>
    <t>Návod na vyplnění</t>
  </si>
  <si>
    <t>0,001</t>
  </si>
  <si>
    <t>Kód:</t>
  </si>
  <si>
    <t>25_02_2025a</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</si>
  <si>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</si>
  <si>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</si>
  <si>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Kanalizace a ČOV Újezdec</t>
  </si>
  <si>
    <t>KSO:</t>
  </si>
  <si>
    <t>812 31 31</t>
  </si>
  <si>
    <t>CC-CZ:</t>
  </si>
  <si>
    <t>Místo:</t>
  </si>
  <si>
    <t xml:space="preserve"> </t>
  </si>
  <si>
    <t>Datum:</t>
  </si>
  <si>
    <t>25. 2. 2025</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</si>
  <si>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</si>
  <si>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</si>
  <si>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</si>
  <si>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</si>
  <si>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</si>
  <si>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</si>
  <si>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</si>
  <si>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</si>
  <si>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</si>
  <si>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</si>
  <si>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</si>
  <si>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</si>
  <si>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</si>
  <si>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</si>
  <si>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</si>
  <si>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</si>
  <si>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</si>
  <si>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</si>
  <si>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</si>
  <si>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</si>
  <si>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</si>
  <si>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</si>
  <si>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</si>
  <si>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</si>
  <si>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</si>
  <si>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</si>
  <si>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</si>
  <si>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</si>
  <si>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</si>
  <si>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</si>
  <si>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</si>
  <si>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</si>
  <si>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</si>
  <si>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</si>
  <si>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</si>
  <si>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</si>
  <si>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</si>
  <si>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</si>
  <si>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</si>
  <si>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</si>
  <si>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</si>
  <si>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</si>
  <si>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</si>
  <si>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</si>
  <si>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</si>
  <si>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</si>
  <si>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</si>
  <si>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</si>
  <si>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</si>
  <si>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</si>
  <si>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</si>
  <si>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</si>
  <si>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</si>
  <si>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SO.01</t>
  </si>
  <si>
    <t>ČOV</t>
  </si>
  <si>
    <t>STA</t>
  </si>
  <si>
    <t>1</t>
  </si>
  <si>
    <t>{d30caad0-5536-4fb9-87da-47485ea597dd}</t>
  </si>
  <si>
    <t>2</t>
  </si>
  <si>
    <t>/</t>
  </si>
  <si>
    <t>PS 01</t>
  </si>
  <si>
    <t>Strojně technologická část ČOV</t>
  </si>
  <si>
    <t>Soupis</t>
  </si>
  <si>
    <t>{c6ac51df-050d-488a-8984-2e3fa0f9caa5}</t>
  </si>
  <si>
    <t>PS 02</t>
  </si>
  <si>
    <t>Elektroinstalace, přípojka NN</t>
  </si>
  <si>
    <t>{1f0e0716-1774-4bdd-97ca-bef173e64dba}</t>
  </si>
  <si>
    <t>01</t>
  </si>
  <si>
    <t>Elektropřípojka k ČOV</t>
  </si>
  <si>
    <t>3</t>
  </si>
  <si>
    <t>{6f94ffba-6127-43ab-ab76-d6e8e8b7d6e6}</t>
  </si>
  <si>
    <t>02</t>
  </si>
  <si>
    <t>Fotovoltaická elektrárna FVE</t>
  </si>
  <si>
    <t>{83ebf27d-5fd7-4a59-b9cd-8185deda94a1}</t>
  </si>
  <si>
    <t>03</t>
  </si>
  <si>
    <t>Elektroinstalace NN</t>
  </si>
  <si>
    <t>{fdc9d37e-bbce-499a-ae40-73d0e18c1759}</t>
  </si>
  <si>
    <t>04</t>
  </si>
  <si>
    <t>Rozvaděč RH</t>
  </si>
  <si>
    <t>{97a54533-1e4c-40ad-8f43-6c141d901926}</t>
  </si>
  <si>
    <t>06</t>
  </si>
  <si>
    <t>Rozvaděč DT</t>
  </si>
  <si>
    <t>{69d2b8e9-1b1b-43d8-bd58-9ea17bc9c7ab}</t>
  </si>
  <si>
    <t>PS 03</t>
  </si>
  <si>
    <t>MaR</t>
  </si>
  <si>
    <t>{5f5ea71b-1f65-4b6d-beca-79931b2999f7}</t>
  </si>
  <si>
    <t>SO.01.01</t>
  </si>
  <si>
    <t>Provozní objekt a aktivační nádrže s kalojemem</t>
  </si>
  <si>
    <t>{736476cc-3ee6-4b11-b8c7-eedc51321145}</t>
  </si>
  <si>
    <t>814 13 31</t>
  </si>
  <si>
    <t>SO.01.02</t>
  </si>
  <si>
    <t>Vodovodní přípojka</t>
  </si>
  <si>
    <t>{5fed8687-b266-46a3-a74d-149fff80ac24}</t>
  </si>
  <si>
    <t>827 13 11</t>
  </si>
  <si>
    <t>SO.01.03</t>
  </si>
  <si>
    <t>Propojovací potrubí</t>
  </si>
  <si>
    <t>{15e380c0-f59d-42c7-b847-48379608a2a2}</t>
  </si>
  <si>
    <t>827 21 11</t>
  </si>
  <si>
    <t>SO.01.04</t>
  </si>
  <si>
    <t>Oplocení a zpevněné plochy</t>
  </si>
  <si>
    <t>{1eece658-5bee-4743-9a6e-bf49fe62a77f}</t>
  </si>
  <si>
    <t>815 29 71</t>
  </si>
  <si>
    <t>KRYCÍ LIST SOUPISU PRACÍ</t>
  </si>
  <si>
    <t>Objekt:</t>
  </si>
  <si>
    <t>SO.01 - ČOV</t>
  </si>
  <si>
    <t>Soupis:</t>
  </si>
  <si>
    <t>PS 01 - Strojně technologická část ČOV</t>
  </si>
  <si>
    <t>REKAPITULACE ČLENĚNÍ SOUPISU PRACÍ</t>
  </si>
  <si>
    <t>Kód dílu - Popis</t>
  </si>
  <si>
    <t>Cena celkem [CZK]</t>
  </si>
  <si>
    <t>Náklady ze soupisu prací</t>
  </si>
  <si>
    <t>-1</t>
  </si>
  <si>
    <t>D1 - PS 01 - MECHANICKÉ PŘEDČIŠTĚNÍ</t>
  </si>
  <si>
    <t>D2 - PS 02 - BIOLOGICKÁ LINKA</t>
  </si>
  <si>
    <t>D3 - PS 03 - DMÝCHÁRNA</t>
  </si>
  <si>
    <t>D4 - PS 04 - KALOVÉ HOSPODÁŘSTVÍ - KALOJEM</t>
  </si>
  <si>
    <t>D5 - MĚRNÝ OBJEKT</t>
  </si>
  <si>
    <t>D6 - PROPOJOVACÍ POTRUBÍ A ARMATURY</t>
  </si>
  <si>
    <t>D7 - OSTATNÍ NÁKLADOVÉ POLOŽKY</t>
  </si>
  <si>
    <t>SOUPIS PRACÍ</t>
  </si>
  <si>
    <t>PČ</t>
  </si>
  <si>
    <t>MJ</t>
  </si>
  <si>
    <t>Množství</t>
  </si>
  <si>
    <t>J.cena [CZK]</t>
  </si>
  <si>
    <t>Cenová soustava</t>
  </si>
  <si>
    <t>J. Nh [h]</t>
  </si>
  <si>
    <t>Nh celkem [h]</t>
  </si>
  <si>
    <t>J. hmotnost [t]</t>
  </si>
  <si>
    <t>Hmotnost celkem [t]</t>
  </si>
  <si>
    <t>J. suť [t]</t>
  </si>
  <si>
    <t>Suť Celkem [t]</t>
  </si>
  <si>
    <t>Náklady soupisu celkem</t>
  </si>
  <si>
    <t>D1</t>
  </si>
  <si>
    <t>PS 01 - MECHANICKÉ PŘEDČIŠTĚNÍ</t>
  </si>
  <si>
    <t>ROZPOCET</t>
  </si>
  <si>
    <t>K</t>
  </si>
  <si>
    <t>HP</t>
  </si>
  <si>
    <t>Stírané válcové česle vč. rozváděče pro automatizovaný chod a přenosem signálů chodu a poruchy Modifikace pro tlakovou kanalizaci Samostatně stojící kompaktní kryté zařízení s pevně instalovanými  kruhovými prutovými - štěrbinovými česlemi, na vynášecí st</t>
  </si>
  <si>
    <t>kpl</t>
  </si>
  <si>
    <t>4</t>
  </si>
  <si>
    <t>PP</t>
  </si>
  <si>
    <t>Stírané válcové česle vč. rozváděče pro automatizovaný chod a přenosem signálů chodu a poruchy Modifikace pro tlakovou kanalizaci Samostatně stojící kompaktní kryté zařízení s pevně instalovanými  kruhovými prutovými - štěrbinovými česlemi, na vynášecí straně přesazené (volné), průlin = 3 mm, Stírání točícím kartáčem, sekundární čištění ostřikem. Shrabky jsou vyhrnovány do nádoby - popelnice. Dimenzovaný průtok min. 16 l/s. Připojení nátoku a odtoku přírubou, Integrovaný havarijní přepad - obtok, Elektromagnetický ventil prací vody, Hladinová sonda, Příkon  max. 0,7 kW, napětí  400 V, 50 Hz,  Rozměry do d.1600, š.1600, v.2400 mm. Hmotnost do 500 kg. Mat. provedení: česle z  nerez ocel min. AISI 304, příp. 316L. rám a vana z nerezového materiálu. Rozváděč s přepínáním ručního/automatického chodu. V automatickém režimu spouštění doplněno o dálkový impuls. Vč.veškerého instal. materiálu. Součástí dodávky je podstavec  - usazovací rám z nerez oceli.</t>
  </si>
  <si>
    <t>IP1</t>
  </si>
  <si>
    <t>Indukční průtokoměr  Médium odpadní voda, přírubový, DN 80, napájení 24 VAC/VDC, příkon 10 VA, materiál: výstelek-pryž, elektrody- CrNi ocel.</t>
  </si>
  <si>
    <t>KO1</t>
  </si>
  <si>
    <t>Nádoba na shrabky  (KO1) objem 120 l - plastová popelnice  s kolečky.</t>
  </si>
  <si>
    <t>ks</t>
  </si>
  <si>
    <t>6</t>
  </si>
  <si>
    <t>Pol1</t>
  </si>
  <si>
    <t>Štítek s označením techniky</t>
  </si>
  <si>
    <t>8</t>
  </si>
  <si>
    <t>P</t>
  </si>
  <si>
    <t>Poznámka k položce:_x000D_
CELKEM MECHANICKÉ PŘEDČÍŠTĚNÍ</t>
  </si>
  <si>
    <t>D2</t>
  </si>
  <si>
    <t>PS 02 - BIOLOGICKÁ LINKA</t>
  </si>
  <si>
    <t>5</t>
  </si>
  <si>
    <t>N1</t>
  </si>
  <si>
    <t>Norná stěna k zachycení tuků přitékajících s odpadní vodou do denitrifikace a zároveň k nasměrování OV a kalu ke dnu nádrže (omezení zkratového proudění).</t>
  </si>
  <si>
    <t>2008768940</t>
  </si>
  <si>
    <t xml:space="preserve">Norná stěna k zachycení tuků přitékajících s odpadní vodou do denitrifikace a zároveň k nasměrování OV a kalu ke dnu nádrže (omezení zkratového proudění).
Tvar "U", vertikálně ukotvená na stěnu nádrže.
Pevná konstrukce s výplní,
Rozměry: d. 800 mm / š. 400 mm / v. 2000 mm,
Hmotnost cca 55 kg.
Vč. konzol, výztuh, kotevního a instalačního materiálu a ost. příslušenství.
Minimální mat. provedení: Konstrukce nerez ocel AISI 304, výplň plech 1,2 mm nerez ocel 304 příp. deska PP/PE, 
kotvící materiál chem.kotvy M12x80 10 ks.
Pozn: Vlastní výrobek zhotovitele
</t>
  </si>
  <si>
    <t>M1</t>
  </si>
  <si>
    <t xml:space="preserve">Ponorné míchadlo vč. polohovacího zařízení Čerpané médium - odpadní voda. Typ ponorné kompaktní vrtulové, s přímým pohonem, s horizontální osou, s natáčením směru  míchadla a s aretací jeho výškové a směrové polohy, bez usměrňovacího kruhu či pod.  Objem </t>
  </si>
  <si>
    <t>10</t>
  </si>
  <si>
    <t>Ponorné míchadlo vč. polohovacího zařízení Čerpané médium - odpadní voda. Typ ponorné kompaktní vrtulové, s přímým pohonem, s horizontální osou, s natáčením směru  míchadla a s aretací jeho výškové a směrové polohy, bez usměrňovacího kruhu či pod.  Objem nádrže 32 m3, Jm. el. výkon do 1,75 kW, počet pólových dvojic - min 2, jm. napětí 400 V/50Hz;  jm. proud max. 4,7 A; rozběh přímý, průměr vrtule cca 220-300 mm, počet lopatek 2 n.3; 2 mechanické ucpávky v tandemovém uspořádání s olejovou nádobou; vlhkostní čidlo a relé průsaku,  tepelná ochrana vinutí, vč. kabelu cca 10m. Mat. provedení: těleso motoru - min. šedá litina, hřídel - min. nerez ocel CrNiMo, vrtule min. CrNiMo oce, ucpávky min. SiC/SiC. Hmotnost míchadla cca 30-80 kg. Spouštěcí zařízení - vodící tyč 60x60x3-4mm, do hloubky 5,7 m, Mat: Nerez ocel. Horní a dolní  držák s možností natáčení, aretace polohy a spodním dorazem.  Vč. kotev z nerez oceli.  Vynášecí konzola pro instalaci.</t>
  </si>
  <si>
    <t>7</t>
  </si>
  <si>
    <t>M1-0</t>
  </si>
  <si>
    <t>Ponorné míchadlo - dle M1 Čerpané médium - odpadní voda. Typ ponorné kompaktní vrtulové, s přímým pohonem, s horizontální osou, s natáčením směru  míchadla a s aretací jeho výškové a směrové polohy, bez usměrňovacího kruhu či pod.  Objem nádrže 32 m3, Jm.</t>
  </si>
  <si>
    <t>Ponorné míchadlo - dle M1 Čerpané médium - odpadní voda. Typ ponorné kompaktní vrtulové, s přímým pohonem, s horizontální osou, s natáčením směru  míchadla a s aretací jeho výškové a směrové polohy, bez usměrňovacího kruhu či pod.  Objem nádrže 32 m3, Jm. el. výkon do 1,75 kW, počet pólových dvojic - min 2, jm. napětí 400 V/50Hz;  jm. proud max. 4,7 A; rozběh přímý, průměr vrtule cca 220-300 mm, počet lopatek 2 n.3; 2 mechanické ucpávky v tandemovém uspořádání s olejovou nádobou; vlhkostní čidlo a relé průsaku,  tepelná ochrana vinutí, vč. kabelu cca 10m. Mat. provedení: těleso motoru - min. šedá litina, hřídel - min. nerez ocel CrNiMo, vrtule min. CrNiMo oce, ucpávky min. SiC/SiC. Hmotnost míchadla cca 30-80 kg.</t>
  </si>
  <si>
    <t>PSN</t>
  </si>
  <si>
    <t>Provzdušňovací systém pro nitrifikaci  Typ jemnobublinový systém ve verzi samostatných nosných trubek s vlastními uzavíratelnými přívody vzduchu k instalaci provzdušňovačů k provozní distribuci 33-60 m3/hod. vzduchu,  Aerační elementy s membránou z pryžov</t>
  </si>
  <si>
    <t>14</t>
  </si>
  <si>
    <t>Provzdušňovací systém pro nitrifikaci  Typ jemnobublinový systém ve verzi samostatných nosných trubek s vlastními uzavíratelnými přívody vzduchu k instalaci provzdušňovačů k provozní distribuci 33-60 m3/hod. vzduchu,  Aerační elementy s membránou z pryžové směsi EPDM tvořící jemnou bublinu umožňující požadovaný rozsah průtoku vzduchu,  integrovaná zpětná klapka (ventil),  hloubka ponoru elementu 4,8 m. Nosné trubky vybaveny odvodněním. Obsluha z lávky od rozvodného potrubí vzduchu. Aerační parametry zařízení musí odpovídat požadavku dle PD a technologického návrhu. Mat. provedení: membrána EPDM, nosné trubky PVC / nerez. Vč. kompletního souboru prvků pro ukotvení. Hranice dodávky od připojovací příruby cca 0,5 m nade dnem.</t>
  </si>
  <si>
    <t>9</t>
  </si>
  <si>
    <t>P1</t>
  </si>
  <si>
    <t>Ponorné kalové čerpadlo pro recirkulaci vratného a přebytečného kalu  v úpravě pro regulaci FM (frekvenčním měničem) Čerpané médium vratný kal. Typ kalové čerpadlo s oběžným kolem s elektromotorem 400V/50Hz,  Čerpané množství 3,0 l/s, při dopravní výšce 1</t>
  </si>
  <si>
    <t>16</t>
  </si>
  <si>
    <t>Ponorné kalové čerpadlo pro recirkulaci vratného a přebytečného kalu  v úpravě pro regulaci FM (frekvenčním měničem) Čerpané médium vratný kal. Typ kalové čerpadlo s oběžným kolem s elektromotorem 400V/50Hz,  Čerpané množství 3,0 l/s, při dopravní výšce 1,0 m, Jmenovitý výkon motoru max. 1,5 kW, třída účinnosti dle EN 60034-30-1, rozběh a regulace přes FM, počet pólových dvojic 2, tepelná ochrana statoru,  vlhkostní elektrosonda vč. vyhodnocovacího relé.  průchodnost oběžným kolem 50-65 mm - bezbariérová, dvojitá mech. ucpávka, přívodní kabel cca 10 m, hmotnost čerpadla max. 90 kg (+patka). Mat. provedení: skříň - min. šedá litina, oběžné kolo - min. tvárná/šedá litina, hřídel - min. CrNi, O-kroužek - nitrilová pryž, těsnění hřídele - mech. ucpávky min. SiC/SiC. Patkové koleno DN65-80 mat. šedá litina. Spouštěcí zařízení -vodící tyče do hl. 5,5 m, vč. držáku a kotev. Mat: nerez ocel Řetěz pro spouštění z korozivzdorné oceli se závěsnými oky po 1 m.</t>
  </si>
  <si>
    <t>P1-0</t>
  </si>
  <si>
    <t>Suchá rezerva - dle P1</t>
  </si>
  <si>
    <t>1096051847</t>
  </si>
  <si>
    <t xml:space="preserve">Suchá rezerva - dle P1
Ponorné kalové čerpadlo pro recirkulaci vratného a přebytečného kalu 
v úpravě pro regulaci FM (frekvenčním měničem)
Čerpané médium vratný kal.
Typ kalové čerpadlo s oběžným kolem s elektromotorem 400V/50Hz, 
Čerpané množství 3,0 l/s, při dopravní výšce 1,0 m,
Jmenovitý výkon motoru max. 1,5 kW,
třída účinnosti dle EN 60034-30-1,
rozběh a regulace přes FM,
počet pólových dvojic 2,
tepelná ochrana statoru, 
vlhkostní elektrosonda vč. vyhodnocovacího relé. 
průchodnost oběžným kolem 50-65 mm - bezbariérová,
dvojitá mech. ucpávka,
přívodní kabel cca 10 m,
hmotnost čerpadla max. 90 kg (+patka).
Mat. provedení:
skříň - min. šedá litina, oběžné kolo - min. tvárná/šedá litina, hřídel - min. CrNi, O-kroužek - nitrilová pryž, těsnění hřídele - mech. ucpávky min. SiC/SiC.
</t>
  </si>
  <si>
    <t>11</t>
  </si>
  <si>
    <t>J1,J2</t>
  </si>
  <si>
    <t xml:space="preserve">Jeřábek pro manipulaci s míchadlem a čerpadlem Typ ruční pro hmotnost břemene min. 200 kg, délka vyložení 650-900 mm; přenosný; otočný (manipulační sklopná páka nebo kolo pro otáčení);  naviják s nerez lankem 10m, upínacím zařízením a aretační klikou.  + </t>
  </si>
  <si>
    <t>18</t>
  </si>
  <si>
    <t>Jeřábek pro manipulaci s míchadlem a čerpadlem Typ ruční pro hmotnost břemene min. 200 kg, délka vyložení 650-900 mm; přenosný; otočný (manipulační sklopná páka nebo kolo pro otáčení);  naviják s nerez lankem 10m, upínacím zařízením a aretační klikou.  + patka pro instalaci. Mat: Žárově zinkovaná, příp. nerezová ocel. Vč. montážního materiálu - nerez ocel.</t>
  </si>
  <si>
    <t>DN</t>
  </si>
  <si>
    <t>Strojní vybavení dosazovacích nádrže s odtahem plovoucích nečistot</t>
  </si>
  <si>
    <t>-2124490957</t>
  </si>
  <si>
    <t xml:space="preserve">Strojní vybavení dosazovacích nádrže s odtahem plovoucích nečistot
Odtokový odplyňovací válec (odtokový válec z nitrifikace do dosazovací nádrže - průměr přelivné  hrany 350-400 mm trychtýřovitě zúžená na 200 mm do odběrného potrubí; předsazená norná stěna  ø min. 550 mm);
středový uklidňovací válec s tangenciálním nátokem;
2 odtokové žlaby s „V“ přelivnými hranami a s nornými lištami s dist. min. 150 mm;
zařízení na sfoukávání plovoucích nečistot od stěny nádrže (Z1a) a od středového válce (Z1b) s tryskami umístěnými nad hladinou; 
sběrný objekt plovoucích nečistot z hladiny nádrže (Z2a) a z hladiny středového uklidňovacího válce (Z2b);
pneumatické čerpadlo (mamutka PM1) DN100 pro čerpání plovoucích nečistot do nitrifikační sekce. Včetně nosníků a materiálu pro ukotvení.
Pozn: Veškeré prvky odvádějící vodu z hladiny budou umožňovat nastavení výšky.
Mat. provedení nerez ocel.
Odpovídající funkčním a dispozičním požadavkům dosazovací nádrže.
Znázornění v PD není výrobním podkladem. 
</t>
  </si>
  <si>
    <t>13</t>
  </si>
  <si>
    <t>20</t>
  </si>
  <si>
    <t>Pol2</t>
  </si>
  <si>
    <t>Stavební výpomoc, pomocné konstrukce</t>
  </si>
  <si>
    <t>22</t>
  </si>
  <si>
    <t>Poznámka k položce:_x000D_
CELKEM BIOLOGICKÁ LINKA</t>
  </si>
  <si>
    <t>D3</t>
  </si>
  <si>
    <t>PS 03 - DMÝCHÁRNA</t>
  </si>
  <si>
    <t>15</t>
  </si>
  <si>
    <t>D1,D2</t>
  </si>
  <si>
    <t xml:space="preserve">Dmychadlo  Typ Roots příp. Screw v úpravě pro řízení frekvenčním měničem,  s  protihlukovým krytem - kompletní zařízení. Dodávané množství vzduchu v min. rozsahu 33-60 m3/h ,  přetlak 60 kPa; Elektromotor: třída účinnosti IE3; jm. výkon el. motoru do 5,0 </t>
  </si>
  <si>
    <t>24</t>
  </si>
  <si>
    <t>26</t>
  </si>
  <si>
    <t>17</t>
  </si>
  <si>
    <t>Pol3</t>
  </si>
  <si>
    <t>Stavební výpomoc, prostupy, těsnění prostupů</t>
  </si>
  <si>
    <t>28</t>
  </si>
  <si>
    <t>D4</t>
  </si>
  <si>
    <t>PS 04 - KALOVÉ HOSPODÁŘSTVÍ - KALOJEM</t>
  </si>
  <si>
    <t>PSK</t>
  </si>
  <si>
    <t>Provzdušňovací systém pro nádrž kalojemu Typ - Středobublinový systém ve verzi pevně kotveného roštu, příp. nosných trubek k provozní distribuci 40  m3/h vzduchu.  Aerační elementy s membránou z pryžové směsi EPDM tvořící středně velkou bublinu, umožňujíc</t>
  </si>
  <si>
    <t>30</t>
  </si>
  <si>
    <t>Provzdušňovací systém pro nádrž kalojemu Typ - Středobublinový systém ve verzi pevně kotveného roštu, příp. nosných trubek k provozní distribuci 40  m3/h vzduchu.  Aerační elementy s membránou z pryžové směsi EPDM tvořící středně velkou bublinu, umožňující široký rozsah průtoku vzduchu.  Výška vodního sloupce v nádrži proměnná do 5,0 m. Rošt pevně kotvený ke dnu nádrže, vybaven odvodňovacím potrubím s kohoutem -obsluha z místa revizního vstupu. Připojení na potrubí závitem 5/4" umístěným v dosahu z místa revizního vstupu.  Vč.  rozvodného potrubí, přívodní hadice, odvodnění, a kompletního souboru prvků pro ukotvení zařízení na dno nádrže. Pozn.: Dno nádrže bude spádované. Hranice dodávky od napájecího nátrubku na přívodním potrubí vzduchu.</t>
  </si>
  <si>
    <t>19</t>
  </si>
  <si>
    <t>P2</t>
  </si>
  <si>
    <t xml:space="preserve">Ponorné kalové čerpadlo s hadicovou koncovkou Čerpané médium kalová voda. Typ přenosné ponorné kalové čerpadlo se spřaženou/přídavnou plovákovou blokací,  s elektromotorem 230/400V/50Hz.  Čerpané množství v rozsahu 1,0-3,5 l/s při proměnné dopravní výšce </t>
  </si>
  <si>
    <t>32</t>
  </si>
  <si>
    <t>Ponorné kalové čerpadlo s hadicovou koncovkou Čerpané médium kalová voda. Typ přenosné ponorné kalové čerpadlo se spřaženou/přídavnou plovákovou blokací,  s elektromotorem 230/400V/50Hz.  Čerpané množství v rozsahu 1,0-3,5 l/s při proměnné dopravní výšce 1,5-6,0 m (případně doplnit FM), výkon el. motoru do 1 kW, rozběh přímý, průchodnost oběžným kolem min 30 mm, tepelná ochrana, mechanická ucpávka statoru, napojení výtlaku směřující dolů uzpůsobené pro připojení hadice G2", přívodní kabel cca 10 m, hmotnost do 40 kg. Mat. provedení: skříň - min. šedá litina, oběžné kolo - min. technopolymer, O-kroužek - nitrilová pryž,  Řetěz se závěsnými oky po 1 m pro manipulaci s čerpadlem, Mat: nerezová ocel.</t>
  </si>
  <si>
    <t>SZ</t>
  </si>
  <si>
    <t>Spouštěcí a polohovacící zařízení  čerpadla P2 (spec. příslušenství mimo dodávku čerpadla)   Zařízení pro vedení a upevnění čerpadla P2 na vodících tyčích pro nastavení výškové polohy čerpadla v nádrži, - vodící tyče do hl. 5,7 m.  Vč. kotev, držáku (objí</t>
  </si>
  <si>
    <t>34</t>
  </si>
  <si>
    <t>Spouštěcí a polohovacící zařízení  čerpadla P2 (spec. příslušenství mimo dodávku čerpadla)   Zařízení pro vedení a upevnění čerpadla P2 na vodících tyčích pro nastavení výškové polohy čerpadla v nádrži, - vodící tyče do hl. 5,7 m.  Vč. kotev, držáku (objímky) čerpadla. Nosnost 200 kg. Mat. nerezová ocel.</t>
  </si>
  <si>
    <t>J3</t>
  </si>
  <si>
    <t>Zdvihací zařízení pro manipulaci s čerpadlem P2 Typ ruční pro hmotnost břemene min. 200 kg, délka vyložení 650 mm; naviják s nerez lankem 10m, upínacím zařízením a aretační klikou.  instalace na podlahu, příp na stěnu. Mat: Žárově zinkovaná, příp. nerezov</t>
  </si>
  <si>
    <t>36</t>
  </si>
  <si>
    <t>Zdvihací zařízení pro manipulaci s čerpadlem P2 Typ ruční pro hmotnost břemene min. 200 kg, délka vyložení 650 mm; naviják s nerez lankem 10m, upínacím zařízením a aretační klikou.  instalace na podlahu, příp na stěnu. Mat: Žárově zinkovaná, příp. nerezová ocel. Vč. instalačního materiálu - nerez ocel.</t>
  </si>
  <si>
    <t>N2</t>
  </si>
  <si>
    <t>Objekt pro kontrolu kvality kalové vody Připojení výtlaku z čerpadla,   gravitační odtok,  odolnost proti působení mrazu. Mat. provedení nerezová ocel.</t>
  </si>
  <si>
    <t>38</t>
  </si>
  <si>
    <t>23</t>
  </si>
  <si>
    <t>N3</t>
  </si>
  <si>
    <t>Vanička pro záchyt úkapů  Nádoba s uzavíracím těsnícím víkem a odvodem úkapu kalu zpět do kalojemu. Přibližné rozměry d. 450 / š.350 / hl. 150  mm, odtah úkapu zpět do kalojemu. Vč. víka a materiálu pro ukotvení. Mat. provedení PE/PP/nerez.</t>
  </si>
  <si>
    <t>40</t>
  </si>
  <si>
    <t>42</t>
  </si>
  <si>
    <t>25</t>
  </si>
  <si>
    <t>Pol4</t>
  </si>
  <si>
    <t>44</t>
  </si>
  <si>
    <t>D5</t>
  </si>
  <si>
    <t>MĚRNÝ OBJEKT</t>
  </si>
  <si>
    <t>MO</t>
  </si>
  <si>
    <t>Měrný objekt  Parshallův žlab, typ  s jednosondovým vyhodnocovačem průtoku, pro Qmax až 15 l/s. Vyhodnocovač je dodávkou MaR.</t>
  </si>
  <si>
    <t>46</t>
  </si>
  <si>
    <t>D6</t>
  </si>
  <si>
    <t>PROPOJOVACÍ POTRUBÍ A ARMATURY</t>
  </si>
  <si>
    <t>27</t>
  </si>
  <si>
    <t>Pol5</t>
  </si>
  <si>
    <t>Propojovací potrubí a armatury včetně montáže viz. Soupis armatur  a  trubních rozvodů ČOV</t>
  </si>
  <si>
    <t>48</t>
  </si>
  <si>
    <t>Poznámka k položce:_x000D_
CELKEM PROPOJOVACÍ POTRUBÍ A ARMATURY</t>
  </si>
  <si>
    <t>D7</t>
  </si>
  <si>
    <t>OSTATNÍ NÁKLADOVÉ POLOŽKY</t>
  </si>
  <si>
    <t>Pol6</t>
  </si>
  <si>
    <t>Provedení zkoušek těsnosti potrubních rozvodů vody</t>
  </si>
  <si>
    <t>50</t>
  </si>
  <si>
    <t>29</t>
  </si>
  <si>
    <t>Pol7</t>
  </si>
  <si>
    <t>Provedení zkoušek těsnosti potrubních rozvodů vzduchu</t>
  </si>
  <si>
    <t>52</t>
  </si>
  <si>
    <t>Pol8</t>
  </si>
  <si>
    <t>Provedení komplexních funkčních zkoušek</t>
  </si>
  <si>
    <t>54</t>
  </si>
  <si>
    <t>31</t>
  </si>
  <si>
    <t>Pol9</t>
  </si>
  <si>
    <t>Proškolení a zaučení obsluhy</t>
  </si>
  <si>
    <t>56</t>
  </si>
  <si>
    <t>Pol10</t>
  </si>
  <si>
    <t>Vypracování provozního řádu pro zkušební provoz</t>
  </si>
  <si>
    <t>58</t>
  </si>
  <si>
    <t>33</t>
  </si>
  <si>
    <t>Pol11</t>
  </si>
  <si>
    <t>Zkušební provoz, vedení a vyhodnocení zkušebního provozu včetně analytické kontroly splňující podmínky zákona č. 254/01 Sb. o vodách  a nařízení vlády č. 61/03 Sb.</t>
  </si>
  <si>
    <t>60</t>
  </si>
  <si>
    <t>PS 02 - Elektroinstalace, přípojka NN</t>
  </si>
  <si>
    <t>Úroveň 3:</t>
  </si>
  <si>
    <t>01 - Elektropřípojka k ČOV</t>
  </si>
  <si>
    <t>HSV - Práce a dodávky HSV</t>
  </si>
  <si>
    <t xml:space="preserve">    1 - Zemní práce</t>
  </si>
  <si>
    <t>PSV - Práce a dodávky PSV</t>
  </si>
  <si>
    <t xml:space="preserve">    741 - Elektroinstalace - silnoproud</t>
  </si>
  <si>
    <t>M - Práce a dodávky M</t>
  </si>
  <si>
    <t xml:space="preserve">    21-M - Elektromontáže</t>
  </si>
  <si>
    <t>VRN - Vedlejší rozpočtové náklady</t>
  </si>
  <si>
    <t xml:space="preserve">    VRN4 - Inženýrská činnost</t>
  </si>
  <si>
    <t xml:space="preserve">    VRN6 - Územní vlivy</t>
  </si>
  <si>
    <t>HSV</t>
  </si>
  <si>
    <t>Práce a dodávky HSV</t>
  </si>
  <si>
    <t>Zemní práce</t>
  </si>
  <si>
    <t>37</t>
  </si>
  <si>
    <t>132312111</t>
  </si>
  <si>
    <t>Hloubení rýh šířky do 800 mm ručně zapažených i nezapažených, s urovnáním dna do předepsaného profilu a spádu v hornině třídy těžitelnosti II skupiny 4 soudržných</t>
  </si>
  <si>
    <t>m3</t>
  </si>
  <si>
    <t>CS ÚRS 2021 01</t>
  </si>
  <si>
    <t>1207252664</t>
  </si>
  <si>
    <t>174151101</t>
  </si>
  <si>
    <t>Zásyp sypaninou z jakékoliv horniny strojně s uložením výkopku ve vrstvách se zhutněním jam, šachet, rýh nebo kolem objektů v těchto vykopávkách</t>
  </si>
  <si>
    <t>CS ÚRS 2025 01</t>
  </si>
  <si>
    <t>197250332</t>
  </si>
  <si>
    <t>39</t>
  </si>
  <si>
    <t>175111201</t>
  </si>
  <si>
    <t>Obsypání objektů nad přilehlým původním terénem ručně sypaninou z vhodných hornin třídy těžitelnosti I a II, skupiny 1 až 4 nebo materiálem uloženým ve vzdálenosti do 3 m od vnějšího kraje objektu pro jakoukoliv míru zhutnění bez prohození sypaniny</t>
  </si>
  <si>
    <t>716557434</t>
  </si>
  <si>
    <t>M</t>
  </si>
  <si>
    <t>58337302</t>
  </si>
  <si>
    <t>štěrkopísek frakce 0/16</t>
  </si>
  <si>
    <t>t</t>
  </si>
  <si>
    <t>2120775524</t>
  </si>
  <si>
    <t>VV</t>
  </si>
  <si>
    <t>3,6*2 "Přepočtené koeficientem množství</t>
  </si>
  <si>
    <t>41</t>
  </si>
  <si>
    <t>181951114</t>
  </si>
  <si>
    <t>Úprava pláně vyrovnáním výškových rozdílů strojně v hornině třídy těžitelnosti II, skupiny 4 a 5 se zhutněním</t>
  </si>
  <si>
    <t>m2</t>
  </si>
  <si>
    <t>-2032033452</t>
  </si>
  <si>
    <t>PSV</t>
  </si>
  <si>
    <t>Práce a dodávky PSV</t>
  </si>
  <si>
    <t>741</t>
  </si>
  <si>
    <t>Elektroinstalace - silnoproud</t>
  </si>
  <si>
    <t>741110313</t>
  </si>
  <si>
    <t>Montáž trubek ochranných s nasunutím nebo našroubováním do krabic plastových tuhých, uložených volně, vnitřního Ø přes 90 do 133 mm</t>
  </si>
  <si>
    <t>m</t>
  </si>
  <si>
    <t>CS ÚRS 2021 02</t>
  </si>
  <si>
    <t>1111651039</t>
  </si>
  <si>
    <t>34571355</t>
  </si>
  <si>
    <t>trubka elektroinstalační ohebná dvouplášťová korugovaná (chránička) D 94/110mm, HDPE+LDPE</t>
  </si>
  <si>
    <t>-510276598</t>
  </si>
  <si>
    <t>35</t>
  </si>
  <si>
    <t>741122134</t>
  </si>
  <si>
    <t>Montáž kabelů měděných bez ukončení uložených v trubkách zatažených plných kulatých nebo bezhalogenových (např. CYKY) počtu a průřezu žil 4x16 až 25 mm2</t>
  </si>
  <si>
    <t>-755662785</t>
  </si>
  <si>
    <t>34111610</t>
  </si>
  <si>
    <t>kabel silový jádro Cu izolace PVC plášť PVC 0,6/1kV (1-CYKY) 4x25mm2</t>
  </si>
  <si>
    <t>1360886935</t>
  </si>
  <si>
    <t>70*1,15 "Přepočtené koeficientem množství</t>
  </si>
  <si>
    <t>741122611</t>
  </si>
  <si>
    <t>Montáž kabelů měděných bez ukončení uložených pevně plných kulatých nebo bezhalogenových (např. CYKY) počtu a průřezu žil 3x1,5 až 6 mm2</t>
  </si>
  <si>
    <t>-1722415210</t>
  </si>
  <si>
    <t>34111030</t>
  </si>
  <si>
    <t>kabel instalační jádro Cu plné izolace PVC plášť PVC 450/750V (CYKY) 3x1,5mm2</t>
  </si>
  <si>
    <t>1251254859</t>
  </si>
  <si>
    <t>741410021</t>
  </si>
  <si>
    <t>Montáž uzemňovacího vedení s upevněním, propojením a připojením pomocí svorek v zemi s izolací spojů pásku průřezu do 120 mm2 v městské zástavbě</t>
  </si>
  <si>
    <t>805453296</t>
  </si>
  <si>
    <t>35442062</t>
  </si>
  <si>
    <t>pás zemnící 30x4mm FeZn</t>
  </si>
  <si>
    <t>kg</t>
  </si>
  <si>
    <t>-1371841450</t>
  </si>
  <si>
    <t>Práce a dodávky M</t>
  </si>
  <si>
    <t>21-M</t>
  </si>
  <si>
    <t>Elektromontáže</t>
  </si>
  <si>
    <t>210100009</t>
  </si>
  <si>
    <t>Ukončení vodičů izolovaných s označením a zapojením v rozváděči nebo na přístroji průřezu žíly do 120 mm2</t>
  </si>
  <si>
    <t>kus</t>
  </si>
  <si>
    <t>64</t>
  </si>
  <si>
    <t>1589228243</t>
  </si>
  <si>
    <t>210100014</t>
  </si>
  <si>
    <t>Ukončení vodičů izolovaných s označením a zapojením v rozváděči nebo na přístroji průřezu žíly do 10 mm2</t>
  </si>
  <si>
    <t>-739996870</t>
  </si>
  <si>
    <t>210120102</t>
  </si>
  <si>
    <t>Montáž pojistek se zapojením vodičů závitových pojistkových částí pojistkových patron nožových</t>
  </si>
  <si>
    <t>1766393354</t>
  </si>
  <si>
    <t>35825236</t>
  </si>
  <si>
    <t>pojistka nožová 100A nízkoztrátová 6,94W, provedení normální, charakteristika gG</t>
  </si>
  <si>
    <t>128</t>
  </si>
  <si>
    <t>430710748</t>
  </si>
  <si>
    <t>210191514</t>
  </si>
  <si>
    <t xml:space="preserve">Montáž skříní pojistkových tenkocementových v pilíři rozpojovacích bez zapojení vodičů </t>
  </si>
  <si>
    <t>-795841721</t>
  </si>
  <si>
    <t>35711671</t>
  </si>
  <si>
    <t>skříň rozváděče elektroměrového pro přímé měření  kompaktní pilíř celoplastové provedení pro 1x dvousazbový třífázový elektroměr a spínací prvek sazby přístroje na elektroměrové desce s plombovatelným krytem jističů (ER212/NKP7P)</t>
  </si>
  <si>
    <t>1890127841</t>
  </si>
  <si>
    <t>35711816</t>
  </si>
  <si>
    <t>skříň přípojková smyčková kompaktní pilíř celoplastové provedení výzbroj 1x sada pojistkové spodky nožové velikosti 00 (SS100/NKE1P)</t>
  </si>
  <si>
    <t>256</t>
  </si>
  <si>
    <t>-1684975391</t>
  </si>
  <si>
    <t>210280002</t>
  </si>
  <si>
    <t>Zkoušky a prohlídky elektrických rozvodů a zařízení celková prohlídka, zkoušení, měření a vyhotovení revizní zprávy pro objem montážních prací přes 100 do 500 tisíc Kč</t>
  </si>
  <si>
    <t>1565941803</t>
  </si>
  <si>
    <t>R0000000202</t>
  </si>
  <si>
    <t>Montáž výstražné fólie</t>
  </si>
  <si>
    <t>20229549</t>
  </si>
  <si>
    <t>8500038762</t>
  </si>
  <si>
    <t>Fólie výstražná rudá s bleskem š. 220 mm 20 m</t>
  </si>
  <si>
    <t>-2072174052</t>
  </si>
  <si>
    <t>Poznámka k položce:_x000D_
šířka: 220 mm , délka: 20 m , barva: červená , tloušťka: 0,07 mm_x000D_
pro umístění do výkopu, šířka 220 mm, délka 20 m, rudá, s bleskem</t>
  </si>
  <si>
    <t>R0000000203</t>
  </si>
  <si>
    <t>Montáž kabelového krytu</t>
  </si>
  <si>
    <t>-1563276496</t>
  </si>
  <si>
    <t>8500025422</t>
  </si>
  <si>
    <t>Kryt kabelový plast 250/2</t>
  </si>
  <si>
    <t>1143347731</t>
  </si>
  <si>
    <t>Poznámka k položce:_x000D_
pro krytí elektrických vedení, materiál PVC, barva červená, délka 1 m, šířka 250 mm</t>
  </si>
  <si>
    <t>VRN</t>
  </si>
  <si>
    <t>Vedlejší rozpočtové náklady</t>
  </si>
  <si>
    <t>VRN4</t>
  </si>
  <si>
    <t>Inženýrská činnost</t>
  </si>
  <si>
    <t>043002000</t>
  </si>
  <si>
    <t>Zkoušební provoz a ostatní měření</t>
  </si>
  <si>
    <t>hod</t>
  </si>
  <si>
    <t>1024</t>
  </si>
  <si>
    <t>-1979049227</t>
  </si>
  <si>
    <t>045002000</t>
  </si>
  <si>
    <t>Kompletační a koordinační činnost</t>
  </si>
  <si>
    <t>-1900269773</t>
  </si>
  <si>
    <t>VRN6</t>
  </si>
  <si>
    <t>Územní vlivy</t>
  </si>
  <si>
    <t>065002000</t>
  </si>
  <si>
    <t>Mimostaveništní doprava materiálů</t>
  </si>
  <si>
    <t>…</t>
  </si>
  <si>
    <t>-1529943694</t>
  </si>
  <si>
    <t>02 - Fotovoltaická elektrárna FVE</t>
  </si>
  <si>
    <t>D1 - Průrazy</t>
  </si>
  <si>
    <t xml:space="preserve">    Elektroinstalace NN - Elektroinstalace NN</t>
  </si>
  <si>
    <t xml:space="preserve">      R-FVE-AC - Rozvaděč R-FVE-AC</t>
  </si>
  <si>
    <t xml:space="preserve">    R-FVE - Rozvaděč R-FVE-DC</t>
  </si>
  <si>
    <t>94 - Lešení a stavební výtahy</t>
  </si>
  <si>
    <t xml:space="preserve">    VRN1 - Průzkumné, geodetické a projektové práce</t>
  </si>
  <si>
    <t xml:space="preserve">    VRN9 - Ostatní náklady</t>
  </si>
  <si>
    <t>Průrazy</t>
  </si>
  <si>
    <t>R-Pol27</t>
  </si>
  <si>
    <t>průraz zdivem v cihlové zdi tloušťky 30cm do průměru 6cm</t>
  </si>
  <si>
    <t>-499230006</t>
  </si>
  <si>
    <t>090001000R</t>
  </si>
  <si>
    <t>Úprava elektroměrového rozvaděče dle připojovacích podmínek ČEZ</t>
  </si>
  <si>
    <t>-1814275684</t>
  </si>
  <si>
    <t>1542245020</t>
  </si>
  <si>
    <t>741110042</t>
  </si>
  <si>
    <t>Montáž trubek elektroinstalačních s nasunutím nebo našroubováním do krabic plastových ohebných, uložených pevně, vnější Ø přes 23 do 35 mm</t>
  </si>
  <si>
    <t>-1603499807</t>
  </si>
  <si>
    <t>R34571156</t>
  </si>
  <si>
    <t>trubka elektroinstalační ohebná z PH, D 32mm2</t>
  </si>
  <si>
    <t>-543109725</t>
  </si>
  <si>
    <t>741120001</t>
  </si>
  <si>
    <t>Montáž vodičů izolovaných měděných bez ukončení uložených pod omítku plných a laněných (např. CY), průřezu žíly 0,35 až 6 mm2</t>
  </si>
  <si>
    <t>789876591</t>
  </si>
  <si>
    <t>34140826</t>
  </si>
  <si>
    <t>vodič propojovací jádro Cu plné izolace PVC 450/750V (H07V-U) 1x6mm2</t>
  </si>
  <si>
    <t>1068161552</t>
  </si>
  <si>
    <t>Poznámka k položce:_x000D_
H07V-U CY</t>
  </si>
  <si>
    <t>741122122</t>
  </si>
  <si>
    <t>Montáž kabelů měděných bez ukončení uložených v trubkách zatažených plných kulatých nebo bezhalogenových (např. CYKY) počtu a průřezu žil 3x1,5 až 6 mm2</t>
  </si>
  <si>
    <t>CS ÚRS 2024 02</t>
  </si>
  <si>
    <t>2065524624</t>
  </si>
  <si>
    <t>-305014114</t>
  </si>
  <si>
    <t>40*1,15 "Přepočtené koeficientem množství</t>
  </si>
  <si>
    <t>741122142</t>
  </si>
  <si>
    <t>Montáž kabelů měděných bez ukončení uložených v trubkách zatažených plných kulatých nebo bezhalogenových (např. CYKY) počtu a průřezu žil 5x1,5 až 2,5 mm2</t>
  </si>
  <si>
    <t>505258985</t>
  </si>
  <si>
    <t>34111090</t>
  </si>
  <si>
    <t>kabel instalační jádro Cu plné izolace PVC plášť PVC 450/750V (CYKY) 5x2,5mm2</t>
  </si>
  <si>
    <t>1442861067</t>
  </si>
  <si>
    <t>30*1,15 "Přepočtené koeficientem množství</t>
  </si>
  <si>
    <t>741910412</t>
  </si>
  <si>
    <t>Montáž žlabů bez stojiny a výložníků kovových s podpěrkami a příslušenstvím bez víka, šířky do 100 mm</t>
  </si>
  <si>
    <t>-198607541</t>
  </si>
  <si>
    <t>R1388132</t>
  </si>
  <si>
    <t>KABELOVY ZLAB 110X100MM SKSM 110 FS 3M</t>
  </si>
  <si>
    <t>-328018019</t>
  </si>
  <si>
    <t>FV002R</t>
  </si>
  <si>
    <t>montáž konekteru MC4/pár</t>
  </si>
  <si>
    <t>-101384248</t>
  </si>
  <si>
    <t>FV002MR</t>
  </si>
  <si>
    <t>konektor MC4/pár</t>
  </si>
  <si>
    <t>417496477</t>
  </si>
  <si>
    <t>R001FVE</t>
  </si>
  <si>
    <t>Montáž střídače FVE</t>
  </si>
  <si>
    <t>857794801</t>
  </si>
  <si>
    <t>R-FVE1_str.</t>
  </si>
  <si>
    <t>Síťový střídač pro FVE 5,0kVA, Wifi,PC, záruka 10 let</t>
  </si>
  <si>
    <t>1678845207</t>
  </si>
  <si>
    <t>R-043002000</t>
  </si>
  <si>
    <t>Zkoušky a nastavení střídače</t>
  </si>
  <si>
    <t>-691389496</t>
  </si>
  <si>
    <t>R741120124</t>
  </si>
  <si>
    <t>Montáž fotovoltaických kabelů uložených v trubkách nebo lištách průměru přes 4 do 10 mm</t>
  </si>
  <si>
    <t>1647075672</t>
  </si>
  <si>
    <t>34111851</t>
  </si>
  <si>
    <t>kabel fotovoltaický černý nebo červený průměr 6mm</t>
  </si>
  <si>
    <t>-1087186598</t>
  </si>
  <si>
    <t>R-FVE_PANEL</t>
  </si>
  <si>
    <t>Montáž fotovoltaického panelu vč.konstrukce</t>
  </si>
  <si>
    <t>866162679</t>
  </si>
  <si>
    <t>R-FVE_FV</t>
  </si>
  <si>
    <t>Fotovoltaický panel 550W, 15 let záruka na panel, 25 let záruka na výkon 85%</t>
  </si>
  <si>
    <t>14556167</t>
  </si>
  <si>
    <t>R-FVE1_us</t>
  </si>
  <si>
    <t>Úchytový systém pro FVE  panely - šikmá střecha</t>
  </si>
  <si>
    <t>-2019416282</t>
  </si>
  <si>
    <t>741110001</t>
  </si>
  <si>
    <t>Montáž trubek elektroinstalačních s nasunutím nebo našroubováním do krabic plastových tuhých, uložených pevně, vnější Ø přes 16 do 23 mm</t>
  </si>
  <si>
    <t>2099481438</t>
  </si>
  <si>
    <t>34571092</t>
  </si>
  <si>
    <t>trubka elektroinstalační tuhá z PVC D 17,4/20 mm, délka 3m</t>
  </si>
  <si>
    <t>377476740</t>
  </si>
  <si>
    <t>741110002</t>
  </si>
  <si>
    <t>Montáž trubek elektroinstalačních s nasunutím nebo našroubováním do krabic plastových tuhých, uložených pevně, vnější Ø přes 23 do 35 mm</t>
  </si>
  <si>
    <t>-1767385079</t>
  </si>
  <si>
    <t>34571093</t>
  </si>
  <si>
    <t>trubka elektroinstalační tuhá z PVC D 22,1/25 mm, délka 3m</t>
  </si>
  <si>
    <t>-1375341561</t>
  </si>
  <si>
    <t>R-FVE-AC</t>
  </si>
  <si>
    <t>Rozvaděč R-FVE-AC</t>
  </si>
  <si>
    <t>49</t>
  </si>
  <si>
    <t>1000117409.1</t>
  </si>
  <si>
    <t>Rozvaděč nástěnný FW, IP44, tř. ochr.II, 36 mod.,</t>
  </si>
  <si>
    <t>1308154053</t>
  </si>
  <si>
    <t>741136321</t>
  </si>
  <si>
    <t>Napojení souboru žil do skříně průřezu jedné žíly do 16 mm2</t>
  </si>
  <si>
    <t>-2083634701</t>
  </si>
  <si>
    <t>51</t>
  </si>
  <si>
    <t>1000156833</t>
  </si>
  <si>
    <t>Hřebenová přípojnice 3P, 16mm2/12mod. k propojení 4</t>
  </si>
  <si>
    <t>1123495827</t>
  </si>
  <si>
    <t>741210002</t>
  </si>
  <si>
    <t>Montáž rozvodnic oceloplechových nebo plastových bez zapojení vodičů běžných, hmotnosti do 50 kg</t>
  </si>
  <si>
    <t>610217875</t>
  </si>
  <si>
    <t>53</t>
  </si>
  <si>
    <t>741320105</t>
  </si>
  <si>
    <t>Montáž jističů se zapojením vodičů jednopólových nn do 25 A ve skříni</t>
  </si>
  <si>
    <t>1515093212</t>
  </si>
  <si>
    <t>1183652</t>
  </si>
  <si>
    <t>jistič 1pólový-charakteristika B 10A, zkratový proud 10kA</t>
  </si>
  <si>
    <t>93044072</t>
  </si>
  <si>
    <t>55</t>
  </si>
  <si>
    <t>741320165</t>
  </si>
  <si>
    <t>Montáž jističů se zapojením vodičů třípólových nn do 25 A ve skříni</t>
  </si>
  <si>
    <t>2078647588</t>
  </si>
  <si>
    <t>1183606</t>
  </si>
  <si>
    <t>jistič 3pólový-charakteristika B 16A, zkratový proud 10kA</t>
  </si>
  <si>
    <t>-965769321</t>
  </si>
  <si>
    <t>57</t>
  </si>
  <si>
    <t>741320201</t>
  </si>
  <si>
    <t>Montáž jističů se zapojením vodičů čtyřpólových nn deionových vestavných do 100 A</t>
  </si>
  <si>
    <t>-1065160400</t>
  </si>
  <si>
    <t>1249839</t>
  </si>
  <si>
    <t>Hlavní vypínač do rozvaděče na DIN lištu 3pólový 63A</t>
  </si>
  <si>
    <t>1095009109</t>
  </si>
  <si>
    <t>59</t>
  </si>
  <si>
    <t>741322061.1</t>
  </si>
  <si>
    <t>Montáž přepěťových ochran nn se zapojením vodičů svodiče přepětí – typ 2 třípólových jednodílných</t>
  </si>
  <si>
    <t>858745323</t>
  </si>
  <si>
    <t>1147066</t>
  </si>
  <si>
    <t>Svodič přepětí 3pólový 350V\20kA, typ 2</t>
  </si>
  <si>
    <t>-1868668328</t>
  </si>
  <si>
    <t>61</t>
  </si>
  <si>
    <t>R000000001.1</t>
  </si>
  <si>
    <t>Podružný materiál</t>
  </si>
  <si>
    <t>2104079692</t>
  </si>
  <si>
    <t>62</t>
  </si>
  <si>
    <t>R0000002.1</t>
  </si>
  <si>
    <t>Revize rozvaděče</t>
  </si>
  <si>
    <t>-434887792</t>
  </si>
  <si>
    <t>63</t>
  </si>
  <si>
    <t>741330042</t>
  </si>
  <si>
    <t>Montáž stykačů nn se zapojením vodičů střídavých vestavných třípólových do 40A</t>
  </si>
  <si>
    <t>CS ÚRS 2022 01</t>
  </si>
  <si>
    <t>-1115618126</t>
  </si>
  <si>
    <t>1298937</t>
  </si>
  <si>
    <t>STYKAC 3f 25A</t>
  </si>
  <si>
    <t>2075954282</t>
  </si>
  <si>
    <t>65</t>
  </si>
  <si>
    <t>741331032.1</t>
  </si>
  <si>
    <t>Montáž měřicích přístrojů bez zapojení vodičů elektroměru třífázového</t>
  </si>
  <si>
    <t>1404552790</t>
  </si>
  <si>
    <t>66</t>
  </si>
  <si>
    <t>R10.775.416.1</t>
  </si>
  <si>
    <t>Elektroměr  třífázový na DIN lištu s výstupem MODBUS RTU</t>
  </si>
  <si>
    <t>-444863341</t>
  </si>
  <si>
    <t>67</t>
  </si>
  <si>
    <t>210120101.1</t>
  </si>
  <si>
    <t>Montáž pojistek se zapojením vodičů závitových pojistkových částí pojistkových patron do 60 A se styčným kroužkem</t>
  </si>
  <si>
    <t>-1477793939</t>
  </si>
  <si>
    <t>68</t>
  </si>
  <si>
    <t>210120602</t>
  </si>
  <si>
    <t>Montáž pojistek se zapojením vodičů odpojovacích s patronami s ručním pohonem do 22 kV</t>
  </si>
  <si>
    <t>-246360044</t>
  </si>
  <si>
    <t>69</t>
  </si>
  <si>
    <t>1157729</t>
  </si>
  <si>
    <t>Pojistkový odpínač 3pólový 163, Ue=690V, 22x58</t>
  </si>
  <si>
    <t>72078772</t>
  </si>
  <si>
    <t>70</t>
  </si>
  <si>
    <t>1622161</t>
  </si>
  <si>
    <t xml:space="preserve">Pojistka 63A 22X58_x000D_
</t>
  </si>
  <si>
    <t>-2018554739</t>
  </si>
  <si>
    <t xml:space="preserve">Pojistka 63A 22X58
</t>
  </si>
  <si>
    <t>R-FVE</t>
  </si>
  <si>
    <t>Rozvaděč R-FVE-DC</t>
  </si>
  <si>
    <t>210120101</t>
  </si>
  <si>
    <t>-1330600026</t>
  </si>
  <si>
    <t>R1622161</t>
  </si>
  <si>
    <t>Pojistka 16A DC 1000V</t>
  </si>
  <si>
    <t>-182728633</t>
  </si>
  <si>
    <t>741210001</t>
  </si>
  <si>
    <t>Montáž rozvodnic oceloplechových nebo plastových bez zapojení vodičů běžných, hmotnosti do 20 kg</t>
  </si>
  <si>
    <t>429915190</t>
  </si>
  <si>
    <t>1000117409</t>
  </si>
  <si>
    <t>Rozvaděč nástěnný FW, IP44, tř. ochr.II, 24 mod.,</t>
  </si>
  <si>
    <t>336090356</t>
  </si>
  <si>
    <t>741320175.2</t>
  </si>
  <si>
    <t>Montáž jističů se zapojením vodičů třípólových nn do 63 A ve skříni</t>
  </si>
  <si>
    <t>1129069138</t>
  </si>
  <si>
    <t>1146472R</t>
  </si>
  <si>
    <t>Pojistkový odpojovač 2pólový 63 A, Ue AC 1500 V / DC 1000 V, pro válcové pojistkové vložky 22x127</t>
  </si>
  <si>
    <t>-635866095</t>
  </si>
  <si>
    <t>741322061</t>
  </si>
  <si>
    <t>-1842006745</t>
  </si>
  <si>
    <t>35889526</t>
  </si>
  <si>
    <t>svodič přepětí pro fotovoltaické systémy neuzemněné, šířka 3 moduly 1200 V DC, 20kA</t>
  </si>
  <si>
    <t>2114669972</t>
  </si>
  <si>
    <t>43</t>
  </si>
  <si>
    <t>-190393440</t>
  </si>
  <si>
    <t>FV002MR.1</t>
  </si>
  <si>
    <t>konektor MC4/pár do rozvaděče</t>
  </si>
  <si>
    <t>1305154682</t>
  </si>
  <si>
    <t>45</t>
  </si>
  <si>
    <t>R000000001</t>
  </si>
  <si>
    <t>-680491558</t>
  </si>
  <si>
    <t>R0000002</t>
  </si>
  <si>
    <t>-1762277477</t>
  </si>
  <si>
    <t>47</t>
  </si>
  <si>
    <t>457236051</t>
  </si>
  <si>
    <t>34111851.1</t>
  </si>
  <si>
    <t>kabel fotovoltaický černý nebo červený průměr 4mm</t>
  </si>
  <si>
    <t>-656008840</t>
  </si>
  <si>
    <t>94</t>
  </si>
  <si>
    <t>Lešení a stavební výtahy</t>
  </si>
  <si>
    <t>R945231112</t>
  </si>
  <si>
    <t>Závěsná klec (pohyblivá pracovní plošina - lávka) se zdvihem elektrickým výšky do 50 m délky přes 1,20 do 6 m</t>
  </si>
  <si>
    <t>DEN</t>
  </si>
  <si>
    <t>-1232196532</t>
  </si>
  <si>
    <t>VRN1</t>
  </si>
  <si>
    <t>Průzkumné, geodetické a projektové práce</t>
  </si>
  <si>
    <t>013254000</t>
  </si>
  <si>
    <t>Dokumentace skutečného provedení stavby</t>
  </si>
  <si>
    <t>-507478936</t>
  </si>
  <si>
    <t>043002000.1</t>
  </si>
  <si>
    <t>-1031476641</t>
  </si>
  <si>
    <t>737483550</t>
  </si>
  <si>
    <t>065002000.R</t>
  </si>
  <si>
    <t>Doprava vysokozdvižné techniky</t>
  </si>
  <si>
    <t>-75226410</t>
  </si>
  <si>
    <t>081002000</t>
  </si>
  <si>
    <t>Doprava zaměstnanců</t>
  </si>
  <si>
    <t>1708866501</t>
  </si>
  <si>
    <t>VRN9</t>
  </si>
  <si>
    <t>Ostatní náklady</t>
  </si>
  <si>
    <t>092203000</t>
  </si>
  <si>
    <t>Náklady na zaškolení obsluhy</t>
  </si>
  <si>
    <t>-1466361430</t>
  </si>
  <si>
    <t>03 - Elektroinstalace NN</t>
  </si>
  <si>
    <t xml:space="preserve">    742 - Elektroinstalace - slaboproud</t>
  </si>
  <si>
    <t>N00 - Zemní práce-stožár vetknutý 5m</t>
  </si>
  <si>
    <t>1719560650</t>
  </si>
  <si>
    <t>2075449949</t>
  </si>
  <si>
    <t>802722352</t>
  </si>
  <si>
    <t>1908682473</t>
  </si>
  <si>
    <t>2*2 "Přepočtené koeficientem množství</t>
  </si>
  <si>
    <t>-1823566121</t>
  </si>
  <si>
    <t>-1259117049</t>
  </si>
  <si>
    <t>-1199891068</t>
  </si>
  <si>
    <t>1453589227</t>
  </si>
  <si>
    <t>-995367819</t>
  </si>
  <si>
    <t>210071001</t>
  </si>
  <si>
    <t>Montáž přípojnicového rozvodu z vodičů hliníkových průmyslového dílů rovných s odbočkami 250 A, délky 1200 mm</t>
  </si>
  <si>
    <t>1765336302</t>
  </si>
  <si>
    <t>1030122242</t>
  </si>
  <si>
    <t>Přípojnice ochranného pospojování MET (HOP) vč.boxu</t>
  </si>
  <si>
    <t>-780055380</t>
  </si>
  <si>
    <t>210812001</t>
  </si>
  <si>
    <t>Montáž izolovaných kabelů měděných do 1 kV bez ukončení plných nebo laněných kulatých (např. CYKY, CHKE-R) uložených volně nebo v liště počtu a průřezu žil 2x1,5 až 6 mm2</t>
  </si>
  <si>
    <t>-1088938803</t>
  </si>
  <si>
    <t>1189110</t>
  </si>
  <si>
    <t>VODIC CYA 6 ZLUTA H07V-K</t>
  </si>
  <si>
    <t>-288597494</t>
  </si>
  <si>
    <t>240*1,15 "Přepočtené koeficientem množství</t>
  </si>
  <si>
    <t>210812003</t>
  </si>
  <si>
    <t>Montáž izolovaných kabelů měděných do 1 kV bez ukončení plných nebo laněných kulatých (např. CYKY, CHKE-R) uložených volně nebo v liště počtu a průřezu žil 2x10 až 16 mm2</t>
  </si>
  <si>
    <t>991628958</t>
  </si>
  <si>
    <t>1203264</t>
  </si>
  <si>
    <t>VODIC CYA 25 ZLUTA H07V-K</t>
  </si>
  <si>
    <t>-1009703947</t>
  </si>
  <si>
    <t>-976443068</t>
  </si>
  <si>
    <t>-1700936567</t>
  </si>
  <si>
    <t>1431319585</t>
  </si>
  <si>
    <t>-84909953</t>
  </si>
  <si>
    <t>741110013</t>
  </si>
  <si>
    <t>Montáž trubek elektroinstalačních s nasunutím nebo našroubováním do krabic plastových tuhých, uložených volně, vnější Ø přes 35 mm</t>
  </si>
  <si>
    <t>-1434730489</t>
  </si>
  <si>
    <t>34571353</t>
  </si>
  <si>
    <t>trubka elektroinstalační ohebná dvouplášťová korugovaná (chránička) D 61/75mm, HDPE+LDPE</t>
  </si>
  <si>
    <t>CS ÚRS 2023 02</t>
  </si>
  <si>
    <t>1319956768</t>
  </si>
  <si>
    <t>741110232</t>
  </si>
  <si>
    <t>Montáž trubek pancéřových elektroinstalačních s nasunutím nebo našroubováním do krabic kovových ohebných, uložených pevně, Ø přes 16 do 29 mm</t>
  </si>
  <si>
    <t>-1415933339</t>
  </si>
  <si>
    <t>34571063</t>
  </si>
  <si>
    <t>trubka elektroinstalační ohebná z PVC (ČSN) 2323</t>
  </si>
  <si>
    <t>280733114</t>
  </si>
  <si>
    <t>741112001</t>
  </si>
  <si>
    <t>Montáž krabic elektroinstalačních bez napojení na trubky a lišty, demontáže a montáže víčka a přístroje protahovacích nebo odbočných zapuštěných plastových kruhových</t>
  </si>
  <si>
    <t>1096190985</t>
  </si>
  <si>
    <t>34571521</t>
  </si>
  <si>
    <t>krabice pod omítku PVC odbočná kruhová D 70mm s víčkem a svorkovnicí</t>
  </si>
  <si>
    <t>1353927700</t>
  </si>
  <si>
    <t>741112021</t>
  </si>
  <si>
    <t>Montáž krabic elektroinstalačních bez napojení na trubky a lišty, demontáže a montáže víčka a přístroje protahovacích nebo odbočných nástěnných plastových čtyřhranných, vel. do 100x100 mm</t>
  </si>
  <si>
    <t>613822307</t>
  </si>
  <si>
    <t>34571479</t>
  </si>
  <si>
    <t>krabice v uzavřeném provedení PP s krytím IP 66 čtvercová 100x100mm</t>
  </si>
  <si>
    <t>-822607113</t>
  </si>
  <si>
    <t>741122011</t>
  </si>
  <si>
    <t>Montáž kabelů měděných bez ukončení uložených pod omítku plných kulatých (např. CYKY), počtu a průřezu žil 2x1,5 až 2,5 mm2</t>
  </si>
  <si>
    <t>213535455</t>
  </si>
  <si>
    <t>34111005</t>
  </si>
  <si>
    <t>kabel instalační jádro Cu plné izolace PVC plášť PVC 450/750V (CYKY) 2x1,5mm2</t>
  </si>
  <si>
    <t>-1231230713</t>
  </si>
  <si>
    <t>278,260869565217*1,15 "Přepočtené koeficientem množství</t>
  </si>
  <si>
    <t>741122015</t>
  </si>
  <si>
    <t>Montáž kabelů měděných bez ukončení uložených pod omítku plných kulatých (např. CYKY), počtu a průřezu žil 3x1,5 mm2</t>
  </si>
  <si>
    <t>-968154238</t>
  </si>
  <si>
    <t>-1255421436</t>
  </si>
  <si>
    <t>741122016</t>
  </si>
  <si>
    <t>Montáž kabelů měděných bez ukončení uložených pod omítku plných kulatých (např. CYKY), počtu a průřezu žil 3x2,5 až 6 mm2</t>
  </si>
  <si>
    <t>1911875954</t>
  </si>
  <si>
    <t>34111036</t>
  </si>
  <si>
    <t>kabel instalační jádro Cu plné izolace PVC plášť PVC 450/750V (CYKY) 3x2,5mm2</t>
  </si>
  <si>
    <t>853434089</t>
  </si>
  <si>
    <t>250*1,15 "Přepočtené koeficientem množství</t>
  </si>
  <si>
    <t>741122022</t>
  </si>
  <si>
    <t>Montáž kabelů měděných bez ukončení uložených pod omítku plných kulatých (např. CYKY), počtu a průřezu žil 4x2,5 až 4 mm2</t>
  </si>
  <si>
    <t>455591392</t>
  </si>
  <si>
    <t>1382058</t>
  </si>
  <si>
    <t>KABEL CYKFY-O 4X4</t>
  </si>
  <si>
    <t>-1147655716</t>
  </si>
  <si>
    <t>1541046571</t>
  </si>
  <si>
    <t>34111064</t>
  </si>
  <si>
    <t>kabel instalační jádro Cu plné izolace PVC plášť PVC 450/750V (CYKY) 4x2,5mm2</t>
  </si>
  <si>
    <t>309946963</t>
  </si>
  <si>
    <t>104,347826086957*1,15 "Přepočtené koeficientem množství</t>
  </si>
  <si>
    <t>741122031</t>
  </si>
  <si>
    <t>Montáž kabelů měděných bez ukončení uložených pod omítku plných kulatých (např. CYKY), počtu a průřezu žil 5x1,5 až 2,5 mm2</t>
  </si>
  <si>
    <t>1510766560</t>
  </si>
  <si>
    <t>kabel instalační jádro Cu plné izolace PVC plášť PVC 450/750V (CYKY) 5x1,5mm2</t>
  </si>
  <si>
    <t>-370061389</t>
  </si>
  <si>
    <t>2023819133</t>
  </si>
  <si>
    <t>34111094</t>
  </si>
  <si>
    <t>-1389697930</t>
  </si>
  <si>
    <t>741122032</t>
  </si>
  <si>
    <t>Montáž kabelů měděných bez ukončení uložených pod omítku plných kulatých (např. CYKY), počtu a průřezu žil 5x4 až 6 mm2</t>
  </si>
  <si>
    <t>144724934</t>
  </si>
  <si>
    <t>34111098</t>
  </si>
  <si>
    <t>kabel instalační jádro Cu plné izolace PVC plášť PVC 450/750V (CYKY) 5x4mm2</t>
  </si>
  <si>
    <t>-1742036355</t>
  </si>
  <si>
    <t>200*1,15 "Přepočtené koeficientem množství</t>
  </si>
  <si>
    <t>741122041</t>
  </si>
  <si>
    <t>Montáž kabelů měděných bez ukončení uložených pod omítku plných kulatých (např. CYKY), počtu a průřezu žil 7x1,5 až 2,5 mm2</t>
  </si>
  <si>
    <t>567498079</t>
  </si>
  <si>
    <t>34111110</t>
  </si>
  <si>
    <t>kabel instalační jádro Cu plné izolace PVC plášť PVC 450/750V (CYKY) 7x1,5mm2</t>
  </si>
  <si>
    <t>-1213350123</t>
  </si>
  <si>
    <t>741122223</t>
  </si>
  <si>
    <t>Montáž kabelů měděných bez ukončení uložených volně nebo v liště plných kulatých (např. CYKY) počtu a průřezu žil 4x16 až 25 mm2</t>
  </si>
  <si>
    <t>141299784</t>
  </si>
  <si>
    <t>126</t>
  </si>
  <si>
    <t>34111080</t>
  </si>
  <si>
    <t>kabel instalační jádro Cu plné izolace PVC plášť PVC 450/750V (CYKY) 4x16mm2</t>
  </si>
  <si>
    <t>-795111490</t>
  </si>
  <si>
    <t>741124703</t>
  </si>
  <si>
    <t>Montáž kabelů měděných ovládacích bez ukončení uložených volně stíněných ovládacích s plným jádrem (např. JYTY) počtu a průměru žil 2 až 19x1 mm2</t>
  </si>
  <si>
    <t>-48425905</t>
  </si>
  <si>
    <t>34113150</t>
  </si>
  <si>
    <t>kabel ovládací průmyslový stíněný laminovanou Al fólií s příložným Cu drátem jádro Cu plné izolace PVC plášť PVC 250V (JYTY) 4x1,00mm2</t>
  </si>
  <si>
    <t>1734884404</t>
  </si>
  <si>
    <t>741130005</t>
  </si>
  <si>
    <t>Ukončení vodičů izolovaných s označením a zapojením v rozváděči nebo na přístroji, průřezu žíly do 10 mm2</t>
  </si>
  <si>
    <t>-620259429</t>
  </si>
  <si>
    <t>-1442310253</t>
  </si>
  <si>
    <t>-849018925</t>
  </si>
  <si>
    <t>1133281</t>
  </si>
  <si>
    <t>ZASUVKOVA SKRIN 1x16A/400V, 2x16A/230V, proudové chrániče, jističe</t>
  </si>
  <si>
    <t>811970831</t>
  </si>
  <si>
    <t>741310001</t>
  </si>
  <si>
    <t>Montáž spínačů jedno nebo dvoupólových nástěnných se zapojením vodičů, pro prostředí normální vypínačů, řazení 1-jednopólových</t>
  </si>
  <si>
    <t>1391924543</t>
  </si>
  <si>
    <t>34535015</t>
  </si>
  <si>
    <t>spínač nástěnný jednopólový, řazení 1, IP44, šroubové svorky</t>
  </si>
  <si>
    <t>934013552</t>
  </si>
  <si>
    <t>34535026</t>
  </si>
  <si>
    <t>přístroj přepínače zápustného střídavého, s krytem, řazení 6, s drápky, IP44, šroubové svorky</t>
  </si>
  <si>
    <t>-2103168382</t>
  </si>
  <si>
    <t>741313082</t>
  </si>
  <si>
    <t>Montáž zásuvek domovních se zapojením vodičů šroubové připojení venkovní nebo mokré, provedení 2P + PE</t>
  </si>
  <si>
    <t>1437284076</t>
  </si>
  <si>
    <t>34555233</t>
  </si>
  <si>
    <t>zásuvka nástěnná jednonásobná chráněná, s víčkem, IP54, šroubové svorky</t>
  </si>
  <si>
    <t>-75637645</t>
  </si>
  <si>
    <t>741331075</t>
  </si>
  <si>
    <t>Montáž měřicích přístrojů bez zapojení vodičů termostatu</t>
  </si>
  <si>
    <t>-1783639477</t>
  </si>
  <si>
    <t>1207085</t>
  </si>
  <si>
    <t xml:space="preserve">PROSTOROVY TERMOSTAT digitální </t>
  </si>
  <si>
    <t>-1892087150</t>
  </si>
  <si>
    <t>741371102</t>
  </si>
  <si>
    <t>Montáž svítidel zářivkových led se zapojením vodičů průmyslových stropních přisazených 1 zdroj s krytem</t>
  </si>
  <si>
    <t>-391536607</t>
  </si>
  <si>
    <t>34833100</t>
  </si>
  <si>
    <t>svítidlo LED průmyslové prachotěsné IP66, čirí akrylát, elektronický předřadník, 1x52W</t>
  </si>
  <si>
    <t>-1211464784</t>
  </si>
  <si>
    <t>1051275525</t>
  </si>
  <si>
    <t>34825001</t>
  </si>
  <si>
    <t>svítidlo interiérové stropní přisazené kruhové D 200-300mm 1300-2000lm</t>
  </si>
  <si>
    <t>-1113825740</t>
  </si>
  <si>
    <t>34825002</t>
  </si>
  <si>
    <t>svítidlo interiérové stropní přisazené kruhové D 300-450mm 1200-1900lm + PIR čidlo IP54</t>
  </si>
  <si>
    <t>2124294771</t>
  </si>
  <si>
    <t>-612814938</t>
  </si>
  <si>
    <t>34835010</t>
  </si>
  <si>
    <t>LED reflektor nástěnný 40-80W bez čidla</t>
  </si>
  <si>
    <t>749305122</t>
  </si>
  <si>
    <t>-1512573724</t>
  </si>
  <si>
    <t>35441073</t>
  </si>
  <si>
    <t>drát D 10mm FeZn</t>
  </si>
  <si>
    <t>-275758380</t>
  </si>
  <si>
    <t>35441415</t>
  </si>
  <si>
    <t>podpěra vedení FeZn do zdiva 150 mm</t>
  </si>
  <si>
    <t>1417717111</t>
  </si>
  <si>
    <t>71</t>
  </si>
  <si>
    <t>35441660</t>
  </si>
  <si>
    <t>podpěra vedení FeZn na konstrukce pro zemní pásek 30x4</t>
  </si>
  <si>
    <t>-1007205983</t>
  </si>
  <si>
    <t>72</t>
  </si>
  <si>
    <t>35441470</t>
  </si>
  <si>
    <t>podpěra vedení FeZn pod taškovou krytinu 100 mm</t>
  </si>
  <si>
    <t>-188978118</t>
  </si>
  <si>
    <t>73</t>
  </si>
  <si>
    <t>741410041</t>
  </si>
  <si>
    <t>Montáž uzemňovacího vedení s upevněním, propojením a připojením pomocí svorek v zemi s izolací spojů drátu nebo lana Ø do 10 mm v městské zástavbě</t>
  </si>
  <si>
    <t>-1880323458</t>
  </si>
  <si>
    <t>74</t>
  </si>
  <si>
    <t>1335043667</t>
  </si>
  <si>
    <t>75</t>
  </si>
  <si>
    <t>741420001.1</t>
  </si>
  <si>
    <t>Montáž hromosvodného vedení svodových drátů nebo lan s podpěrami, Ø do 10 mm</t>
  </si>
  <si>
    <t>-863545946</t>
  </si>
  <si>
    <t>76</t>
  </si>
  <si>
    <t>35442141</t>
  </si>
  <si>
    <t>drát D 8 mm AlMgSi polotvrdý</t>
  </si>
  <si>
    <t>942201541</t>
  </si>
  <si>
    <t>77</t>
  </si>
  <si>
    <t>741420022</t>
  </si>
  <si>
    <t>Montáž hromosvodného vedení svorek se 3 a více šrouby</t>
  </si>
  <si>
    <t>46763214</t>
  </si>
  <si>
    <t>78</t>
  </si>
  <si>
    <t>35441860</t>
  </si>
  <si>
    <t>svorka FeZn k jímací tyči - 4 šrouby</t>
  </si>
  <si>
    <t>2064892151</t>
  </si>
  <si>
    <t>79</t>
  </si>
  <si>
    <t>741420022.1</t>
  </si>
  <si>
    <t>-1780075960</t>
  </si>
  <si>
    <t>80</t>
  </si>
  <si>
    <t>35431001</t>
  </si>
  <si>
    <t>svorka uzemnění AlMgSi univerzální</t>
  </si>
  <si>
    <t>-1045186650</t>
  </si>
  <si>
    <t>81</t>
  </si>
  <si>
    <t>35431039</t>
  </si>
  <si>
    <t>svorka uzemnění AlMgSi na okapové žlaby</t>
  </si>
  <si>
    <t>-1487929108</t>
  </si>
  <si>
    <t>82</t>
  </si>
  <si>
    <t>35431031</t>
  </si>
  <si>
    <t>svorka uzemnění AlMgSi k jímací tyči, 72 x40 mm</t>
  </si>
  <si>
    <t>-162604320</t>
  </si>
  <si>
    <t>83</t>
  </si>
  <si>
    <t>741420051</t>
  </si>
  <si>
    <t>Montáž hromosvodného vedení ochranných prvků úhelníků nebo trubek s držáky do zdiva</t>
  </si>
  <si>
    <t>-818802267</t>
  </si>
  <si>
    <t>84</t>
  </si>
  <si>
    <t>35441830</t>
  </si>
  <si>
    <t>úhelník ochranný na ochranu svodu - 1700 mm, FeZn</t>
  </si>
  <si>
    <t>1915877917</t>
  </si>
  <si>
    <t>85</t>
  </si>
  <si>
    <t>741420083</t>
  </si>
  <si>
    <t>Montáž hromosvodného vedení doplňků štítků k označení svodů</t>
  </si>
  <si>
    <t>2053904749</t>
  </si>
  <si>
    <t>86</t>
  </si>
  <si>
    <t>35442110</t>
  </si>
  <si>
    <t>štítek plastový - čísla svodů</t>
  </si>
  <si>
    <t>-624365208</t>
  </si>
  <si>
    <t>87</t>
  </si>
  <si>
    <t>741430004</t>
  </si>
  <si>
    <t>Montáž jímacích tyčí délky do 3 m, na střešní hřeben</t>
  </si>
  <si>
    <t>-313581992</t>
  </si>
  <si>
    <t>88</t>
  </si>
  <si>
    <t>35441117</t>
  </si>
  <si>
    <t>tyč jímací s kovaným hrotem 1500mm AL</t>
  </si>
  <si>
    <t>227329462</t>
  </si>
  <si>
    <t>89</t>
  </si>
  <si>
    <t>741820001</t>
  </si>
  <si>
    <t>Měření zemních odporů zemniče</t>
  </si>
  <si>
    <t>946618037</t>
  </si>
  <si>
    <t>90</t>
  </si>
  <si>
    <t>-1532403366</t>
  </si>
  <si>
    <t>91</t>
  </si>
  <si>
    <t>1388132</t>
  </si>
  <si>
    <t>1185279265</t>
  </si>
  <si>
    <t>92</t>
  </si>
  <si>
    <t>741910413</t>
  </si>
  <si>
    <t>Montáž žlabů bez stojiny plast a příslušenstvím bez víka, šířky do 125 mm</t>
  </si>
  <si>
    <t>2138662276</t>
  </si>
  <si>
    <t>93</t>
  </si>
  <si>
    <t>8500107730</t>
  </si>
  <si>
    <t>Zemní kabelový žlab</t>
  </si>
  <si>
    <t>-157361158</t>
  </si>
  <si>
    <t>741910414</t>
  </si>
  <si>
    <t>Montáž žlabů bez stojiny a výložníků kovových s podpěrkami a příslušenstvím bez víka, šířky do 250 mm</t>
  </si>
  <si>
    <t>-416433746</t>
  </si>
  <si>
    <t>95</t>
  </si>
  <si>
    <t>1388133</t>
  </si>
  <si>
    <t>KABELOVY ZLAB 110X200MM SKSM 120 FS 3M</t>
  </si>
  <si>
    <t>774992579</t>
  </si>
  <si>
    <t>96</t>
  </si>
  <si>
    <t>R741390951</t>
  </si>
  <si>
    <t>Topný konvektor do 2,0kW</t>
  </si>
  <si>
    <t>-465003766</t>
  </si>
  <si>
    <t>97</t>
  </si>
  <si>
    <t>1134011</t>
  </si>
  <si>
    <t>ELEKTRICKY KONVEKTOR do 2,0kW s termostatem</t>
  </si>
  <si>
    <t>-1765159934</t>
  </si>
  <si>
    <t>98</t>
  </si>
  <si>
    <t>R-MaR 00006</t>
  </si>
  <si>
    <t>Montáž ovládáací skříně</t>
  </si>
  <si>
    <t>-905693348</t>
  </si>
  <si>
    <t>99</t>
  </si>
  <si>
    <t>R-MaR-D-0006</t>
  </si>
  <si>
    <t>Ovládací skříň servopohonu plastová (1xpřepínač I-0-II, 1xpřepínač 0-I,signálka 1x bílá)</t>
  </si>
  <si>
    <t>-1005760783</t>
  </si>
  <si>
    <t>100</t>
  </si>
  <si>
    <t>34562694</t>
  </si>
  <si>
    <t>svorkovnice krabicová bezšroubová jednopólová pro 3 vodiče 0,5-2,5mm2, 400V 24A</t>
  </si>
  <si>
    <t>-2077804059</t>
  </si>
  <si>
    <t>101</t>
  </si>
  <si>
    <t>34562695</t>
  </si>
  <si>
    <t>svorkovnice krabicová bezšroubová jednopólová pro 4 vodiče 0,5-2,5mm2, 400V 24A</t>
  </si>
  <si>
    <t>-1169022353</t>
  </si>
  <si>
    <t>102</t>
  </si>
  <si>
    <t>34562696</t>
  </si>
  <si>
    <t>svorkovnice krabicová bezšroubová jednopólová pro 5 vodičů 0,5-2,5mm2, 400V 24A</t>
  </si>
  <si>
    <t>939087521</t>
  </si>
  <si>
    <t>742</t>
  </si>
  <si>
    <t>Elektroinstalace - slaboproud</t>
  </si>
  <si>
    <t>103</t>
  </si>
  <si>
    <t>742230006</t>
  </si>
  <si>
    <t>Montáž ventilátoru, termostatu a vzduchového filtru pro kryty</t>
  </si>
  <si>
    <t>-555178107</t>
  </si>
  <si>
    <t>104</t>
  </si>
  <si>
    <t>1339934</t>
  </si>
  <si>
    <t>VENTILATOR DN200</t>
  </si>
  <si>
    <t>2040726708</t>
  </si>
  <si>
    <t>105</t>
  </si>
  <si>
    <t>537547364</t>
  </si>
  <si>
    <t>106</t>
  </si>
  <si>
    <t>skříň rozváděče elektroměrového pro přímé měření  kompaktní pilíř celoplastové provedení pro 1x dvousazbový třífázový elektroměr a spínací prvek sazby přístroje na elektroměrové desce s plombovatelným krytem jističů s přípravou pro připojení fotovoltaické</t>
  </si>
  <si>
    <t>542625382</t>
  </si>
  <si>
    <t>skříň rozváděče elektroměrového pro přímé měření  kompaktní pilíř celoplastové provedení pro 1x dvousazbový třífázový elektroměr a spínací prvek sazby přístroje na elektroměrové desce s plombovatelným krytem jističů s přípravou pro připojení fotovoltaické elektrárny. Hlavní jistič před elektroměrem 3x80A</t>
  </si>
  <si>
    <t>107</t>
  </si>
  <si>
    <t>210202016</t>
  </si>
  <si>
    <t>Montáž svítidel výbojkových se zapojením vodičů průmyslových nebo venkovních na sloupek parkových</t>
  </si>
  <si>
    <t>KUS</t>
  </si>
  <si>
    <t>452133641</t>
  </si>
  <si>
    <t>108</t>
  </si>
  <si>
    <t>34774011</t>
  </si>
  <si>
    <t xml:space="preserve">svítidlo veřejného osvětlení na dřík/výložník zdroj LED 40W  3000K, životnost 100.000hodin L90B10. </t>
  </si>
  <si>
    <t>396979803</t>
  </si>
  <si>
    <t>109</t>
  </si>
  <si>
    <t>34844463</t>
  </si>
  <si>
    <t>výložník osvětlovacích stožárů přímý</t>
  </si>
  <si>
    <t>1286590074</t>
  </si>
  <si>
    <t>110</t>
  </si>
  <si>
    <t>210204011</t>
  </si>
  <si>
    <t>Montáž stožárů osvětlení, bez zemních prací ocelových samostatně stojících, délky do 12 m</t>
  </si>
  <si>
    <t>1538089320</t>
  </si>
  <si>
    <t>111</t>
  </si>
  <si>
    <t>31674067</t>
  </si>
  <si>
    <t>stožár osvětlovací venkovní v 5,0m</t>
  </si>
  <si>
    <t>-780480613</t>
  </si>
  <si>
    <t>112</t>
  </si>
  <si>
    <t>8500619930</t>
  </si>
  <si>
    <t>Ochranná manžeta ke stožáru</t>
  </si>
  <si>
    <t>1484215674</t>
  </si>
  <si>
    <t>113</t>
  </si>
  <si>
    <t>1143964</t>
  </si>
  <si>
    <t>VYZBROJ STOZAROVA</t>
  </si>
  <si>
    <t>-1283377592</t>
  </si>
  <si>
    <t>114</t>
  </si>
  <si>
    <t>386392623</t>
  </si>
  <si>
    <t>N00</t>
  </si>
  <si>
    <t>Zemní práce-stožár vetknutý 5m</t>
  </si>
  <si>
    <t>115</t>
  </si>
  <si>
    <t>460050703R</t>
  </si>
  <si>
    <t>Výkop jámy do 2m3 pro stožár VO ruční tz.3\kol.1.0</t>
  </si>
  <si>
    <t>512</t>
  </si>
  <si>
    <t>744037853</t>
  </si>
  <si>
    <t>116</t>
  </si>
  <si>
    <t>46010003R</t>
  </si>
  <si>
    <t>Odvoz zeminy do 10km vč. poplatku za skládku</t>
  </si>
  <si>
    <t>-823025040</t>
  </si>
  <si>
    <t>117</t>
  </si>
  <si>
    <t>460600001R</t>
  </si>
  <si>
    <t>Pouzdrový základ VO mimo trasu kabelu pr.0,3\1,5m</t>
  </si>
  <si>
    <t>1957854265</t>
  </si>
  <si>
    <t>118</t>
  </si>
  <si>
    <t>46453R</t>
  </si>
  <si>
    <t>Stožárové pouzdro plast SP315\1000</t>
  </si>
  <si>
    <t>622191018</t>
  </si>
  <si>
    <t>119</t>
  </si>
  <si>
    <t>46134R</t>
  </si>
  <si>
    <t>Beton B13,5</t>
  </si>
  <si>
    <t>-1199039541</t>
  </si>
  <si>
    <t>120</t>
  </si>
  <si>
    <t>705478190</t>
  </si>
  <si>
    <t>121</t>
  </si>
  <si>
    <t>808152740</t>
  </si>
  <si>
    <t>122</t>
  </si>
  <si>
    <t>-1112967645</t>
  </si>
  <si>
    <t>123</t>
  </si>
  <si>
    <t>255604726</t>
  </si>
  <si>
    <t>124</t>
  </si>
  <si>
    <t>090001000</t>
  </si>
  <si>
    <t>Montážní materiál</t>
  </si>
  <si>
    <t>-534034641</t>
  </si>
  <si>
    <t>125</t>
  </si>
  <si>
    <t>2055495126</t>
  </si>
  <si>
    <t>04 - Rozvaděč RH</t>
  </si>
  <si>
    <t>210031001R</t>
  </si>
  <si>
    <t>Montáž izolátorů podpěrných</t>
  </si>
  <si>
    <t>-855324394</t>
  </si>
  <si>
    <t>1137027</t>
  </si>
  <si>
    <t>Plastový izolátor 60mm\M10\2kV</t>
  </si>
  <si>
    <t>1862541518</t>
  </si>
  <si>
    <t>741110513</t>
  </si>
  <si>
    <t>Montáž lišt a kanálků elektroinstalačních se spojkami, ohyby a rohy a s nasunutím do krabic vkládacích s víčkem, šířky do přes 120 do 180 mm</t>
  </si>
  <si>
    <t>1794138542</t>
  </si>
  <si>
    <t>34571220</t>
  </si>
  <si>
    <t>kanál elektroinstalační hranatý PVC 140x60mm</t>
  </si>
  <si>
    <t>448301181</t>
  </si>
  <si>
    <t>10*1,15 "Přepočtené koeficientem množství</t>
  </si>
  <si>
    <t>741120401</t>
  </si>
  <si>
    <t>Montáž vodičů izolovaných měděných drátovacích bez ukončení v rozváděčích plných a laněných (např. CY), průřezu žily 0,35 až 6 mm2</t>
  </si>
  <si>
    <t>854203153</t>
  </si>
  <si>
    <t>34141025</t>
  </si>
  <si>
    <t>vodič propojovací flexibilní jádro Cu lanované izolace PVC 450/750V (H07V-K) 1x2,5mm2</t>
  </si>
  <si>
    <t>271527575</t>
  </si>
  <si>
    <t>741127001</t>
  </si>
  <si>
    <t>614750742</t>
  </si>
  <si>
    <t>35410102</t>
  </si>
  <si>
    <t>rozvod přípojnicový prachotěsný, dílec rovný s odbočkami v Cu, 250A, dl 1m</t>
  </si>
  <si>
    <t>643212064</t>
  </si>
  <si>
    <t>741130021</t>
  </si>
  <si>
    <t>Ukončení vodičů izolovaných s označením a zapojením na svorkovnici s otevřením a uzavřením krytu, průřezu žíly do 2,5 mm2</t>
  </si>
  <si>
    <t>890209843</t>
  </si>
  <si>
    <t>134983080</t>
  </si>
  <si>
    <t>572090393</t>
  </si>
  <si>
    <t>741210147</t>
  </si>
  <si>
    <t>Montáž rozváděčů litinových, hliníkových nebo plastových bez zapojení vodičů částí skříněk víka hmotnosti do plechu montážního</t>
  </si>
  <si>
    <t>2125174912</t>
  </si>
  <si>
    <t>10.891.521</t>
  </si>
  <si>
    <t>Modul nosných lišt přístrojů</t>
  </si>
  <si>
    <t>813481176</t>
  </si>
  <si>
    <t>741210201</t>
  </si>
  <si>
    <t>Montáž rozváděčů skříňových nebo panelových bez zapojení vodičů dělitelných, hmotnosti jednoho pole do 200 kg</t>
  </si>
  <si>
    <t>-1904348108</t>
  </si>
  <si>
    <t>1142320</t>
  </si>
  <si>
    <t>Rozvaděč skříňový 1800x800x400</t>
  </si>
  <si>
    <t>1126953882</t>
  </si>
  <si>
    <t>POL4</t>
  </si>
  <si>
    <t>Pomocný materiál (vodiče, žlaby, apod...)</t>
  </si>
  <si>
    <t>-314766907</t>
  </si>
  <si>
    <t>741230016R</t>
  </si>
  <si>
    <t>Montáž signálek a ovladačů do dveří rozvaděče</t>
  </si>
  <si>
    <t>1290069839</t>
  </si>
  <si>
    <t>1185062</t>
  </si>
  <si>
    <t>Ovladač stiskací červený o průměru 22mm s návratem</t>
  </si>
  <si>
    <t>1061764951</t>
  </si>
  <si>
    <t>741231002</t>
  </si>
  <si>
    <t>Montáž svorkovnic do rozváděčů s popisnými štítky se zapojením vodičů na jedné straně řadových, průřezové plochy vodičů do 6 mm2</t>
  </si>
  <si>
    <t>-1590248872</t>
  </si>
  <si>
    <t>10.629.009</t>
  </si>
  <si>
    <t>Svorka řadová do 6mm2</t>
  </si>
  <si>
    <t>1554164716</t>
  </si>
  <si>
    <t>10.735.689</t>
  </si>
  <si>
    <t>Svorka BKS 35/10 sběrnicová</t>
  </si>
  <si>
    <t>-1163257324</t>
  </si>
  <si>
    <t>741240001</t>
  </si>
  <si>
    <t>Montáž ostatního příslušenství rozvoden kabelových vývodek do rozváděčů litinových, hliníkových nebo plastových bez zhotovení otvorů D do 42 mm</t>
  </si>
  <si>
    <t>-947359567</t>
  </si>
  <si>
    <t>10.530.203</t>
  </si>
  <si>
    <t>Vývodka do pr.32  vnější rovná</t>
  </si>
  <si>
    <t>-32853549</t>
  </si>
  <si>
    <t>10.530.206</t>
  </si>
  <si>
    <t>Vývodka  pr.63 vnější rovná</t>
  </si>
  <si>
    <t>-1808403560</t>
  </si>
  <si>
    <t>741310562</t>
  </si>
  <si>
    <t>Montáž spínačů tří nebo čtyřpólových vypínačů výkonových pojistkových, do 160 A</t>
  </si>
  <si>
    <t>1018842598</t>
  </si>
  <si>
    <t>11.016.496</t>
  </si>
  <si>
    <t>Spínač MSO 63/3</t>
  </si>
  <si>
    <t>-670876737</t>
  </si>
  <si>
    <t>741312501</t>
  </si>
  <si>
    <t>Montáž odpínačů bez zapojení vodičů výkonových pojistkových do 500 V do 160 A</t>
  </si>
  <si>
    <t>155428565</t>
  </si>
  <si>
    <t>1030085294</t>
  </si>
  <si>
    <t>Pojistka válcová 6A</t>
  </si>
  <si>
    <t>920313924</t>
  </si>
  <si>
    <t>1137174</t>
  </si>
  <si>
    <t>POJISTKOVY ODPINAC OPVA14-3 14x51 50A OE</t>
  </si>
  <si>
    <t>-511545291</t>
  </si>
  <si>
    <t>741312532</t>
  </si>
  <si>
    <t>Montáž odpínačů bez zapojení vodičů kompaktních do 750 V třípólových do 160 A</t>
  </si>
  <si>
    <t>639168165</t>
  </si>
  <si>
    <t>1240203</t>
  </si>
  <si>
    <t xml:space="preserve">POJISTKA VALCOVA AM 63A 400V </t>
  </si>
  <si>
    <t>1050167649</t>
  </si>
  <si>
    <t>1240196</t>
  </si>
  <si>
    <t>POJISTKA VALCOVA AM 25A 690V C22M25</t>
  </si>
  <si>
    <t>1251065401</t>
  </si>
  <si>
    <t>741312538</t>
  </si>
  <si>
    <t>Montáž odpínačů bez zapojení vodičů kompaktních do 750 V jednopólopvých do 160 A</t>
  </si>
  <si>
    <t>-484649757</t>
  </si>
  <si>
    <t>10001406099</t>
  </si>
  <si>
    <t>Pojistkový odpínač pro skleněné pojistky</t>
  </si>
  <si>
    <t>1534528535</t>
  </si>
  <si>
    <t>8500000654</t>
  </si>
  <si>
    <t>Pojistka skleněná trubičková 5×20 mm, F 0,5 A</t>
  </si>
  <si>
    <t>942702017</t>
  </si>
  <si>
    <t>741313001</t>
  </si>
  <si>
    <t>Montáž zásuvek domovních se zapojením vodičů bezšroubové připojení polozapuštěných nebo zapuštěných 10/16 A, provedení 2P + PE</t>
  </si>
  <si>
    <t>-1078202227</t>
  </si>
  <si>
    <t>34555241</t>
  </si>
  <si>
    <t>přístroj zásuvky zápustné jednonásobné,  na DIN</t>
  </si>
  <si>
    <t>-344548349</t>
  </si>
  <si>
    <t>-260706525</t>
  </si>
  <si>
    <t>-513603651</t>
  </si>
  <si>
    <t>741320105.1</t>
  </si>
  <si>
    <t>-892496293</t>
  </si>
  <si>
    <t>1633940</t>
  </si>
  <si>
    <t>VYPINACI SPOUST ASNTB 220-240V</t>
  </si>
  <si>
    <t>408268794</t>
  </si>
  <si>
    <t>1136668</t>
  </si>
  <si>
    <t xml:space="preserve">VYPINAC ISW 1P 63A 380/415V </t>
  </si>
  <si>
    <t>118733447</t>
  </si>
  <si>
    <t>741320162</t>
  </si>
  <si>
    <t>Montáž jističů se zapojením vodičů třípólových nn do 25 A bez krytu, se signálním kontaktem</t>
  </si>
  <si>
    <t>762215319</t>
  </si>
  <si>
    <t>10.532.301</t>
  </si>
  <si>
    <t>Spouštěč motorů 1-10A</t>
  </si>
  <si>
    <t>-949548979</t>
  </si>
  <si>
    <t>-104021579</t>
  </si>
  <si>
    <t>35822111</t>
  </si>
  <si>
    <t>jistič 1pólový-charakteristika B 16A</t>
  </si>
  <si>
    <t>-1210945181</t>
  </si>
  <si>
    <t>741320165.1</t>
  </si>
  <si>
    <t>609821870</t>
  </si>
  <si>
    <t>jistič 3pólový-charakteristika C 16A, zkratový proud 10kA</t>
  </si>
  <si>
    <t>1061817934</t>
  </si>
  <si>
    <t>1183607</t>
  </si>
  <si>
    <t>jistič 3pólový-charakteristika C 20A, zkratový proud 10kA</t>
  </si>
  <si>
    <t>461386649</t>
  </si>
  <si>
    <t>1183594</t>
  </si>
  <si>
    <t>jistič 3pólový-charakteristika C 10A, zkratový proud 10kA</t>
  </si>
  <si>
    <t>-1882679498</t>
  </si>
  <si>
    <t>1183593</t>
  </si>
  <si>
    <t>jistič 3pólový-charakteristika C 32A, zkratový proud 10kA</t>
  </si>
  <si>
    <t>-1935491942</t>
  </si>
  <si>
    <t>244770702</t>
  </si>
  <si>
    <t>805650717</t>
  </si>
  <si>
    <t>163220800</t>
  </si>
  <si>
    <t>Vypínač do rozvaděče na DIN lištu 3pólový 63A</t>
  </si>
  <si>
    <t>1943533330</t>
  </si>
  <si>
    <t>741321003</t>
  </si>
  <si>
    <t>Montáž proudových chráničů se zapojením vodičů dvoupólových nn do 25 A ve skříni</t>
  </si>
  <si>
    <t>1160964197</t>
  </si>
  <si>
    <t>1187843</t>
  </si>
  <si>
    <t>Kombinovaný chránič proudový 16A pracovního proudu 0,03A, zkratový proud 10kA, charakteristika C</t>
  </si>
  <si>
    <t>1109134912</t>
  </si>
  <si>
    <t>741322011</t>
  </si>
  <si>
    <t>Montáž přepěťových ochran nn se zapojením vodičů svodiče bleskových proudů – typ 1 třípólových, pro impulsní proud do 35 kA</t>
  </si>
  <si>
    <t>1307801608</t>
  </si>
  <si>
    <t>Svodič přepětí 3pólový 350V\20kA, typ 1+typ 2</t>
  </si>
  <si>
    <t>1682994937</t>
  </si>
  <si>
    <t>741330032</t>
  </si>
  <si>
    <t>Montáž stykačů nn se zapojením vodičů střídavých vestavných jednopólových do 25 A</t>
  </si>
  <si>
    <t>916593767</t>
  </si>
  <si>
    <t>1215837</t>
  </si>
  <si>
    <t>Instalační stykač 25A, 2x zapínací kontakt 230V\25-20</t>
  </si>
  <si>
    <t>87310214</t>
  </si>
  <si>
    <t>Montáž stykačů nn se zapojením vodičů střídavých vestavných třípólových do 25 A</t>
  </si>
  <si>
    <t>-1513940328</t>
  </si>
  <si>
    <t>1931842869</t>
  </si>
  <si>
    <t>741330602</t>
  </si>
  <si>
    <t>Montáž relé návěstních se zapojením vodičů</t>
  </si>
  <si>
    <t>-2084397016</t>
  </si>
  <si>
    <t>1579858</t>
  </si>
  <si>
    <t>POMOCNE RELE 230V 2P vč.patice</t>
  </si>
  <si>
    <t>-1309753794</t>
  </si>
  <si>
    <t>741330651</t>
  </si>
  <si>
    <t>Montáž relé pomocných se zapojením vodičů vestavných střídavých</t>
  </si>
  <si>
    <t>-1982092924</t>
  </si>
  <si>
    <t>1225352</t>
  </si>
  <si>
    <t xml:space="preserve">Soumrakový a světelný digitální spínač s integrovanmi hodinami 230V s externím čidlem </t>
  </si>
  <si>
    <t>1205213549</t>
  </si>
  <si>
    <t>741330744</t>
  </si>
  <si>
    <t>Montáž relé nezávislých bez zapojení vodičů tepelných</t>
  </si>
  <si>
    <t>293158559</t>
  </si>
  <si>
    <t>1148900</t>
  </si>
  <si>
    <t>hlídač teploty motoru dmychadla</t>
  </si>
  <si>
    <t>1660072120</t>
  </si>
  <si>
    <t>1172080</t>
  </si>
  <si>
    <t>Hlídač průsaku motoru</t>
  </si>
  <si>
    <t>-1964389893</t>
  </si>
  <si>
    <t>741810002</t>
  </si>
  <si>
    <t>Zkoušky a prohlídky elektrických rozvodů a zařízení celková prohlídka a vyhotovení revizní zprávy pro objem montážních prací přes 100 do 500 tis. Kč</t>
  </si>
  <si>
    <t>820819381</t>
  </si>
  <si>
    <t>06 - Rozvaděč DT</t>
  </si>
  <si>
    <t>1000140602</t>
  </si>
  <si>
    <t xml:space="preserve">Pojistkový odpínač OPVP14-3 RP </t>
  </si>
  <si>
    <t>-404411412</t>
  </si>
  <si>
    <t>-1852927458</t>
  </si>
  <si>
    <t>1685516879</t>
  </si>
  <si>
    <t>-1909370096</t>
  </si>
  <si>
    <t>-310726438</t>
  </si>
  <si>
    <t>-18634713</t>
  </si>
  <si>
    <t>-831723543</t>
  </si>
  <si>
    <t>-1510526532</t>
  </si>
  <si>
    <t>-445997663</t>
  </si>
  <si>
    <t>-66188806</t>
  </si>
  <si>
    <t>199292518</t>
  </si>
  <si>
    <t>-1358795917</t>
  </si>
  <si>
    <t>510435635</t>
  </si>
  <si>
    <t>-1186053910</t>
  </si>
  <si>
    <t>-921853699</t>
  </si>
  <si>
    <t>1990655876</t>
  </si>
  <si>
    <t>-1030076308</t>
  </si>
  <si>
    <t>-718340858</t>
  </si>
  <si>
    <t>-215071348</t>
  </si>
  <si>
    <t>1141800099</t>
  </si>
  <si>
    <t>141335726</t>
  </si>
  <si>
    <t>-731264292</t>
  </si>
  <si>
    <t>741320003</t>
  </si>
  <si>
    <t>Montáž pojistek se zapojením vodičů závitových kompletních skleněných</t>
  </si>
  <si>
    <t>-334249357</t>
  </si>
  <si>
    <t>1982154709</t>
  </si>
  <si>
    <t>2144489619</t>
  </si>
  <si>
    <t>-1738085102</t>
  </si>
  <si>
    <t>-1202768472</t>
  </si>
  <si>
    <t>1183635</t>
  </si>
  <si>
    <t>jistič 1pólový-charakteristika C 2A, zkratový proud 10kA</t>
  </si>
  <si>
    <t>1680194532</t>
  </si>
  <si>
    <t>-1108499767</t>
  </si>
  <si>
    <t>1030045613</t>
  </si>
  <si>
    <t>motorový spouštěč 0,16-0,63A</t>
  </si>
  <si>
    <t>1409290203</t>
  </si>
  <si>
    <t>35822640</t>
  </si>
  <si>
    <t>pomocný spínač s  kontakty (230V) - motorový spouštěč, stykač</t>
  </si>
  <si>
    <t>1564305379</t>
  </si>
  <si>
    <t>394134331</t>
  </si>
  <si>
    <t>194229099</t>
  </si>
  <si>
    <t>502743196</t>
  </si>
  <si>
    <t>1679768156</t>
  </si>
  <si>
    <t>741322141</t>
  </si>
  <si>
    <t>Montáž přepěťových ochran nn se zapojením vodičů svodiče přepětí – typ 3 na DIN lištu jednopólových</t>
  </si>
  <si>
    <t>115264764</t>
  </si>
  <si>
    <t>35889540</t>
  </si>
  <si>
    <t>svodič přepětí - ochrana 3.stupně  na DIN lištu s vf.filtrem</t>
  </si>
  <si>
    <t>1961201942</t>
  </si>
  <si>
    <t>35889541</t>
  </si>
  <si>
    <t>svodič přepětí - ochrana 3.stupně  na DIN lištu analogové vstupy</t>
  </si>
  <si>
    <t>-1814385285</t>
  </si>
  <si>
    <t>-1599403701</t>
  </si>
  <si>
    <t>POMOCNE RELE 230V, 24V 2P vč.patice</t>
  </si>
  <si>
    <t>1622157633</t>
  </si>
  <si>
    <t>741330821</t>
  </si>
  <si>
    <t>Montáž regulátoru PLC</t>
  </si>
  <si>
    <t>-2117612224</t>
  </si>
  <si>
    <t>-146572928</t>
  </si>
  <si>
    <t>-81610502</t>
  </si>
  <si>
    <t>1356934565</t>
  </si>
  <si>
    <t>742210031</t>
  </si>
  <si>
    <t xml:space="preserve">Montáž zdroje napájecího </t>
  </si>
  <si>
    <t>1356615964</t>
  </si>
  <si>
    <t>40463100</t>
  </si>
  <si>
    <t xml:space="preserve">zdroj spínaný 24V(12)/2,0A, </t>
  </si>
  <si>
    <t>-1727928310</t>
  </si>
  <si>
    <t>742210303</t>
  </si>
  <si>
    <t>Montáž vstupně výstupního reléového prvku 4 kontakty s krytem</t>
  </si>
  <si>
    <t>-2062548890</t>
  </si>
  <si>
    <t>59081393</t>
  </si>
  <si>
    <t xml:space="preserve">hlídač fází - relé </t>
  </si>
  <si>
    <t>2035474952</t>
  </si>
  <si>
    <t>210112130</t>
  </si>
  <si>
    <t>Montáž přepínače bez zapojení vodičů nn 230V</t>
  </si>
  <si>
    <t>144455483</t>
  </si>
  <si>
    <t>1285184</t>
  </si>
  <si>
    <t>Ovladač I-0-II na čeplní desku rozvaděče vč.spínacího prvku</t>
  </si>
  <si>
    <t>-1395041922</t>
  </si>
  <si>
    <t>210131501</t>
  </si>
  <si>
    <t>Montáž stykačů nn bez zapojení vodičů 230/400 A</t>
  </si>
  <si>
    <t>646484632</t>
  </si>
  <si>
    <t>8500048530</t>
  </si>
  <si>
    <t>Instalační stykač  RSI-40-11-A230</t>
  </si>
  <si>
    <t>74257782</t>
  </si>
  <si>
    <t>PS 03 - MaR</t>
  </si>
  <si>
    <t>1000393</t>
  </si>
  <si>
    <t>Programovatelný řídící systém PLC s rozšiřujícími moduly (8xAI,4xAO,80xBI,32xBO,RS485,GSM modulvč.SIM karty, zdroj,displej, MODBUS, ACCU)</t>
  </si>
  <si>
    <t>-682313820</t>
  </si>
  <si>
    <t>1000394</t>
  </si>
  <si>
    <t>Centrální SW pro řízení ČOV vč.vizualizace</t>
  </si>
  <si>
    <t>-494397437</t>
  </si>
  <si>
    <t>1000395</t>
  </si>
  <si>
    <t>Počítač kompatibilní s Intel Core i5 8400 4,0GHz Intel H310, DVD RW, Wifi SSD 250GB, HDD 1TB - 13"laptop</t>
  </si>
  <si>
    <t>2103428183</t>
  </si>
  <si>
    <t>220275485</t>
  </si>
  <si>
    <t>-1035818147</t>
  </si>
  <si>
    <t>85*1,05 "Přepočtené koeficientem množství</t>
  </si>
  <si>
    <t>416211386</t>
  </si>
  <si>
    <t>469561044</t>
  </si>
  <si>
    <t>60*1,05 "Přepočtené koeficientem množství</t>
  </si>
  <si>
    <t>-512413974</t>
  </si>
  <si>
    <t>-657162296</t>
  </si>
  <si>
    <t>40*1,05 "Přepočtené koeficientem množství</t>
  </si>
  <si>
    <t>-1797660787</t>
  </si>
  <si>
    <t>438610359</t>
  </si>
  <si>
    <t>75*1,05 "Přepočtené koeficientem množství</t>
  </si>
  <si>
    <t>-1287522364</t>
  </si>
  <si>
    <t>PKB.712199</t>
  </si>
  <si>
    <t>CYA 6</t>
  </si>
  <si>
    <t>-1062418248</t>
  </si>
  <si>
    <t>125*1,15 "Přepočtené koeficientem množství</t>
  </si>
  <si>
    <t>-559546120</t>
  </si>
  <si>
    <t>650907753</t>
  </si>
  <si>
    <t>450*1,15 "Přepočtené koeficientem množství</t>
  </si>
  <si>
    <t>758417388</t>
  </si>
  <si>
    <t>-1068403115</t>
  </si>
  <si>
    <t>420*1,15 "Přepočtené koeficientem množství</t>
  </si>
  <si>
    <t>-1917315605</t>
  </si>
  <si>
    <t>-1327316010</t>
  </si>
  <si>
    <t>180*1,15 "Přepočtené koeficientem množství</t>
  </si>
  <si>
    <t>-1443931848</t>
  </si>
  <si>
    <t>1352840712</t>
  </si>
  <si>
    <t>460*1,15 "Přepočtené koeficientem množství</t>
  </si>
  <si>
    <t>741124701</t>
  </si>
  <si>
    <t>Montáž kabelů měděných ovládacích bez ukončení uložených volně stíněných ovládacích s plným jádrem (např. JYTY) počtu a průměru žil 2 až 19x0,8 mm2</t>
  </si>
  <si>
    <t>1697919708</t>
  </si>
  <si>
    <t>34121580</t>
  </si>
  <si>
    <t>kabel ovládací průmyslový stíněný laminovanou Al fólií s příložným Cu drátem jádro Cu plné izolace PVC plášť PVC 250V (JQTQ) 2x0,80mm2</t>
  </si>
  <si>
    <t>-1423374571</t>
  </si>
  <si>
    <t>340*1,15 "Přepočtené koeficientem množství</t>
  </si>
  <si>
    <t>2048592569</t>
  </si>
  <si>
    <t>34113148</t>
  </si>
  <si>
    <t>kabel ovládací průmyslový stíněný laminovanou Al fólií s příložným Cu drátem jádro Cu plné izolace PVC plášť PVC 250V (JYTY) 2x1,00mm2</t>
  </si>
  <si>
    <t>-378078230</t>
  </si>
  <si>
    <t>280*1,15 "Přepočtené koeficientem množství</t>
  </si>
  <si>
    <t>1621354615</t>
  </si>
  <si>
    <t>1932633810</t>
  </si>
  <si>
    <t>739,130434782609*1,15 "Přepočtené koeficientem množství</t>
  </si>
  <si>
    <t>-1200193157</t>
  </si>
  <si>
    <t>34113151</t>
  </si>
  <si>
    <t>kabel ovládací průmyslový stíněný laminovanou Al fólií s příložným Cu drátem jádro Cu plné izolace PVC plášť PVC 250V (JYTY) 7x1,00mm2</t>
  </si>
  <si>
    <t>1556994299</t>
  </si>
  <si>
    <t>356,521739130435*1,15 "Přepočtené koeficientem množství</t>
  </si>
  <si>
    <t>741124731</t>
  </si>
  <si>
    <t>Montáž kabelů měděných ovládacích bez ukončení uložených pevně stíněných ovládacích s plným jádrem (např. JYTY) počtu a průměru žil 2 až 19x0,8 mm2</t>
  </si>
  <si>
    <t>1467347330</t>
  </si>
  <si>
    <t>1359100</t>
  </si>
  <si>
    <t xml:space="preserve">KABEL UFTP CAT6 LSOH </t>
  </si>
  <si>
    <t>-488714632</t>
  </si>
  <si>
    <t>-815751365</t>
  </si>
  <si>
    <t>-425819626</t>
  </si>
  <si>
    <t>-1732982971</t>
  </si>
  <si>
    <t>1507561360</t>
  </si>
  <si>
    <t>-1660634783</t>
  </si>
  <si>
    <t>Zemní kabelový žlab,</t>
  </si>
  <si>
    <t>-215719797</t>
  </si>
  <si>
    <t>-570751571</t>
  </si>
  <si>
    <t>-1683993295</t>
  </si>
  <si>
    <t>R-MaR 00001</t>
  </si>
  <si>
    <t>Montáž spínačů plovákových</t>
  </si>
  <si>
    <t>-244882107</t>
  </si>
  <si>
    <t>R-MaR-D-0001</t>
  </si>
  <si>
    <t>Plovákový snímač hladiny určený pronasazení ve venkovním prostředí s přepínacím kontaktem (max.250V/1A, propojovací kabel 3m+držák</t>
  </si>
  <si>
    <t>-152604404</t>
  </si>
  <si>
    <t>1,5*2 "Přepočtené koeficientem množství</t>
  </si>
  <si>
    <t>R-MaR-D-0002</t>
  </si>
  <si>
    <t>Frekvenční měnič pro dmychadlo 4,0kW, IP 54, Tlumivka s proměnnou indukčností pro lepší potlačení vyšších harmonických. Bezsenzorové vektorové řízení. Integrovaný RFI filtr pro 1. a 2. prostředí jako standard. Flexibilní sběrnicový systém s vestavěným Mod</t>
  </si>
  <si>
    <t>-1216124000</t>
  </si>
  <si>
    <t xml:space="preserve">Frekvenční měnič pro dmychadlo 4,0kW, IP 54, Tlumivka s proměnnou indukčností pro lepší potlačení vyšších harmonických. Bezsenzorové vektorové řízení. Integrovaný RFI filtr pro 1. a 2. prostředí jako standard. Flexibilní sběrnicový systém s vestavěným Modbusem a velkým počtem výměnných sběrnicových adaptérů. Úředně schválené UL, cUL a CEkomunikace </t>
  </si>
  <si>
    <t>1*2 "Přepočtené koeficientem množství</t>
  </si>
  <si>
    <t>R-MaR-D-00021</t>
  </si>
  <si>
    <t>Frekvenční měnič pro čerpadlo 2,0kW, IP 54, Tlumivka s proměnnou indukčností pro lepší potlačení vyšších harmonických. Bezsenzorové vektorové řízení. Integrovaný RFI filtr pro 1. a 2. prostředí jako standard. Flexibilní sběrnicový systém s vestavěným Modb</t>
  </si>
  <si>
    <t>-1973164067</t>
  </si>
  <si>
    <t xml:space="preserve">Frekvenční měnič pro čerpadlo 2,0kW, IP 54, Tlumivka s proměnnou indukčností pro lepší potlačení vyšších harmonických. Bezsenzorové vektorové řízení. Integrovaný RFI filtr pro 1. a 2. prostředí jako standard. Flexibilní sběrnicový systém s vestavěným Modbusem a velkým počtem výměnných sběrnicových adaptérů. Úředně schválené UL, cUL a CEkomunikace </t>
  </si>
  <si>
    <t>0,5*2 "Přepočtené koeficientem množství</t>
  </si>
  <si>
    <t>R-MaR 00002</t>
  </si>
  <si>
    <t>Montáž a nastavení frekvenčních měničů</t>
  </si>
  <si>
    <t>-352355150</t>
  </si>
  <si>
    <t>R-MaR 00003</t>
  </si>
  <si>
    <t>Montáž ultrazvukové sondy pro Parshalův žlab</t>
  </si>
  <si>
    <t>609457935</t>
  </si>
  <si>
    <t>R-MaR-D-0003</t>
  </si>
  <si>
    <t>Pro Parshalův žlab P1 - ultrazvuková měřící sonda a vyhodnocovací jednotka s archivací dat včetně propojovacích kabelů a provedení autorizovaného ověření - komplet</t>
  </si>
  <si>
    <t>-2040255542</t>
  </si>
  <si>
    <t>R-MaR 00004</t>
  </si>
  <si>
    <t>Montáž zařízení pro měření rozpuštěného kyslíku</t>
  </si>
  <si>
    <t>1952780680</t>
  </si>
  <si>
    <t>R-MaR-D-0004</t>
  </si>
  <si>
    <t>Zařízení pro měření rozpuštěného kyslíku  – komplet _x000D_
(převodník pro měření kyslíku a teploty, spolu s optickým čidlem kyslíku a teploty  a ponorným housingem  délka 1,0m, apod. MODBUS,</t>
  </si>
  <si>
    <t>1954346253</t>
  </si>
  <si>
    <t>Zařízení pro měření rozpuštěného kyslíku  – komplet 
(převodník pro měření kyslíku a teploty, spolu s optickým čidlem kyslíku a teploty  a ponorným housingem  délka 1,0m, apod. MODBUS,</t>
  </si>
  <si>
    <t>R-MaR 00005</t>
  </si>
  <si>
    <t xml:space="preserve">Montáž ultrazvukové sondy </t>
  </si>
  <si>
    <t>-15356665</t>
  </si>
  <si>
    <t>0,333333333333333*3 "Přepočtené koeficientem množství</t>
  </si>
  <si>
    <t>R-MaR-D-0005</t>
  </si>
  <si>
    <t>Radarová sonda pro měření výšky hladiny (možnost tvoření pěny), měřící rozsah 0-3 m, proudový výstup 4-20 mA vč.nerez držáku</t>
  </si>
  <si>
    <t>1399770725</t>
  </si>
  <si>
    <t>701042437</t>
  </si>
  <si>
    <t>2,33333333333333*3 "Přepočtené koeficientem množství</t>
  </si>
  <si>
    <t>Ovládací skříň servopohonu plastová (1xpřepínač I-0-II, 1xpřepínač I-II, 1xsignálka červená, 1x zelená)</t>
  </si>
  <si>
    <t>-1496833450</t>
  </si>
  <si>
    <t>742210421</t>
  </si>
  <si>
    <t>Programování PLC (datový bod)</t>
  </si>
  <si>
    <t>-115375514</t>
  </si>
  <si>
    <t>742210422</t>
  </si>
  <si>
    <t>Programování displej (datový bod)</t>
  </si>
  <si>
    <t>747218133</t>
  </si>
  <si>
    <t>742210423</t>
  </si>
  <si>
    <t>Programování centrální dispečinkový SW (datový bod)</t>
  </si>
  <si>
    <t>19839422</t>
  </si>
  <si>
    <t>742210424</t>
  </si>
  <si>
    <t>Oživení PLC na stavbě</t>
  </si>
  <si>
    <t>-227932089</t>
  </si>
  <si>
    <t>1,16666666666667*36 "Přepočtené koeficientem množství</t>
  </si>
  <si>
    <t>378332124</t>
  </si>
  <si>
    <t>-2030784520</t>
  </si>
  <si>
    <t>445316238</t>
  </si>
  <si>
    <t>-1747846451</t>
  </si>
  <si>
    <t>2098600256</t>
  </si>
  <si>
    <t>-285339270</t>
  </si>
  <si>
    <t>-1706385672</t>
  </si>
  <si>
    <t>1763481994</t>
  </si>
  <si>
    <t>dno nádrže</t>
  </si>
  <si>
    <t>28,732</t>
  </si>
  <si>
    <t>l1</t>
  </si>
  <si>
    <t>latě nádrže</t>
  </si>
  <si>
    <t>1,608</t>
  </si>
  <si>
    <t>l2</t>
  </si>
  <si>
    <t>latě prov. objekt</t>
  </si>
  <si>
    <t>1,011</t>
  </si>
  <si>
    <t>NA</t>
  </si>
  <si>
    <t>plocha nádrží</t>
  </si>
  <si>
    <t>42,7</t>
  </si>
  <si>
    <t>obkl</t>
  </si>
  <si>
    <t>obklady</t>
  </si>
  <si>
    <t>49,752</t>
  </si>
  <si>
    <t>odkop_n</t>
  </si>
  <si>
    <t>nádrže</t>
  </si>
  <si>
    <t>162,4</t>
  </si>
  <si>
    <t>odkop_p</t>
  </si>
  <si>
    <t>provozní objekt</t>
  </si>
  <si>
    <t>75,679</t>
  </si>
  <si>
    <t>om</t>
  </si>
  <si>
    <t>vnitřní omítka MVC</t>
  </si>
  <si>
    <t>169,943</t>
  </si>
  <si>
    <t>pb</t>
  </si>
  <si>
    <t>podkladní beton nádrže</t>
  </si>
  <si>
    <t>6,805</t>
  </si>
  <si>
    <t>SO.01.01 - Provozní objekt a aktivační nádrže s kalojemem</t>
  </si>
  <si>
    <t>stř</t>
  </si>
  <si>
    <t>střecha betonová</t>
  </si>
  <si>
    <t>155,139</t>
  </si>
  <si>
    <t>stř1</t>
  </si>
  <si>
    <t>nádrže střecha</t>
  </si>
  <si>
    <t>74,324</t>
  </si>
  <si>
    <t>šp1</t>
  </si>
  <si>
    <t>podsyp nádrže</t>
  </si>
  <si>
    <t>28,571</t>
  </si>
  <si>
    <t>šp2</t>
  </si>
  <si>
    <t>dorovnání nádrže</t>
  </si>
  <si>
    <t>4,082</t>
  </si>
  <si>
    <t>tr</t>
  </si>
  <si>
    <t>hraněné řezivo</t>
  </si>
  <si>
    <t>1,613</t>
  </si>
  <si>
    <t>výkopek</t>
  </si>
  <si>
    <t>612,55</t>
  </si>
  <si>
    <t>v1_3</t>
  </si>
  <si>
    <t>celý výkopek 1-3</t>
  </si>
  <si>
    <t>605,609</t>
  </si>
  <si>
    <t>sdk_p</t>
  </si>
  <si>
    <t>podhled SDK</t>
  </si>
  <si>
    <t>48,259</t>
  </si>
  <si>
    <t>Soupis prací je sestaven za využití položek Cenové soustavy ÚRS. Cenové a technické podmínky položek Cenové soustavy ÚRS, které nejsou uvedeny v soupisu prací (tzv.úvodní části katalogů), jsou neomezeně dálkově k dispozici na www.cs-urs.cz. Položky, které nemají ve sloupci "Cenová soustava" uveden žádný údaj, nepochází z Cenové soustavy ÚRS.  Zhotovitel zakalkuluje ztratné u dodávky materiálů do jednotkových cen stavebních prací.   Přírubové armatury a tvarovky, resp.stroje a zařízení opatřené přírubami budou naceněny včetně šroubů, matic, těsnění, vazelín a jiných spojovacích materiálů nezbytných k montáži.</t>
  </si>
  <si>
    <t xml:space="preserve">    2 - Zakládání</t>
  </si>
  <si>
    <t xml:space="preserve">    3 - Svislé a kompletní konstrukce</t>
  </si>
  <si>
    <t xml:space="preserve">    4 - Vodorovné konstrukce</t>
  </si>
  <si>
    <t xml:space="preserve">    6 - Úpravy povrchů, podlahy a osazování výplní</t>
  </si>
  <si>
    <t xml:space="preserve">    8 - Trubní vedení</t>
  </si>
  <si>
    <t xml:space="preserve">    9 - Ostatní konstrukce a práce, bourání</t>
  </si>
  <si>
    <t xml:space="preserve">    998 - Přesun hmot</t>
  </si>
  <si>
    <t xml:space="preserve">    711 - Izolace proti vodě, vlhkosti a plynům</t>
  </si>
  <si>
    <t xml:space="preserve">    713 - Izolace tepelné</t>
  </si>
  <si>
    <t xml:space="preserve">    721 - Zdravotechnika - vnitřní kanalizace</t>
  </si>
  <si>
    <t xml:space="preserve">    722 - Zdravotechnika - vnitřní vodovod</t>
  </si>
  <si>
    <t xml:space="preserve">    725 - Zdravotechnika - zařizovací předměty</t>
  </si>
  <si>
    <t xml:space="preserve">    751 - Vzduchotechnika</t>
  </si>
  <si>
    <t xml:space="preserve">    762 - Konstrukce tesařské</t>
  </si>
  <si>
    <t xml:space="preserve">    763 - Konstrukce suché výstavby</t>
  </si>
  <si>
    <t xml:space="preserve">    764 - Konstrukce klempířské dle D 1.1_01.01-10</t>
  </si>
  <si>
    <t xml:space="preserve">    765 - Krytina skládaná</t>
  </si>
  <si>
    <t xml:space="preserve">    766 - Konstrukce truhlářské</t>
  </si>
  <si>
    <t xml:space="preserve">    767 - Konstrukce zámečnické</t>
  </si>
  <si>
    <t xml:space="preserve">      767.1 - Lávka nad nádržemi, dl. 9,8m, 20,2m zábradlí, plocha roštů 10m2, ocel S235</t>
  </si>
  <si>
    <t xml:space="preserve">    771 - Podlahy z dlaždic</t>
  </si>
  <si>
    <t xml:space="preserve">    781 - Dokončovací práce - obklady</t>
  </si>
  <si>
    <t xml:space="preserve">    783 - Nátěry</t>
  </si>
  <si>
    <t xml:space="preserve">    784 - Dokončovací práce - malby a tapety</t>
  </si>
  <si>
    <t>115101202</t>
  </si>
  <si>
    <t>Čerpání vody na dopravní výšku do 10 m průměrný přítok přes 500 do 1 000 l/min</t>
  </si>
  <si>
    <t>1348328324</t>
  </si>
  <si>
    <t>Čerpání vody na dopravní výšku do 10 m s uvažovaným průměrným přítokem přes 500 do 1 000 l/min</t>
  </si>
  <si>
    <t>35*24 "(bude upřesněno dle skutečnosti)"</t>
  </si>
  <si>
    <t>115101302</t>
  </si>
  <si>
    <t>Pohotovost čerpací soupravy pro dopravní výšku do 10 m přítok přes 500 do 1 000 l/min</t>
  </si>
  <si>
    <t>den</t>
  </si>
  <si>
    <t>-1471505671</t>
  </si>
  <si>
    <t>Pohotovost záložní čerpací soupravy pro dopravní výšku do 10 m s uvažovaným průměrným přítokem přes 500 do 1 000 l/min</t>
  </si>
  <si>
    <t>121151123</t>
  </si>
  <si>
    <t>Sejmutí ornice plochy přes 500 m2 tl vrstvy do 200 mm strojně</t>
  </si>
  <si>
    <t>-932073911</t>
  </si>
  <si>
    <t>Sejmutí ornice strojně při souvislé ploše přes 500 m2, tl. vrstvy do 200 mm</t>
  </si>
  <si>
    <t>23,0*35,0 "osetí a rozprostření je v SO 01.04"</t>
  </si>
  <si>
    <t>122151104</t>
  </si>
  <si>
    <t>Odkopávky a prokopávky nezapažené v hornině třídy těžitelnosti I skupiny 1 a 2 objem do 500 m3 strojně</t>
  </si>
  <si>
    <t>-862517288</t>
  </si>
  <si>
    <t>Odkopávky a prokopávky nezapažené strojně v hornině třídy těžitelnosti I skupiny 1 a 2 přes 100 do 500 m3</t>
  </si>
  <si>
    <t>232,0*0,7 "nádrže-dle statiky svrchní vrstva humózní hlíny 0,7 m"</t>
  </si>
  <si>
    <t>-1613174406</t>
  </si>
  <si>
    <t>6,51*11,625 "provozní objekt"</t>
  </si>
  <si>
    <t>131151205</t>
  </si>
  <si>
    <t>Hloubení jam zapažených v hornině třídy těžitelnosti I skupiny 1 a 2 objem do 1000 m3 strojně</t>
  </si>
  <si>
    <t>813274670</t>
  </si>
  <si>
    <t>Hloubení zapažených jam a zářezů strojně s urovnáním dna do předepsaného profilu a spádu v hornině třídy těžitelnosti I skupiny 1 a 2 přes 500 do 1 000 m3</t>
  </si>
  <si>
    <t>"těžitelnost dle geolog. posudku, hornina tř.1-10%, tř.2-14%"</t>
  </si>
  <si>
    <t>"122,51m2-plocha výkopu"</t>
  </si>
  <si>
    <t>122,51*5,0</t>
  </si>
  <si>
    <t>v*0,24</t>
  </si>
  <si>
    <t>131251205</t>
  </si>
  <si>
    <t>Hloubení jam zapažených v hornině třídy těžitelnosti I skupiny 3 objem do 1000 m3 strojně</t>
  </si>
  <si>
    <t>-2124041012</t>
  </si>
  <si>
    <t>Hloubení zapažených jam a zářezů strojně s urovnáním dna do předepsaného profilu a spádu v hornině třídy těžitelnosti I skupiny 3 přes 500 do 1 000 m3</t>
  </si>
  <si>
    <t>hornina tř. 3 - 36 %</t>
  </si>
  <si>
    <t>v*0,36</t>
  </si>
  <si>
    <t>131351205</t>
  </si>
  <si>
    <t>Hloubení jam zapažených v hornině třídy těžitelnosti II skupiny 4 objem do 1000 m3 strojně</t>
  </si>
  <si>
    <t>-1791269274</t>
  </si>
  <si>
    <t>Hloubení zapažených jam a zářezů strojně s urovnáním dna do předepsaného profilu a spádu v hornině třídy těžitelnosti II skupiny 4 přes 500 do 1 000 m3</t>
  </si>
  <si>
    <t>hornina tř. 4 - 10 %</t>
  </si>
  <si>
    <t>v*0,1</t>
  </si>
  <si>
    <t>131451205</t>
  </si>
  <si>
    <t>Hloubení jam zapažených v hornině třídy těžitelnosti II skupiny 5 objem do 1000 m3 strojně</t>
  </si>
  <si>
    <t>-515497603</t>
  </si>
  <si>
    <t>Hloubení zapažených jam a zářezů strojně s urovnáním dna do předepsaného profilu a spádu v hornině třídy těžitelnosti II skupiny 5 přes 500 do 1 000 m3</t>
  </si>
  <si>
    <t>hornina tř. 5 - 30 %</t>
  </si>
  <si>
    <t>v*0,3</t>
  </si>
  <si>
    <t>2*Pi*0,57*0,57*0,5</t>
  </si>
  <si>
    <t>42,0*0,15*0,3</t>
  </si>
  <si>
    <t>Součet</t>
  </si>
  <si>
    <t>153112111</t>
  </si>
  <si>
    <t>Nastražení ocelových štětovnic dl do 10 m ve standardních podmínkách z terénu</t>
  </si>
  <si>
    <t>-2133859440</t>
  </si>
  <si>
    <t>Zřízení beraněných stěn z ocelových štětovnic z terénu nastražení štětovnic ve standardních podmínkách, délky do 10 m</t>
  </si>
  <si>
    <t>"47,75m obvod jámy"</t>
  </si>
  <si>
    <t>47,75*10,0 "dle D 1.2-01"</t>
  </si>
  <si>
    <t>153112123</t>
  </si>
  <si>
    <t>Zaberanění ocelových štětovnic na dl do 12 m ve standardních podmínkách z terénu</t>
  </si>
  <si>
    <t>-27638286</t>
  </si>
  <si>
    <t>Zřízení beraněných stěn z ocelových štětovnic z terénu zaberanění štětovnic ve standardních podmínkách, délky do 12 m</t>
  </si>
  <si>
    <t>159203101</t>
  </si>
  <si>
    <t>štětovnice Larsen VL604</t>
  </si>
  <si>
    <t>586787823</t>
  </si>
  <si>
    <t>"štětovnice VL 604 = 123,5 kg/m2"</t>
  </si>
  <si>
    <t>"opotřebení štětovnic  0,5 násobek pořizovací ceny materiálu"</t>
  </si>
  <si>
    <t>47,75*10,0*0,1235 "dle D 1.2-01"</t>
  </si>
  <si>
    <t>153113113</t>
  </si>
  <si>
    <t>Vytažení ocelových štětovnic dl do 12 m zaberaněných do hl 12 m z terénu ve standardnich podmínkách</t>
  </si>
  <si>
    <t>417736292</t>
  </si>
  <si>
    <t>Vytažení stěn z ocelových štětovnic zaberaněných z terénu délky do 12 m ve standardních podmínkách, zaberaněných na hloubku do 12 m</t>
  </si>
  <si>
    <t>153116111</t>
  </si>
  <si>
    <t>Opracování ocelových kleštin nebo převázek hradicích stěn z terénu</t>
  </si>
  <si>
    <t>2053012864</t>
  </si>
  <si>
    <t>Kleštiny nebo převázky pro hradící stěny beraněné, nasazené, tabulové z oceli jakéhokoliv druhu z terénu opracování</t>
  </si>
  <si>
    <t>"25,55kg/m"</t>
  </si>
  <si>
    <t>2*47,75*0,02555</t>
  </si>
  <si>
    <t>153116112</t>
  </si>
  <si>
    <t>Montáž ocelových kleštin nebo převázek hradicích stěn z terénu</t>
  </si>
  <si>
    <t>1040268764</t>
  </si>
  <si>
    <t>Kleštiny nebo převázky pro hradící stěny beraněné, nasazené, tabulové z oceli jakéhokoliv druhu z terénu montáž</t>
  </si>
  <si>
    <t>13010826</t>
  </si>
  <si>
    <t>ocel profilová jakost S235JR (11 375) průřez U (UPN) 200</t>
  </si>
  <si>
    <t>-593240300</t>
  </si>
  <si>
    <t>153821115</t>
  </si>
  <si>
    <t>Osazení kotvy kabelové z pramenců nebo drátů pro nosnost přes 0,62 do 0,93 MN</t>
  </si>
  <si>
    <t>1543977861</t>
  </si>
  <si>
    <t>Osazení kotev kabelových z popouštěných pramenců nebo drátů pro nosnost přes 0,62 do 0,93 MN</t>
  </si>
  <si>
    <t>2*(3+1+4+8+6)*12,0</t>
  </si>
  <si>
    <t>314522001</t>
  </si>
  <si>
    <t>kotva pramencová dočasná 0,6“ St 1770 MPa, volná délka 8 m, délka kořene 4 m, vč. injektáže</t>
  </si>
  <si>
    <t>1433203211</t>
  </si>
  <si>
    <t>"dle D 1.2-02"</t>
  </si>
  <si>
    <t>Kotva DYWIDAG pramencová dočasná 0,6“ St 1770 MPa</t>
  </si>
  <si>
    <t>Volná délka 8 m, délka kořene 4 m, sklon 15°, vzdálenost mezi kotvami 1,5 m,</t>
  </si>
  <si>
    <t>plocha pramence 140 mm2,</t>
  </si>
  <si>
    <t>počet pramenců 3, předepínací síla 80 kN</t>
  </si>
  <si>
    <t>průměr kořene 133 mm, plášťové tření 150 kPa</t>
  </si>
  <si>
    <t>314522002</t>
  </si>
  <si>
    <t>hlava kotvy; roznášecí deska, objímka, kotevní čelisti, těsnění, litinové injektážní víko, spojovací materiál, podkladní deska</t>
  </si>
  <si>
    <t>1740609034</t>
  </si>
  <si>
    <t>153822115</t>
  </si>
  <si>
    <t>Napnutí kabelových kotev při únosnosti kotvy přes 0,62 do 0,93 MN</t>
  </si>
  <si>
    <t>-1992829325</t>
  </si>
  <si>
    <t>2*(3+1+4+8+6)</t>
  </si>
  <si>
    <t>153.R</t>
  </si>
  <si>
    <t>Deaktivace kotev</t>
  </si>
  <si>
    <t>-800064399</t>
  </si>
  <si>
    <t>161151103</t>
  </si>
  <si>
    <t>Svislé přemístění výkopku z horniny třídy těžitelnosti I skupiny 1 až 3 hl výkopu přes 4 do 8 m</t>
  </si>
  <si>
    <t>-1326217037</t>
  </si>
  <si>
    <t>Svislé přemístění výkopku strojně bez naložení do dopravní nádoby avšak s vyprázdněním dopravní nádoby na hromadu nebo do dopravního prostředku z horniny třídy těžitelnosti I skupiny 1 až 3 při hloubce výkopu přes 4 do 8 m</t>
  </si>
  <si>
    <t>hornina tř. 1-3_(10+14+36) %</t>
  </si>
  <si>
    <t>v*0,6*0,5</t>
  </si>
  <si>
    <t>161151113</t>
  </si>
  <si>
    <t>Svislé přemístění výkopku z horniny třídy těžitelnosti II skupiny 4 a 5 hl výkopu přes 4 do 8 m</t>
  </si>
  <si>
    <t>-561616383</t>
  </si>
  <si>
    <t>Svislé přemístění výkopku strojně bez naložení do dopravní nádoby avšak s vyprázdněním dopravní nádoby na hromadu nebo do dopravního prostředku z horniny třídy těžitelnosti II skupiny 4 a 5 při hloubce výkopu přes 4 do 8 m</t>
  </si>
  <si>
    <t>hornina tř. 4 - 5_(10+30) %</t>
  </si>
  <si>
    <t>v*0,4*0,5</t>
  </si>
  <si>
    <t>162251102</t>
  </si>
  <si>
    <t>Vodorovné přemístění přes 20 do 50 m výkopku/sypaniny z horniny třídy těžitelnosti I skupiny 1 až 3</t>
  </si>
  <si>
    <t>184588049</t>
  </si>
  <si>
    <t>Vodorovné přemístění výkopku nebo sypaniny po suchu na obvyklém dopravním prostředku, bez naložení výkopku, avšak se složením bez rozhrnutí z horniny třídy těžitelnosti I skupiny 1 až 3 na vzdálenost přes 20 do 50 m</t>
  </si>
  <si>
    <t>na mezideponii</t>
  </si>
  <si>
    <t>v*0,6</t>
  </si>
  <si>
    <t>162251122</t>
  </si>
  <si>
    <t>Vodorovné přemístění přes 20 do 50 m výkopku/sypaniny z horniny třídy těžitelnosti II skupiny 4 a 5</t>
  </si>
  <si>
    <t>-545697080</t>
  </si>
  <si>
    <t>Vodorovné přemístění výkopku nebo sypaniny po suchu na obvyklém dopravním prostředku, bez naložení výkopku, avšak se složením bez rozhrnutí z horniny třídy těžitelnosti II skupiny 4 a 5 na vzdálenost přes 20 do 50 m</t>
  </si>
  <si>
    <t>v*0,4</t>
  </si>
  <si>
    <t>162751117</t>
  </si>
  <si>
    <t>Vodorovné přemístění přes 9 000 do 10000 m výkopku/sypaniny z horniny třídy těžitelnosti I skupiny 1 až 3</t>
  </si>
  <si>
    <t>1462341533</t>
  </si>
  <si>
    <t>Vodorovné přemístění výkopku nebo sypaniny po suchu na obvyklém dopravním prostředku, bez naložení výkopku, avšak se složením bez rozhrnutí z horniny třídy těžitelnosti I skupiny 1 až 3 na vzdálenost přes 9 000 do 10 000 m</t>
  </si>
  <si>
    <t>162751119</t>
  </si>
  <si>
    <t>Příplatek k vodorovnému přemístění výkopku/sypaniny z horniny třídy těžitelnosti I skupiny 1 až 3 ZKD 1000 m přes 10000 m</t>
  </si>
  <si>
    <t>2108826636</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</si>
  <si>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</si>
  <si>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1*v1_3</t>
  </si>
  <si>
    <t>162751137</t>
  </si>
  <si>
    <t>Vodorovné přemístění přes 9 000 do 10000 m výkopku/sypaniny z horniny třídy těžitelnosti II skupiny 4 a 5</t>
  </si>
  <si>
    <t>-818140347</t>
  </si>
  <si>
    <t>Vodorovné přemístění výkopku nebo sypaniny po suchu na obvyklém dopravním prostředku, bez naložení výkopku, avšak se složením bez rozhrnutí z horniny třídy těžitelnosti II skupiny 4 a 5 na vzdálenost přes 9 000 do 10 000 m</t>
  </si>
  <si>
    <t>162751139</t>
  </si>
  <si>
    <t>Příplatek k vodorovnému přemístění výkopku/sypaniny z horniny třídy těžitelnosti II skupiny 4 a 5 ZKD 1000 m přes 10000 m</t>
  </si>
  <si>
    <t>1899672897</t>
  </si>
  <si>
    <t>Vodorovné přemístění výkopku nebo sypaniny po suchu na obvyklém dopravním prostředku, bez naložení výkopku, avšak se složením bez rozhrnutí z horniny třídy těžitelnosti II skupiny 4 a 5 na vzdálenost Příplatek k ceně za každých dalších i započatých 1 000 m</t>
  </si>
  <si>
    <t>1*v*0,4</t>
  </si>
  <si>
    <t>167151111</t>
  </si>
  <si>
    <t>Nakládání výkopku z hornin třídy těžitelnosti I skupiny 1 až 3 přes 100 m3</t>
  </si>
  <si>
    <t>-1439985299</t>
  </si>
  <si>
    <t>Nakládání, skládání a překládání neulehlého výkopku nebo sypaniny strojně nakládání, množství přes 100 m3, z hornin třídy těžitelnosti I, skupiny 1 až 3</t>
  </si>
  <si>
    <t>167151112</t>
  </si>
  <si>
    <t>Nakládání výkopku z hornin třídy těžitelnosti II skupiny 4 a 5 přes 100 m3</t>
  </si>
  <si>
    <t>87754833</t>
  </si>
  <si>
    <t>Nakládání, skládání a překládání neulehlého výkopku nebo sypaniny strojně nakládání, množství přes 100 m3, z hornin třídy těžitelnosti II, skupiny 4 a 5</t>
  </si>
  <si>
    <t>171201231</t>
  </si>
  <si>
    <t>Poplatek za uložení zeminy a kamení na recyklační skládce (skládkovné) kód odpadu 17 05 04</t>
  </si>
  <si>
    <t>2135551731</t>
  </si>
  <si>
    <t>Poplatek za uložení stavebního odpadu na recyklační skládce (skládkovné) zeminy a kamení zatříděného do Katalogu odpadů pod kódem 17 05 04</t>
  </si>
  <si>
    <t>(605,609+245,02)*2,0</t>
  </si>
  <si>
    <t>Zásyp jam, šachet rýh nebo kolem objektů sypaninou se zhutněním</t>
  </si>
  <si>
    <t>685390955</t>
  </si>
  <si>
    <t>"nádrže"</t>
  </si>
  <si>
    <t>-šp1</t>
  </si>
  <si>
    <t>-šp2</t>
  </si>
  <si>
    <t>-pb</t>
  </si>
  <si>
    <t>-0,51*1,2 "základ předsazené schodiště"</t>
  </si>
  <si>
    <t>-1,48*9,325 "provozní objekt"</t>
  </si>
  <si>
    <t>-D1 "nádrže - dno"</t>
  </si>
  <si>
    <t>-(9,8*5,0*5,0)+(2,9*3,5*5,0)"nádrže objem"</t>
  </si>
  <si>
    <t>z</t>
  </si>
  <si>
    <t>58331200</t>
  </si>
  <si>
    <t>štěrkopísek netříděný zásypový</t>
  </si>
  <si>
    <t>-91025979</t>
  </si>
  <si>
    <t>498,097*2,0541 "dle IG 100% výměna zásypu"</t>
  </si>
  <si>
    <t>-979126291</t>
  </si>
  <si>
    <t>"provozní objekt"</t>
  </si>
  <si>
    <t>(1,65*5,5+3,05*5,5+2,125*5,5)*0,25</t>
  </si>
  <si>
    <t>(1,95*5,8+3,35*5,8+2,425*5,8)*0,75</t>
  </si>
  <si>
    <t>"vnější zásyp provozní objekt"</t>
  </si>
  <si>
    <t>0,61*11,325+2*0,61*6,6+0,61*2,5</t>
  </si>
  <si>
    <t>583440030</t>
  </si>
  <si>
    <t>kamenivo drcené hrubé frakce 64/125</t>
  </si>
  <si>
    <t>-2066357522</t>
  </si>
  <si>
    <t>(1,95*5,8+3,35*5,8+2,425*5,8)*0,65</t>
  </si>
  <si>
    <t>38,507*2,0541</t>
  </si>
  <si>
    <t>58344171</t>
  </si>
  <si>
    <t>štěrkodrť frakce 0/32</t>
  </si>
  <si>
    <t>367753550</t>
  </si>
  <si>
    <t>(1,95*5,8+3,35*5,8+2,425*5,8)*0,1</t>
  </si>
  <si>
    <t>4,481*2,0541</t>
  </si>
  <si>
    <t>-1021110641</t>
  </si>
  <si>
    <t>16,485*2,0541 "vnější zásyp provozní objekt"</t>
  </si>
  <si>
    <t>Zakládání</t>
  </si>
  <si>
    <t>212572121</t>
  </si>
  <si>
    <t>Lože pro trativody z kameniva drobného těženého</t>
  </si>
  <si>
    <t>-1577108222</t>
  </si>
  <si>
    <t>212755215</t>
  </si>
  <si>
    <t>Trativody z drenážních trubek plastových flexibilních D 125 mm bez lože</t>
  </si>
  <si>
    <t>-1840715345</t>
  </si>
  <si>
    <t>Trativody bez lože z drenážních trubek plastových flexibilních D 125 mm</t>
  </si>
  <si>
    <t>42,0</t>
  </si>
  <si>
    <t>2715322111</t>
  </si>
  <si>
    <t>Podsyp pod základové konstrukce se zhutněním z hrubého kameniva frakce 64-128 mm</t>
  </si>
  <si>
    <t>1568692410</t>
  </si>
  <si>
    <t>(11,1*6,1+4,8*2,9)*0,35</t>
  </si>
  <si>
    <t>2715322120</t>
  </si>
  <si>
    <t>Podsyp pod základové konstrukce se zhutněním z hrubého kameniva frakce 0 až 32 mm</t>
  </si>
  <si>
    <t>1563735816</t>
  </si>
  <si>
    <t>(11,1*6,1+4,8*2,9)*0,05 "dorovnání"</t>
  </si>
  <si>
    <t>273313511</t>
  </si>
  <si>
    <t>Základové desky z betonu tř. C 12/15</t>
  </si>
  <si>
    <t>236945134</t>
  </si>
  <si>
    <t>Základy z betonu prostého desky z betonu kamenem neprokládaného tř. C 12/15</t>
  </si>
  <si>
    <t>(10,4*5,4+4,1*2,9)*0,1 "nádrže"</t>
  </si>
  <si>
    <t>-1208220026</t>
  </si>
  <si>
    <t>(1,95*5,8+3,35*5,8+2,425*5,8)*0,05  "provozní objekt"</t>
  </si>
  <si>
    <t>2733135110</t>
  </si>
  <si>
    <t>Základové desky z betonu tř. C 8/10</t>
  </si>
  <si>
    <t>-1206914426</t>
  </si>
  <si>
    <t>"provozní objekt-podkladový beton-základy"</t>
  </si>
  <si>
    <t>9,625*0,7*0,05</t>
  </si>
  <si>
    <t>1,575*0,7*0,05</t>
  </si>
  <si>
    <t>4*5,5*0,7*0,05</t>
  </si>
  <si>
    <t>273321411</t>
  </si>
  <si>
    <t>Základové desky ze ŽB bez zvýšených nároků na prostředí tř. C 20/25</t>
  </si>
  <si>
    <t>-1437496812</t>
  </si>
  <si>
    <t>Základy z betonu železového (bez výztuže) desky z betonu bez zvláštních nároků na prostředí tř. C 20/25</t>
  </si>
  <si>
    <t>6,6*9,325*0,2</t>
  </si>
  <si>
    <t>273351121</t>
  </si>
  <si>
    <t>Zřízení bednění základových desek</t>
  </si>
  <si>
    <t>664801629</t>
  </si>
  <si>
    <t>Bednění základů desek zřízení</t>
  </si>
  <si>
    <t>2*(6,6+9,325)*0,2</t>
  </si>
  <si>
    <t>273351122</t>
  </si>
  <si>
    <t>Odstranění bednění základových desek</t>
  </si>
  <si>
    <t>-225145225</t>
  </si>
  <si>
    <t>Bednění základů desek odstranění</t>
  </si>
  <si>
    <t>273361821</t>
  </si>
  <si>
    <t>Výztuž základových desek betonářskou ocelí 10 505 (R)</t>
  </si>
  <si>
    <t>1363719143</t>
  </si>
  <si>
    <t>Výztuž základů desek z betonářské oceli 10 505 (R) nebo BSt 500</t>
  </si>
  <si>
    <t>12,309*0,14</t>
  </si>
  <si>
    <t>274313711</t>
  </si>
  <si>
    <t>Základové pasy z betonu tř. C 20/25</t>
  </si>
  <si>
    <t>-732860000</t>
  </si>
  <si>
    <t>Základy z betonu prostého pasy betonu kamenem neprokládaného tř. C 20/25</t>
  </si>
  <si>
    <t>"provozní objekt-základové pasy"</t>
  </si>
  <si>
    <t>2*9,625*0,7*0,25</t>
  </si>
  <si>
    <t>4*5,5*0,7*0,25</t>
  </si>
  <si>
    <t>274351121</t>
  </si>
  <si>
    <t>Zřízení bednění základových pasů rovného</t>
  </si>
  <si>
    <t>1858977530</t>
  </si>
  <si>
    <t>Bednění základů pasů rovné zřízení</t>
  </si>
  <si>
    <t>(9,625+2*6,9+1,575+0,15)*0,3</t>
  </si>
  <si>
    <t>6*5,5*0,3</t>
  </si>
  <si>
    <t>2*3*(2,125+3,05+1,65)*0,3</t>
  </si>
  <si>
    <t>274351122</t>
  </si>
  <si>
    <t>Odstranění bednění základových pasů rovného</t>
  </si>
  <si>
    <t>2096855064</t>
  </si>
  <si>
    <t>Bednění základů pasů rovné odstranění</t>
  </si>
  <si>
    <t>279113145</t>
  </si>
  <si>
    <t>Základová zeď tl do 400 mm z tvárnic ztraceného bednění včetně výplně z betonu tř. C 20/25</t>
  </si>
  <si>
    <t>-382804478</t>
  </si>
  <si>
    <t>Základové zdi z tvárnic ztraceného bednění včetně výplně z betonu  bez zvláštních nároků na vliv prostředí třídy C 20/25, tloušťky zdiva přes 300 do 400 mm</t>
  </si>
  <si>
    <t>2*9,325*0,75</t>
  </si>
  <si>
    <t>4*5,8*0,75</t>
  </si>
  <si>
    <t>279361821</t>
  </si>
  <si>
    <t>Výztuž základových zdí nosných betonářskou ocelí 10 505</t>
  </si>
  <si>
    <t>-2136875379</t>
  </si>
  <si>
    <t>Výztuž základových zdí nosných  svislých nebo odkloněných od svislice, rovinných nebo oblých, deskových nebo žebrových, včetně výztuže jejich žeber z betonářské oceli 10 505 (R) nebo BSt 500</t>
  </si>
  <si>
    <t>31,388*0,05</t>
  </si>
  <si>
    <t>Svislé a kompletní konstrukce</t>
  </si>
  <si>
    <t>310001101</t>
  </si>
  <si>
    <t>Vytvoření prostupů průřezu do 0,02 m2 v monolitických betonových zdech tl do 0,5 m osazením trub, dílců nebo tvarovek do bednění</t>
  </si>
  <si>
    <t>-627774488</t>
  </si>
  <si>
    <t>Vytvoření prostupů ve zdech z monolitického betonu nebo železobetonu osazením trub, prefabrikovaných dílců, dutinových tvarovek, apod., do bednění vnější průřezové plochy do 0,02 m2, tloušťky zdi do 0,5 m</t>
  </si>
  <si>
    <t>28611118</t>
  </si>
  <si>
    <t>trubka kanalizační PVC-U plnostěnná jednovrstvá DN 110x1000mm SN8</t>
  </si>
  <si>
    <t>-834064349</t>
  </si>
  <si>
    <t>28611167</t>
  </si>
  <si>
    <t>trubka kanalizační PVC-U plnostěnná jednovrstvá DN 200x1000mm SN8</t>
  </si>
  <si>
    <t>-897685722</t>
  </si>
  <si>
    <t>311272223</t>
  </si>
  <si>
    <t>Zdivo z pórobetonových tvárnic hladkých do P2 přes 450 do 600 kg/m3 na tenkovrstvou maltu tl 300 mm</t>
  </si>
  <si>
    <t>-1865209086</t>
  </si>
  <si>
    <t>Zdivo z pórobetonových tvárnic na tenké maltové lože, tl. zdiva 300 mm pevnost tvárnic do P2, objemová hmotnost přes 450 do 600 kg/m3 hladkých</t>
  </si>
  <si>
    <t>2*6,0*3,0</t>
  </si>
  <si>
    <t>3112722230</t>
  </si>
  <si>
    <t>Zdivo z pórobetonových tepelněizolačních tvárnic hladkých do P2-400 tepelněizolační U 0,22-0,28W/m2K pro zdivo tl 300mm</t>
  </si>
  <si>
    <t>-868036979</t>
  </si>
  <si>
    <t>(2*9,325+2*6,0)*3,0</t>
  </si>
  <si>
    <t>-3*1,1*2,1</t>
  </si>
  <si>
    <t>-2,0*2,1</t>
  </si>
  <si>
    <t>-2*1,0*1,2</t>
  </si>
  <si>
    <t>-2*0,6*0,6</t>
  </si>
  <si>
    <t>-5*1,5*0,3 "P1"</t>
  </si>
  <si>
    <t>-2,5*0,3 "P2"</t>
  </si>
  <si>
    <t>-2*1,25*0,3 "P3"</t>
  </si>
  <si>
    <t>-4*0,4*0,4</t>
  </si>
  <si>
    <t>Mezisoučet</t>
  </si>
  <si>
    <t>2*8,76</t>
  </si>
  <si>
    <t>-(0,6)^2</t>
  </si>
  <si>
    <t>-0,6*0,9</t>
  </si>
  <si>
    <t>317142432</t>
  </si>
  <si>
    <t>Překlad nenosný pórobetonový š 125 mm v do 250 mm na tenkovrstvou maltu dl přes 1000 do 1250 mm</t>
  </si>
  <si>
    <t>1700716919</t>
  </si>
  <si>
    <t>Překlady nenosné z pórobetonu osazené do tenkého maltového lože, výšky do 250 mm, šířky překladu 125 mm, délky překladu přes 1000 do 1250 mm</t>
  </si>
  <si>
    <t>2 "P4"</t>
  </si>
  <si>
    <t>317143451</t>
  </si>
  <si>
    <t>Překlad nosný z pórobetonu ve zdech tl 300 mm dl do 1300 mm</t>
  </si>
  <si>
    <t>-1727290233</t>
  </si>
  <si>
    <t>Překlady nosné z pórobetonu osazené do tenkého maltového lože, pro zdi tl. 300 mm, délky překladu do 1300 mm</t>
  </si>
  <si>
    <t>2+2 "P3"</t>
  </si>
  <si>
    <t>317143452</t>
  </si>
  <si>
    <t>Překlad nosný z pórobetonu ve zdech tl 300 mm dl přes 1300 do 1500 mm</t>
  </si>
  <si>
    <t>-1173093294</t>
  </si>
  <si>
    <t>Překlady nosné z pórobetonu osazené do tenkého maltového lože, pro zdi tl. 300 mm, délky překladu přes 1300 do 1500 mm</t>
  </si>
  <si>
    <t>5 "P1"</t>
  </si>
  <si>
    <t>317143456</t>
  </si>
  <si>
    <t>Překlad nosný z pórobetonu ve zdech tl 300 mm dl přes přes 2400 mm</t>
  </si>
  <si>
    <t>678482984</t>
  </si>
  <si>
    <t>Překlady nosné z pórobetonu osazené do tenkého maltového lože, pro zdi tl. 300 mm, délky překladu přes 2400 mm</t>
  </si>
  <si>
    <t>1 "P3"</t>
  </si>
  <si>
    <t>342272235</t>
  </si>
  <si>
    <t>Příčka z pórobetonových hladkých tvárnic na tenkovrstvou maltu tl 125 mm</t>
  </si>
  <si>
    <t>-1379789303</t>
  </si>
  <si>
    <t>Příčky z pórobetonových tvárnic hladkých na tenké maltové lože objemová hmotnost do 500 kg/m3, tloušťka příčky 125 mm</t>
  </si>
  <si>
    <t>2,125*3,2+1,8</t>
  </si>
  <si>
    <t>-2*0,7*1,97</t>
  </si>
  <si>
    <t>380311533</t>
  </si>
  <si>
    <t>Kompletní konstrukce ČOV, nádrží, vodojemů nebo kanálů z betonu prostého tř. C 12/15 tl přes 300 mm</t>
  </si>
  <si>
    <t>-971169106</t>
  </si>
  <si>
    <t>Kompletní konstrukce čistíren odpadních vod, nádrží, vodojemů, kanálů z betonu prostého bez zvýšených nároků na prostředí tř. C 12/15, tl. přes 300 mm</t>
  </si>
  <si>
    <t>"nádrž č.8"</t>
  </si>
  <si>
    <t>4,2*4,2*4,0</t>
  </si>
  <si>
    <t xml:space="preserve">-(4,0/3*(4,2*4,2+sqrt(4,2*4,2*0,8*0,8)+0,8*0,8)) </t>
  </si>
  <si>
    <t>2,5*2,8*0,075 "nádrž č.9"</t>
  </si>
  <si>
    <t>380311753</t>
  </si>
  <si>
    <t>Kompletní konstrukce ČOV, nádrží, vodojemů nebo kanálů z betonu prostého tř. C 20/25 tl přes 300 mm</t>
  </si>
  <si>
    <t>-872105718</t>
  </si>
  <si>
    <t>Kompletní konstrukce čistíren odpadních vod, nádrží, vodojemů, kanálů z betonu prostého bez zvýšených nároků na prostředí tř. C 20/25, tl. přes 300 mm</t>
  </si>
  <si>
    <t>"vnější schodiště- nádrže"</t>
  </si>
  <si>
    <t>0,86*1,2</t>
  </si>
  <si>
    <t>380326123</t>
  </si>
  <si>
    <t>Kompletní konstrukce ČOV, nádrží ze ŽB se zvýšenými nároky na prostředí tř. C 25/30 tl přes 300 mm</t>
  </si>
  <si>
    <t>-1959012472</t>
  </si>
  <si>
    <t>Kompletní konstrukce čistíren odpadních vod, nádrží, vodojemů, kanálů z betonu železového bez výztuže a bednění se zvýšenými nároky na prostředí tř. C 25/30, tl. přes 300 mm</t>
  </si>
  <si>
    <t>(10,6*8,5-6,3*2,9)*0,4</t>
  </si>
  <si>
    <t>380326232</t>
  </si>
  <si>
    <t>Kompletní konstrukce ČOV, nádrží nebo vodojemů ze ŽB mrazuvzdorného tř. C 25/30 tl přes 150 do 300 mm</t>
  </si>
  <si>
    <t>-592478728</t>
  </si>
  <si>
    <t>Kompletní konstrukce čistíren odpadních vod, nádrží, vodojemů, kanálů z betonu železového bez výztuže a bednění pro prostředí s mrazovými cykly tř. C 25/30, tl. přes 150 do 300 mm</t>
  </si>
  <si>
    <t>ST7_ST8</t>
  </si>
  <si>
    <t>2*5,5*4,2*0,3-0,5*0,55*0,3</t>
  </si>
  <si>
    <t>3,5*2,9*0,2-0,6*0,6*0,2-0,9*0,9*0,2+(3,5+2,7)*(0,2)^2</t>
  </si>
  <si>
    <t>380326233</t>
  </si>
  <si>
    <t>Kompletní konstrukce ČOV, nádrží nebo vodojemů ze ŽB mrazuvzdorného tř. C 25/30 tl přes 300 mm</t>
  </si>
  <si>
    <t>1263948558</t>
  </si>
  <si>
    <t>Kompletní konstrukce čistíren odpadních vod, nádrží, vodojemů, kanálů z betonu železového bez výztuže a bednění pro prostředí s mrazovými cykly tř. C 25/30, tl. přes 300 mm</t>
  </si>
  <si>
    <t>ST1_ST3</t>
  </si>
  <si>
    <t>2*(10,0*7,0-2,63*0,2)*0,4-0,5*0,2*0,4</t>
  </si>
  <si>
    <t>ST2</t>
  </si>
  <si>
    <t>4,2*5,5*0,4</t>
  </si>
  <si>
    <t>ST4</t>
  </si>
  <si>
    <t>5,5*4,2*0,5-1,13*4,2*0,2+5,5*2,5*0,5-1,13*2,5*0,2</t>
  </si>
  <si>
    <t>ST5</t>
  </si>
  <si>
    <t>5,5*3,7*0,4-1,13*0,2*0,4</t>
  </si>
  <si>
    <t>ST6</t>
  </si>
  <si>
    <t>5,5*2,8*0,4</t>
  </si>
  <si>
    <t>380356231</t>
  </si>
  <si>
    <t>Bednění kompletních konstrukcí ČOV, nádrží nebo vodojemů neomítaných ploch rovinných zřízení</t>
  </si>
  <si>
    <t>1654836704</t>
  </si>
  <si>
    <t>Bednění kompletních konstrukcí čistíren odpadních vod, nádrží, vodojemů, kanálů konstrukcí neomítaných z betonu prostého nebo železového ploch rovinných zřízení</t>
  </si>
  <si>
    <t>2*(10,6+8,5)*0,4 "D1"</t>
  </si>
  <si>
    <t>2*2*7,0*10,0+4*7,0*0,4+(2*0,25+2*0,5)*0,4 "ST1, ST3"</t>
  </si>
  <si>
    <t>4*2*5,5*4,2+(0,5+0,55)*0,3 "ST4, ST8, ST7, ST2"</t>
  </si>
  <si>
    <t>2*2*5,5*2,5 "ST4, ST6"</t>
  </si>
  <si>
    <t>(3,7+2,8)*5,5+2*5,5*0,4 "ST5"</t>
  </si>
  <si>
    <t>2,8*2,5+4*0,6*0,25+4*0,9*0,25+2,9*0,2+3,5*0,225+2,9*0,2+3,3*0,2 "D2"</t>
  </si>
  <si>
    <t>(2*(4,2+0,8)*sqrt((4,2*4,2-2*4,2*0,8+0,8*0,8)/4+4,0*4,0)) "dosaz. nádrž"</t>
  </si>
  <si>
    <t>předsazené schodiště-nádrže</t>
  </si>
  <si>
    <t>2*0,9*1,35</t>
  </si>
  <si>
    <t>1,2*0,9</t>
  </si>
  <si>
    <t>1,2*0,17</t>
  </si>
  <si>
    <t>380356232</t>
  </si>
  <si>
    <t>Bednění kompletních konstrukcí ČOV, nádrží nebo vodojemů neomítaných ploch rovinných odstranění</t>
  </si>
  <si>
    <t>-1742397022</t>
  </si>
  <si>
    <t>Bednění kompletních konstrukcí čistíren odpadních vod, nádrží, vodojemů, kanálů konstrukcí neomítaných z betonu prostého nebo železového ploch rovinných odstranění</t>
  </si>
  <si>
    <t>380361006</t>
  </si>
  <si>
    <t>Výztuž kompletních konstrukcí ČOV, nádrží nebo vodojemů z betonářské oceli 10 505</t>
  </si>
  <si>
    <t>-702128594</t>
  </si>
  <si>
    <t>Výztuž kompletních konstrukcí čistíren odpadních vod, nádrží, vodojemů, kanálů z oceli 10 505 (R) nebo BSt 500</t>
  </si>
  <si>
    <t>(28,732+15,822+95,900)*0,14 "D1.2-01"</t>
  </si>
  <si>
    <t>Vodorovné konstrukce</t>
  </si>
  <si>
    <t>417321414</t>
  </si>
  <si>
    <t>Ztužující pásy a věnce ze ŽB tř. C 20/25</t>
  </si>
  <si>
    <t>-792257801</t>
  </si>
  <si>
    <t>Ztužující pásy a věnce z betonu železového (bez výztuže)  tř. C 20/25</t>
  </si>
  <si>
    <t>(9,225+6,1)*2*0,200*0,174 "obvodové"</t>
  </si>
  <si>
    <t>2*6,1*0,200*0,174 "vnitřní"</t>
  </si>
  <si>
    <t>417352311</t>
  </si>
  <si>
    <t>Ztracené bednění věnců z pórobetonových U-profilů do 500 kg/m3 pro zdivo tl 300 mm</t>
  </si>
  <si>
    <t>-555560973</t>
  </si>
  <si>
    <t>Ztracené bednění věnců z pórobetonových U-profilů osazených do maltového lože, objemová hmotnost do 500 kg/m3 výšky věnce do 250 mm tloušťka zdiva 300 mm</t>
  </si>
  <si>
    <t>2*9,325+4*6,0</t>
  </si>
  <si>
    <t>417361821</t>
  </si>
  <si>
    <t>Výztuž ztužujících pásů a věnců betonářskou ocelí 10 505</t>
  </si>
  <si>
    <t>-390290559</t>
  </si>
  <si>
    <t>Výztuž ztužujících pásů a věnců  z betonářské oceli 10 505 (R) nebo BSt 500</t>
  </si>
  <si>
    <t>1,492*0,09 "Přepočtené koeficientem množství</t>
  </si>
  <si>
    <t>434311113</t>
  </si>
  <si>
    <t>Stupně dusané z betonu prostého nebo prokládaného kamenem na terén nebo na desku bez potěru, se zahlazením povrchu tř. C 12/15</t>
  </si>
  <si>
    <t>70693120</t>
  </si>
  <si>
    <t>"provozní objekt předsazené stupně"</t>
  </si>
  <si>
    <t>2*1,3+2,2</t>
  </si>
  <si>
    <t>434351141</t>
  </si>
  <si>
    <t>Zřízení bednění stupňů přímočarých schodišť</t>
  </si>
  <si>
    <t>-293256306</t>
  </si>
  <si>
    <t>Bednění stupňů betonovaných na podstupňové desce nebo na terénu půdorysně přímočarých zřízení</t>
  </si>
  <si>
    <t>2*((1,3+2*0,3)*0,18)+(2,2+2*0,3)*0,18</t>
  </si>
  <si>
    <t>434351142</t>
  </si>
  <si>
    <t>Odstranění bednění stupňů přímočarých schodišť</t>
  </si>
  <si>
    <t>-921838481</t>
  </si>
  <si>
    <t>Bednění stupňů betonovaných na podstupňové desce nebo na terénu půdorysně přímočarých odstranění</t>
  </si>
  <si>
    <t>Úpravy povrchů, podlahy a osazování výplní</t>
  </si>
  <si>
    <t>612121112</t>
  </si>
  <si>
    <t>Zatření spár stěrkovou hmotou vnitřních stěn z pórobetonových tvárnic</t>
  </si>
  <si>
    <t>-756453345</t>
  </si>
  <si>
    <t>Zatření spár vnitřních povrchů stěrkovou hmotou, ploch z pórobetonových tvárnic stěn</t>
  </si>
  <si>
    <t>2*6,0*3,05-2*0,4*0,4+2*2,6*3,05-1,1*2,1+2*2,1*0,2+1,1*0,2 "m.č.1"</t>
  </si>
  <si>
    <t>2*6,0*3,05+2*3,5*3,05-2,0*2,1+2*2,1*0,2+2,0*0,2-2*0,4*0,4-1,1*2,1+2*2,1*0,2+1,1*0,2 "m.č.2"</t>
  </si>
  <si>
    <t>2*4,075*3,05+2*2,125*3,05-1,1*2,1+2*2,1*0,2+1,1*0,2-2*1,0*1,2+2*2*1,2*0,2+2*1,2*0,2-0,7*1,97 "m.č.3"</t>
  </si>
  <si>
    <t>2*(2*1,8*3,05+2*1,0*3,05-0,6*0,6+3*0,6*0,2-0,7*1,97) "m.č.4, m.č.5"</t>
  </si>
  <si>
    <t>612131101</t>
  </si>
  <si>
    <t>Cementový postřik vnitřních stěn nanášený celoplošně ručně</t>
  </si>
  <si>
    <t>-423156410</t>
  </si>
  <si>
    <t>Podkladní a spojovací vrstva vnitřních omítaných ploch  cementový postřik nanášený ručně celoplošně stěn</t>
  </si>
  <si>
    <t>612321121</t>
  </si>
  <si>
    <t>Vápenocementová omítka hladká jednovrstvá vnitřních stěn nanášená ručně</t>
  </si>
  <si>
    <t>475761947</t>
  </si>
  <si>
    <t>Omítka vápenocementová vnitřních ploch  nanášená ručně jednovrstvá, tloušťky do 10 mm hladká svislých konstrukcí stěn</t>
  </si>
  <si>
    <t>612321131</t>
  </si>
  <si>
    <t>Potažení vnitřních stěn vápenocementovým štukem tloušťky do 3 mm</t>
  </si>
  <si>
    <t>-688060500</t>
  </si>
  <si>
    <t>Potažení vnitřních ploch vápenocementovým štukem tloušťky do 3 mm svislých konstrukcí stěn</t>
  </si>
  <si>
    <t>2*6,0*0,95+2*3,5*0,95+2,0*0,2+1,1*0,2 "m.č.2"</t>
  </si>
  <si>
    <t>2*(2*1,8*1,25-0,7*0,17+2*1,0*1,25+3*0,6*0,2-0,6*0,3) "m.č.4, m.č.5"</t>
  </si>
  <si>
    <t>622142001</t>
  </si>
  <si>
    <t>Potažení vnějších stěn sklovláknitým pletivem vtlačeným do tenkovrstvé hmoty</t>
  </si>
  <si>
    <t>773035931</t>
  </si>
  <si>
    <t>Potažení vnějších ploch pletivem  v ploše nebo pruzích, na plném podkladu sklovláknitým vtlačením do tmelu stěn</t>
  </si>
  <si>
    <t>sokl</t>
  </si>
  <si>
    <t>2*6,6*0,52 "západ, východ"</t>
  </si>
  <si>
    <t>0,76+0,78 "sever"</t>
  </si>
  <si>
    <t>0,42+0,63+0,8+0,48+3*2*0,3*0,1 "jih"</t>
  </si>
  <si>
    <t>622151021</t>
  </si>
  <si>
    <t>Penetrační akrylátový nátěr vnějších mozaikových tenkovrstvých omítek stěn</t>
  </si>
  <si>
    <t>1486011269</t>
  </si>
  <si>
    <t>Penetrační nátěr vnějších pastovitých tenkovrstvých omítek mozaikových akrylátový stěn</t>
  </si>
  <si>
    <t>622511112</t>
  </si>
  <si>
    <t>Tenkovrstvá akrylátová mozaiková střednězrnná omítka vnějších stěn</t>
  </si>
  <si>
    <t>1467902245</t>
  </si>
  <si>
    <t>Omítka tenkovrstvá akrylátová vnějších ploch  probarvená bez penetrace mozaiková střednězrnná stěn</t>
  </si>
  <si>
    <t>622121110</t>
  </si>
  <si>
    <t>Zatření spár vápennou maltou vnějších stěn z tvárnic nebo kamene</t>
  </si>
  <si>
    <t>992612418</t>
  </si>
  <si>
    <t>Zatření spár vnějších povrchů vápennou maltou, ploch z tvárnic nebo kamene stěn</t>
  </si>
  <si>
    <t>622131121</t>
  </si>
  <si>
    <t>Penetrační nátěr vnějších stěn nanášený ručně</t>
  </si>
  <si>
    <t>1476772009</t>
  </si>
  <si>
    <t>Podkladní a spojovací vrstva vnějších omítaných ploch penetrace nanášená ručně stěn</t>
  </si>
  <si>
    <t>-449172327</t>
  </si>
  <si>
    <t>622521012</t>
  </si>
  <si>
    <t>Tenkovrstvá silikátová zatíraná omítka zrnitost 1,5 mm vnějších stěn</t>
  </si>
  <si>
    <t>748046785</t>
  </si>
  <si>
    <t>Omítka tenkovrstvá silikátová vnějších ploch probarvená bez penetrace zatíraná (škrábaná ), zrnitost 1,5 mm stěn</t>
  </si>
  <si>
    <t>"západní pohled"</t>
  </si>
  <si>
    <t>27,5-2*1,0*1,2-0,6*0,6+2*2*1,2*0,1+2*1,0*0,1</t>
  </si>
  <si>
    <t>"východní pohled"</t>
  </si>
  <si>
    <t>27,5-2*(0,4)^2-0,6*0,9</t>
  </si>
  <si>
    <t>"severní pohled"</t>
  </si>
  <si>
    <t>5,4+9,4-2*(0,6)^2-(0,4)^2+2*3*0,1</t>
  </si>
  <si>
    <t>"jižní pohled"</t>
  </si>
  <si>
    <t>25,7-2*1,1*1,8-2,0*1,8-(0,4)^2+3*2*1,8*0,1+2*1,1*0,1+2,0*0,1</t>
  </si>
  <si>
    <t>629991011</t>
  </si>
  <si>
    <t>Zakrytí výplní otvorů a svislých ploch fólií přilepenou lepící páskou</t>
  </si>
  <si>
    <t>-1239750900</t>
  </si>
  <si>
    <t>Zakrytí vnějších ploch před znečištěním  včetně pozdějšího odkrytí výplní otvorů a svislých ploch fólií přilepenou lepící páskou</t>
  </si>
  <si>
    <t>2*3*0,9*2,0</t>
  </si>
  <si>
    <t>2*4*0,4*0,4</t>
  </si>
  <si>
    <t>2*1,8*2,0</t>
  </si>
  <si>
    <t>2*2*0,7*1,97</t>
  </si>
  <si>
    <t>2*2*0,6*0,6</t>
  </si>
  <si>
    <t>0,6*0,6</t>
  </si>
  <si>
    <t>0,6*0,9</t>
  </si>
  <si>
    <t>631311123</t>
  </si>
  <si>
    <t>Mazanina tl přes 80 do 120 mm z betonu prostého bez zvýšených nároků na prostředí tř. C 12/15</t>
  </si>
  <si>
    <t>1886206729</t>
  </si>
  <si>
    <t>Mazanina z betonu prostého bez zvýšených nároků na prostředí tl. přes 80 do 120 mm tř. C 12/15</t>
  </si>
  <si>
    <t>(2,6*6,0+0,3*1,1)*0,09 "m.č.1"</t>
  </si>
  <si>
    <t>3,5*6,0*0,075+0,3*2,0*0,09+0,3*1,1*0,09 "m.č.2"</t>
  </si>
  <si>
    <t>4,075*2,125*0,09+0,3*1,1*0,09 "m.č.3"</t>
  </si>
  <si>
    <t>1,8*1,0*0,09+2*0,7*0,125*0,09 "m.č.4"</t>
  </si>
  <si>
    <t>1,8*1,0*0,09 "m.č.5"</t>
  </si>
  <si>
    <t>631319012</t>
  </si>
  <si>
    <t>Příplatek k mazanině tl přes 80 do 120 mm za přehlazení povrchu</t>
  </si>
  <si>
    <t>1493779321</t>
  </si>
  <si>
    <t>Příplatek k cenám mazanin za úpravu povrchu mazaniny přehlazením, mazanina tl. přes 80 do 120 mm</t>
  </si>
  <si>
    <t>1,8*1,0*0,09+2*0,7*0,125 "m.č.4"</t>
  </si>
  <si>
    <t>631362021</t>
  </si>
  <si>
    <t>Výztuž mazanin svařovanými sítěmi Kari</t>
  </si>
  <si>
    <t>-950151058</t>
  </si>
  <si>
    <t>Výztuž mazanin ze svařovaných sítí z drátů typu KARI</t>
  </si>
  <si>
    <t xml:space="preserve">Poznámka k položce:_x000D_
při obou površích_x000D_
</t>
  </si>
  <si>
    <t>2,6*6,0 "m.č.1"</t>
  </si>
  <si>
    <t>3,5*6,0 "m.č.2"</t>
  </si>
  <si>
    <t>4,075*2,125 "m.č.3"</t>
  </si>
  <si>
    <t>2*1,8*1,0 "m.č.4,5"</t>
  </si>
  <si>
    <t>48,859*0,002105</t>
  </si>
  <si>
    <t>0,103*2 'Přepočtené koeficientem množství</t>
  </si>
  <si>
    <t>631351101</t>
  </si>
  <si>
    <t>Zřízení bednění rýh a hran v podlahách</t>
  </si>
  <si>
    <t>-1024554693</t>
  </si>
  <si>
    <t>Bednění v podlahách rýh a hran zřízení</t>
  </si>
  <si>
    <t>3*0,6*0,05 "nádrž č.9"</t>
  </si>
  <si>
    <t>631351102</t>
  </si>
  <si>
    <t>Odstranění bednění rýh a hran v podlahách</t>
  </si>
  <si>
    <t>-1576603809</t>
  </si>
  <si>
    <t>Bednění v podlahách rýh a hran odstranění</t>
  </si>
  <si>
    <t>634112126</t>
  </si>
  <si>
    <t>Obvodová dilatace podlahovým páskem z pěnového PE s fólií mezi stěnou a mazaninou nebo potěrem v 100 mm</t>
  </si>
  <si>
    <t>-1997247968</t>
  </si>
  <si>
    <t>Obvodová dilatace mezi stěnou a mazaninou nebo potěrem podlahovým páskem z pěnového PE s fólií tl. do 10 mm, výšky 100 mm</t>
  </si>
  <si>
    <t>2*6,0+2*2,6+2*0,3"m.č.1"</t>
  </si>
  <si>
    <t>2*6,0+2*3,5+4*0,3"m.č.2"</t>
  </si>
  <si>
    <t>2*4,075+2*2,125+2*0,3 "m.č.3"</t>
  </si>
  <si>
    <t>4*1,8+4*1,0 "m.č.4, 5"</t>
  </si>
  <si>
    <t>642942111</t>
  </si>
  <si>
    <t>Osazování zárubní nebo rámů dveřních kovových do 2,5 m2 na MC</t>
  </si>
  <si>
    <t>-1491537645</t>
  </si>
  <si>
    <t>Osazování zárubní nebo rámů kovových dveřních lisovaných nebo z úhelníků bez dveřních křídel na cementovou maltu, plochy otvoru do 2,5 m2</t>
  </si>
  <si>
    <t>55331481</t>
  </si>
  <si>
    <t>zárubeň jednokřídlá ocelová pro zdění tl stěny 75-100mm rozměru 700/1970, 2100mm</t>
  </si>
  <si>
    <t>-1916539009</t>
  </si>
  <si>
    <t>Trubní vedení</t>
  </si>
  <si>
    <t>895111141</t>
  </si>
  <si>
    <t>Drenážní šachtice normální z betonových dílců DN 1000 mm hloubky do 0,5 m</t>
  </si>
  <si>
    <t>-599575820</t>
  </si>
  <si>
    <t>Ostatní konstrukce a práce, bourání</t>
  </si>
  <si>
    <t>933901111</t>
  </si>
  <si>
    <t>Provedení zkoušky vodotěsnosti nádrže do 1000 m3</t>
  </si>
  <si>
    <t>692030141</t>
  </si>
  <si>
    <t>Zkoušky objektů a vymývání provedení zkoušky vodotěsnosti betonové nádrže jakéhokoliv druhu a tvaru, o obsahu do 1000 m3</t>
  </si>
  <si>
    <t>(7,0+6,3+11,76)*5,5</t>
  </si>
  <si>
    <t>1,4*(4,2)^2</t>
  </si>
  <si>
    <t xml:space="preserve">-(4,0/3*(4,2*4,2+sqrt(4,2*4,2*0,6*0,6)+0,6*0,6)) </t>
  </si>
  <si>
    <t>933901311</t>
  </si>
  <si>
    <t>Naplnění a vyprázdnění nádrže pro propláchnutí do 1000 m3</t>
  </si>
  <si>
    <t>416576748</t>
  </si>
  <si>
    <t>Zkoušky objektů a vymývání naplnění a vyprázdnění nádrže pro účely vymývací (proplachovací) o obsahu do 1000 m3</t>
  </si>
  <si>
    <t>941111121</t>
  </si>
  <si>
    <t>Montáž lešení řadového trubkového lehkého s podlahami zatížení do 200 kg/m2 š od 0,9 do 1,2 m v do 10 m</t>
  </si>
  <si>
    <t>-689028951</t>
  </si>
  <si>
    <t>Lešení řadové trubkové lehké pracovní s podlahami s provozním zatížením tř. 3 do 200 kg/m2 šířky tř. W09 od 0,9 do 1,2 m, výšky výšky do 10 m montáž</t>
  </si>
  <si>
    <t>2*9,1*7,0+2*4,2*5,5 "nádrže"</t>
  </si>
  <si>
    <t xml:space="preserve"> 2*6,6*5,615 "prov. objekt"</t>
  </si>
  <si>
    <t>941111221</t>
  </si>
  <si>
    <t>Příplatek k lešení řadovému trubkovému lehkému s podlahami do 200 kg/m2 š od 0,9 do 1,2 m v 10 m za každý den použití</t>
  </si>
  <si>
    <t>571290188</t>
  </si>
  <si>
    <t>Lešení řadové trubkové lehké pracovní s podlahami s provozním zatížením tř. 3 do 200 kg/m2 šířky tř. W09 od 0,9 do 1,2 m, výšky výšky do 10 m příplatek k ceně za každý den použití</t>
  </si>
  <si>
    <t>247,718*30</t>
  </si>
  <si>
    <t>941111821</t>
  </si>
  <si>
    <t>Demontáž lešení řadového trubkového lehkého s podlahami zatížení do 200 kg/m2 š od 0,9 do 1,2 m v do 10 m</t>
  </si>
  <si>
    <t>-1537808530</t>
  </si>
  <si>
    <t>Lešení řadové trubkové lehké pracovní s podlahami s provozním zatížením tř. 3 do 200 kg/m2 šířky tř. W09 od 0,9 do 1,2 m, výšky výšky do 10 m demontáž</t>
  </si>
  <si>
    <t>949101112</t>
  </si>
  <si>
    <t>Lešení pomocné pro objekty pozemních staveb s lešeňovou podlahou v přes 1,9 do 3,5 m zatížení do 150 kg/m2</t>
  </si>
  <si>
    <t>27126915</t>
  </si>
  <si>
    <t>Lešení pomocné pracovní pro objekty pozemních staveb pro zatížení do 150 kg/m2, o výšce lešeňové podlahy přes 1,9 do 3,5 m</t>
  </si>
  <si>
    <t>6,3+11,78+7,0 "nádrže"</t>
  </si>
  <si>
    <t>15,6+21,0+8,7+2*1,8 "provozní objekt"</t>
  </si>
  <si>
    <t>14,0 "provozní objekt"</t>
  </si>
  <si>
    <t>952903112</t>
  </si>
  <si>
    <t>Vyčištění objektů ČOV, nádrží, žlabů a kanálů při v do 3,5 m</t>
  </si>
  <si>
    <t>-314773743</t>
  </si>
  <si>
    <t>Vyčištění objektů čistíren odpadních vod, nádrží, žlabů nebo kanálů světlé výšky prostoru do 3,5 m</t>
  </si>
  <si>
    <t>5,29 "mč.01"</t>
  </si>
  <si>
    <t>4,73 "mč. 02"</t>
  </si>
  <si>
    <t>10,37 "mč. 03"</t>
  </si>
  <si>
    <t>21,93 "mč. 04"</t>
  </si>
  <si>
    <t>6,30 "denitrifikace"</t>
  </si>
  <si>
    <t>11,76 "nitrifikace"</t>
  </si>
  <si>
    <t>17,64 "dosazovací nádrž"</t>
  </si>
  <si>
    <t>7,00 "kalojem"</t>
  </si>
  <si>
    <t>952903119</t>
  </si>
  <si>
    <t>Příplatek za vyčištění prostor v přes 3,5 m čištění objektů ČOV, nádrží, žlabů a kanálů</t>
  </si>
  <si>
    <t>-2048919259</t>
  </si>
  <si>
    <t>Vyčištění objektů čistíren odpadních vod, nádrží, žlabů nebo kanálů Příplatek k ceně za vyčištění prostorů v přes 3,5 m</t>
  </si>
  <si>
    <t>953112131</t>
  </si>
  <si>
    <t>Stykovací (vylamovací) výztuž oboustranná D 12 mm rozteč 100 mm pro stěnu tl do 220 mm</t>
  </si>
  <si>
    <t>928779892</t>
  </si>
  <si>
    <t>Stykovací (vylamovací) výztuž oboustranná, pro tloušťku napojované stěny do 220 mm průměr výztuže 12 mm, rozteč prutů 100 mm</t>
  </si>
  <si>
    <t>3,5+2,9</t>
  </si>
  <si>
    <t>953112231</t>
  </si>
  <si>
    <t>Stykovací (vylamovací) výztuž oboustranná D 12 mm rozteč 100 mm pro stěnu tl přes 220 do 300 mm</t>
  </si>
  <si>
    <t>-1456178155</t>
  </si>
  <si>
    <t>Stykovací (vylamovací) výztuž oboustranná, pro tloušťku napojované stěny přes 200 do 300 mm průměr výztuže 12 mm, rozteč prutů 100 mm</t>
  </si>
  <si>
    <t>4*5,5</t>
  </si>
  <si>
    <t>953171021</t>
  </si>
  <si>
    <t>Osazování poklopů litinových nebo ocelových hm do 50 kg - nádrže</t>
  </si>
  <si>
    <t>-1935098519</t>
  </si>
  <si>
    <t>Osazování kovových předmětů poklopů litinových nebo ocelových včetně rámů, hmotnosti do 50 kg</t>
  </si>
  <si>
    <t>55241048.Z4</t>
  </si>
  <si>
    <t>poklop šachtový Pz ocelový  s těsněním  zatížení A15 v 50mm rám 673x673mm vstup 600x600mm</t>
  </si>
  <si>
    <t>-1239756377</t>
  </si>
  <si>
    <t>poklop šachtový Pz ocelový  s těsněním zatížení A15 v 50mm rám 673x673mm vstup 600x600mm</t>
  </si>
  <si>
    <t>55241051.Z3</t>
  </si>
  <si>
    <t>poklop šachtový Pz ocelový s těsněním zatížení A15 v 50mm rám 973x973mm vstup 900x900mm</t>
  </si>
  <si>
    <t>-2146686985</t>
  </si>
  <si>
    <t>953334443</t>
  </si>
  <si>
    <t>Těsnící plech ve svitku do pracovních spar betonových kcí s bitumenem oboustranným š 150 mm</t>
  </si>
  <si>
    <t>-1116006973</t>
  </si>
  <si>
    <t>Těsnící plech do pracovních spar betonových konstrukcí horizontálních i vertikálních (podlaha - zeď, zeď - strop a technologických) ve svitku s bitumenovým povrchem oboustranným, šířky 150 mm</t>
  </si>
  <si>
    <t>Poznámka k položce:_x000D_
bitumenový plech BK-150/2</t>
  </si>
  <si>
    <t xml:space="preserve">2*(10,0+7,9)+3,7+2*4,2+2*(3,7+2,9) </t>
  </si>
  <si>
    <t>985324211</t>
  </si>
  <si>
    <t>Ochranný akrylátový nátěr betonu dvojnásobný s impregnací S2 (OS-B)</t>
  </si>
  <si>
    <t>836147365</t>
  </si>
  <si>
    <t>Ochranný nátěr betonu akrylátový dvojnásobný s impregnací S2 (OS-B)</t>
  </si>
  <si>
    <t>2,5*2,8+2*(2,5+2,8)*5,5 "nádrž č.9"</t>
  </si>
  <si>
    <t>1,5*4,2+2*(1,5+4,2)*5,5+2*10,0*1,5 "nádrž č.6"</t>
  </si>
  <si>
    <t>2,8*4,2+2*(2,8+4,2)*5,5 "nádrž č.7"</t>
  </si>
  <si>
    <t>0,8*0,8+(2*(4,2+0,6)*sqrt((4,2*4,2-2*4,2*0,6+0,6*0,6)/4+4,0*4,0))+1,4*(4,2)^2"nádrž č.8"</t>
  </si>
  <si>
    <t>998</t>
  </si>
  <si>
    <t>Přesun hmot</t>
  </si>
  <si>
    <t>998142251</t>
  </si>
  <si>
    <t>Přesun hmot pro nádrže, jímky, zásobníky a jámy betonové monolitické v do 25 m</t>
  </si>
  <si>
    <t>454140843</t>
  </si>
  <si>
    <t>Přesun hmot pro nádrže, jímky, zásobníky a jámy pozemní mimo zemědělství se svislou nosnou konstrukcí monolitickou betonovou tyčovou nebo plošnou vodorovná dopravní vzdálenost do 50 m výšky do 25 m</t>
  </si>
  <si>
    <t>711</t>
  </si>
  <si>
    <t>Izolace proti vodě, vlhkosti a plynům</t>
  </si>
  <si>
    <t>711131101</t>
  </si>
  <si>
    <t>Provedení izolace proti zemní vlhkosti pásy na sucho vodorovné AIP nebo tkaninou</t>
  </si>
  <si>
    <t>272238206</t>
  </si>
  <si>
    <t>Provedení izolace proti zemní vlhkosti pásy na sucho AIP nebo tkaniny na ploše vodorovné V</t>
  </si>
  <si>
    <t>2*(10,3*5,3+4,0*2,9)</t>
  </si>
  <si>
    <t>62821109</t>
  </si>
  <si>
    <t>asfaltový pás separační s krycí vrstvou tl do 1,0mm, typu R</t>
  </si>
  <si>
    <t>-1034487087</t>
  </si>
  <si>
    <t>711141559</t>
  </si>
  <si>
    <t>Provedení izolace proti zemní vlhkosti pásy přitavením vodorovné NAIP</t>
  </si>
  <si>
    <t>541213914</t>
  </si>
  <si>
    <t>Provedení izolace proti zemní vlhkosti pásy přitavením  NAIP na ploše vodorovné V</t>
  </si>
  <si>
    <t>62836110</t>
  </si>
  <si>
    <t>pás asfaltový natavitelný oxidovaný s vložkou z hliníkové fólie / hliníkové fólie s textilií, se spalitelnou PE folií nebo jemnozrnným minerálním posypem tl 4,0mm</t>
  </si>
  <si>
    <t>-1153164070</t>
  </si>
  <si>
    <t>998711101</t>
  </si>
  <si>
    <t>Přesun hmot tonážní pro izolace proti vodě, vlhkosti a plynům v objektech v do 6 m</t>
  </si>
  <si>
    <t>702373109</t>
  </si>
  <si>
    <t>Přesun hmot pro izolace proti vodě, vlhkosti a plynům stanovený z hmotnosti přesunovaného materiálu vodorovná dopravní vzdálenost do 50 m v objektech výšky do 6 m</t>
  </si>
  <si>
    <t>713</t>
  </si>
  <si>
    <t>Izolace tepelné</t>
  </si>
  <si>
    <t>713121111</t>
  </si>
  <si>
    <t>Montáž izolace tepelné podlah volně kladenými rohožemi, pásy, dílci, deskami 1 vrstva</t>
  </si>
  <si>
    <t>988904035</t>
  </si>
  <si>
    <t>Montáž tepelné izolace podlah rohožemi, pásy, deskami, dílci, bloky (izolační materiál ve specifikaci) kladenými volně jednovrstvá</t>
  </si>
  <si>
    <t>28375909</t>
  </si>
  <si>
    <t>deska EPS 150 pro konstrukce s vysokým zatížením λ=0,035 tl 50mm</t>
  </si>
  <si>
    <t>538628010</t>
  </si>
  <si>
    <t>2,6*6,0+0,30*1,1 "mč. 01"</t>
  </si>
  <si>
    <t>3,5*6,0+0,30*2,0+0,3*1,1 "mč. 02"</t>
  </si>
  <si>
    <t>2,125*4,075+0,3*1,1+0,125*0,7  "mč. 03"</t>
  </si>
  <si>
    <t>1,8  "mč. 04"</t>
  </si>
  <si>
    <t>1,8+0,125*0,7  "mč. 05"</t>
  </si>
  <si>
    <t>28323055</t>
  </si>
  <si>
    <t>fólie PE (500 kg/m3) separační podlahová oddělující tepelnou izolaci tl 0,8mm</t>
  </si>
  <si>
    <t>-2047759697</t>
  </si>
  <si>
    <t>998713101</t>
  </si>
  <si>
    <t>Přesun hmot tonážní pro izolace tepelné v objektech v do 6 m</t>
  </si>
  <si>
    <t>1082097132</t>
  </si>
  <si>
    <t>Přesun hmot pro izolace tepelné stanovený z hmotnosti přesunovaného materiálu vodorovná dopravní vzdálenost do 50 m v objektech výšky do 6 m</t>
  </si>
  <si>
    <t>721</t>
  </si>
  <si>
    <t>Zdravotechnika - vnitřní kanalizace</t>
  </si>
  <si>
    <t>2491721.ZP</t>
  </si>
  <si>
    <t>Zednické výpomoci-kanalizace</t>
  </si>
  <si>
    <t>-1936565412</t>
  </si>
  <si>
    <t>721173401</t>
  </si>
  <si>
    <t>Potrubí kanalizační z PVC SN 4 svodné DN 110</t>
  </si>
  <si>
    <t>-1293943929</t>
  </si>
  <si>
    <t>Potrubí z trub PVC SN4 svodné (ležaté) DN 110</t>
  </si>
  <si>
    <t>2,7</t>
  </si>
  <si>
    <t>127</t>
  </si>
  <si>
    <t>721173723</t>
  </si>
  <si>
    <t>Potrubí kanalizační z PE připojovací DN 50</t>
  </si>
  <si>
    <t>1076632739</t>
  </si>
  <si>
    <t>Potrubí z trub polyetylenových svařované připojovací DN 50</t>
  </si>
  <si>
    <t>2,2</t>
  </si>
  <si>
    <t>721173722</t>
  </si>
  <si>
    <t>Potrubí kanalizační z PE připojovací DN 40</t>
  </si>
  <si>
    <t>-903355463</t>
  </si>
  <si>
    <t>Potrubí z trub polyetylenových svařované připojovací DN 40</t>
  </si>
  <si>
    <t>4,3</t>
  </si>
  <si>
    <t>129</t>
  </si>
  <si>
    <t>721273151</t>
  </si>
  <si>
    <t>Hlavice ventilační polypropylen PP DN 50</t>
  </si>
  <si>
    <t>1649917367</t>
  </si>
  <si>
    <t>Ventilační hlavice z polypropylenu (PP) DN 50</t>
  </si>
  <si>
    <t>130</t>
  </si>
  <si>
    <t>721290111</t>
  </si>
  <si>
    <t>Zkouška těsnosti potrubí kanalizace vodou DN do 125</t>
  </si>
  <si>
    <t>288427821</t>
  </si>
  <si>
    <t>Zkouška těsnosti kanalizace v objektech vodou do DN 125</t>
  </si>
  <si>
    <t>2,7+2,2</t>
  </si>
  <si>
    <t>131</t>
  </si>
  <si>
    <t>998721101</t>
  </si>
  <si>
    <t>Přesun hmot tonážní pro vnitřní kanalizace v objektech v do 6 m</t>
  </si>
  <si>
    <t>-1681238114</t>
  </si>
  <si>
    <t>Přesun hmot pro vnitřní kanalizace stanovený z hmotnosti přesunovaného materiálu vodorovná dopravní vzdálenost do 50 m v objektech výšky do 6 m</t>
  </si>
  <si>
    <t>722</t>
  </si>
  <si>
    <t>Zdravotechnika - vnitřní vodovod</t>
  </si>
  <si>
    <t>132</t>
  </si>
  <si>
    <t>2491722.ZP</t>
  </si>
  <si>
    <t>Zednické výpomoci-vodovod</t>
  </si>
  <si>
    <t>951233976</t>
  </si>
  <si>
    <t>133</t>
  </si>
  <si>
    <t>722174004</t>
  </si>
  <si>
    <t>Potrubí vodovodní plastové PPR svar polyfúze PN 16 D 32x4,4 mm</t>
  </si>
  <si>
    <t>-1730528910</t>
  </si>
  <si>
    <t>Potrubí z plastových trubek z polypropylenu PPR svařovaných polyfúzně PN 16 (SDR 7,4) D 32 x 4,4</t>
  </si>
  <si>
    <t>6,0</t>
  </si>
  <si>
    <t>134</t>
  </si>
  <si>
    <t>722174002</t>
  </si>
  <si>
    <t>Potrubí vodovodní plastové PPR svar polyfúze PN 16 D 20x2,8 mm</t>
  </si>
  <si>
    <t>1063490666</t>
  </si>
  <si>
    <t>Potrubí z plastových trubek z polypropylenu PPR svařovaných polyfúzně PN 16 (SDR 7,4) D 20 x 2,8</t>
  </si>
  <si>
    <t>0,3+5,7</t>
  </si>
  <si>
    <t>135</t>
  </si>
  <si>
    <t>14011020</t>
  </si>
  <si>
    <t>trubka ocelová bezešvá hladká jakost 11 353 44,5x3,2mm</t>
  </si>
  <si>
    <t>-1054234823</t>
  </si>
  <si>
    <t>0,4</t>
  </si>
  <si>
    <t>136</t>
  </si>
  <si>
    <t>722174021</t>
  </si>
  <si>
    <t>Potrubí vodovodní plastové PPR svar polyfúze PN 20 D 16x2,7 mm</t>
  </si>
  <si>
    <t>1992082022</t>
  </si>
  <si>
    <t>Potrubí z plastových trubek z polypropylenu PPR svařovaných polyfúzně PN 20 (SDR 6) D 16 x 2,7</t>
  </si>
  <si>
    <t>1,0 "TUV"</t>
  </si>
  <si>
    <t>137</t>
  </si>
  <si>
    <t>722181232</t>
  </si>
  <si>
    <t>Ochrana vodovodního potrubí přilepenými termoizolačními trubicemi z PE tl přes 9 do 13 mm DN přes 22 do 45 mm</t>
  </si>
  <si>
    <t>-766990320</t>
  </si>
  <si>
    <t>Ochrana potrubí termoizolačními trubicemi z pěnového polyetylenu PE přilepenými v příčných a podélných spojích, tloušťky izolace přes 9 do 13 mm, vnitřního průměru izolace DN přes 22 do 45 mm</t>
  </si>
  <si>
    <t>138</t>
  </si>
  <si>
    <t>722181231</t>
  </si>
  <si>
    <t>Ochrana vodovodního potrubí přilepenými termoizolačními trubicemi z PE tl přes 9 do 13 mm DN do 22 mm</t>
  </si>
  <si>
    <t>-82201855</t>
  </si>
  <si>
    <t>Ochrana potrubí termoizolačními trubicemi z pěnového polyetylenu PE přilepenými v příčných a podélných spojích, tloušťky izolace přes 9 do 13 mm, vnitřního průměru izolace DN do 22 mm</t>
  </si>
  <si>
    <t>139</t>
  </si>
  <si>
    <t>722181241</t>
  </si>
  <si>
    <t>Ochrana vodovodního potrubí přilepenými termoizolačními trubicemi z PE tl přes 13 do 20 mm DN do 22 mm</t>
  </si>
  <si>
    <t>1282467706</t>
  </si>
  <si>
    <t>Ochrana potrubí termoizolačními trubicemi z pěnového polyetylenu PE přilepenými v příčných a podélných spojích, tloušťky izolace přes 13 do 20 mm, vnitřního průměru izolace DN do 22 mm</t>
  </si>
  <si>
    <t>140</t>
  </si>
  <si>
    <t>722290234</t>
  </si>
  <si>
    <t>Proplach a dezinfekce vodovodního potrubí DN do 80</t>
  </si>
  <si>
    <t>422958453</t>
  </si>
  <si>
    <t>Zkoušky, proplach a desinfekce vodovodního potrubí proplach a desinfekce vodovodního potrubí do DN 80</t>
  </si>
  <si>
    <t>141</t>
  </si>
  <si>
    <t>722290246</t>
  </si>
  <si>
    <t>Zkouška těsnosti vodovodního potrubí plastového DN do 40</t>
  </si>
  <si>
    <t>-281895749</t>
  </si>
  <si>
    <t>Zkoušky, proplach a desinfekce vodovodního potrubí zkoušky těsnosti vodovodního potrubí plastového do DN 40</t>
  </si>
  <si>
    <t>12,0+1,0</t>
  </si>
  <si>
    <t>142</t>
  </si>
  <si>
    <t>998722101</t>
  </si>
  <si>
    <t>Přesun hmot tonážní pro vnitřní vodovod v objektech v do 6 m</t>
  </si>
  <si>
    <t>1550299237</t>
  </si>
  <si>
    <t>Přesun hmot pro vnitřní vodovod stanovený z hmotnosti přesunovaného materiálu vodorovná dopravní vzdálenost do 50 m v objektech výšky do 6 m</t>
  </si>
  <si>
    <t>725</t>
  </si>
  <si>
    <t>Zdravotechnika - zařizovací předměty</t>
  </si>
  <si>
    <t>143</t>
  </si>
  <si>
    <t>7222211350</t>
  </si>
  <si>
    <t>Uzavírací ventil s vnějším závitem 3/4" s připojením hadice</t>
  </si>
  <si>
    <t>soubor</t>
  </si>
  <si>
    <t>-568682933</t>
  </si>
  <si>
    <t>144</t>
  </si>
  <si>
    <t>725112182</t>
  </si>
  <si>
    <t>Kombi klozet s úspornou armaturou odpad svislý</t>
  </si>
  <si>
    <t>1877616521</t>
  </si>
  <si>
    <t>Zařízení záchodů kombi klozety s úspornou armaturou odpad svislý</t>
  </si>
  <si>
    <t>145</t>
  </si>
  <si>
    <t>7258131120</t>
  </si>
  <si>
    <t>Ventil rohový G 3/4"</t>
  </si>
  <si>
    <t>-210188665</t>
  </si>
  <si>
    <t>146</t>
  </si>
  <si>
    <t>725211617</t>
  </si>
  <si>
    <t>Umyvadlo keramické bílé šířky 600 mm s krytem na sifon připevněné na stěnu šrouby</t>
  </si>
  <si>
    <t>803587043</t>
  </si>
  <si>
    <t>Umyvadla keramická bílá bez výtokových armatur připevněná na stěnu šrouby s krytem na sifon (polosloupem), šířka umyvadla 600 mm</t>
  </si>
  <si>
    <t>147</t>
  </si>
  <si>
    <t>725822613</t>
  </si>
  <si>
    <t>Baterie umyvadlová stojánková páková s výpustí</t>
  </si>
  <si>
    <t>1401125939</t>
  </si>
  <si>
    <t>Baterie umyvadlové stojánkové pákové s výpustí</t>
  </si>
  <si>
    <t>148</t>
  </si>
  <si>
    <t>998725101</t>
  </si>
  <si>
    <t>Přesun hmot tonážní pro zařizovací předměty v objektech v do 6 m</t>
  </si>
  <si>
    <t>744972467</t>
  </si>
  <si>
    <t>Přesun hmot pro zařizovací předměty stanovený z hmotnosti přesunovaného materiálu vodorovná dopravní vzdálenost do 50 m v objektech výšky do 6 m</t>
  </si>
  <si>
    <t>751</t>
  </si>
  <si>
    <t>Vzduchotechnika</t>
  </si>
  <si>
    <t>149</t>
  </si>
  <si>
    <t>751398013</t>
  </si>
  <si>
    <t>Montáž ostatních zařízení větrací mřížky na kruhové potrubí, průměru přes 200 do 300 mm</t>
  </si>
  <si>
    <t>-1363452625</t>
  </si>
  <si>
    <t>150</t>
  </si>
  <si>
    <t>429.06</t>
  </si>
  <si>
    <t>samotížná žaluziová klapka přetlaková pro potrubí DN 300 plastová</t>
  </si>
  <si>
    <t xml:space="preserve">kus </t>
  </si>
  <si>
    <t>2110109390</t>
  </si>
  <si>
    <t>1 "D1.1-01.01-13"</t>
  </si>
  <si>
    <t>151</t>
  </si>
  <si>
    <t>751398052</t>
  </si>
  <si>
    <t>Mtž protidešťové žaluzie potrubí do 0,300 m2</t>
  </si>
  <si>
    <t>-300374374</t>
  </si>
  <si>
    <t>Montáž ostatních zařízení  protidešťové žaluzie nebo žaluziové klapky na čtyřhranné potrubí, průřezu přes 0,150 do 0,300 m2</t>
  </si>
  <si>
    <t>152</t>
  </si>
  <si>
    <t>429729141</t>
  </si>
  <si>
    <t>žaluzie protidešťová 400x400mm včetně pozedních rámů - pozink.</t>
  </si>
  <si>
    <t>-1417345041</t>
  </si>
  <si>
    <t>4 "04, dle D.1.1_01.01-13"</t>
  </si>
  <si>
    <t>153</t>
  </si>
  <si>
    <t>429729143</t>
  </si>
  <si>
    <t>žaluzie jednoduchá 400x400mm včetně pozedních rámů - pozink.</t>
  </si>
  <si>
    <t>1927705978</t>
  </si>
  <si>
    <t>154</t>
  </si>
  <si>
    <t>7513980530</t>
  </si>
  <si>
    <t>Montáž protidešťové žaluzie  přes 0,300 do 0,450 m2</t>
  </si>
  <si>
    <t>1618587764</t>
  </si>
  <si>
    <t>155</t>
  </si>
  <si>
    <t>553.06</t>
  </si>
  <si>
    <t>větrací žaluzie pozinkovaná včetně rámu, opatřena sítí proti hmyzu 600x600mm</t>
  </si>
  <si>
    <t>-1984842567</t>
  </si>
  <si>
    <t>1 "05, dle D.1.1_01-13"</t>
  </si>
  <si>
    <t>156</t>
  </si>
  <si>
    <t>7513980540</t>
  </si>
  <si>
    <t>Montáž žaluzií do 0,600 m2</t>
  </si>
  <si>
    <t>-266096361</t>
  </si>
  <si>
    <t>1 "04, dle D.1.1_01-13"</t>
  </si>
  <si>
    <t>157</t>
  </si>
  <si>
    <t>553.05</t>
  </si>
  <si>
    <t>větrací žaluzie pozinkovaná včetně rámu, otevíravá opatřena sítí proti hmyzu 600x900mm</t>
  </si>
  <si>
    <t>-1779870607</t>
  </si>
  <si>
    <t>158</t>
  </si>
  <si>
    <t>998751101</t>
  </si>
  <si>
    <t>Přesun hmot tonážní pro vzduchotechniku v objektech výšky do 12 m</t>
  </si>
  <si>
    <t>-1325562436</t>
  </si>
  <si>
    <t>Přesun hmot pro vzduchotechniku stanovený z hmotnosti přesunovaného materiálu vodorovná dopravní vzdálenost do 100 m v objektech výšky do 12 m</t>
  </si>
  <si>
    <t>762</t>
  </si>
  <si>
    <t>Konstrukce tesařské</t>
  </si>
  <si>
    <t>159</t>
  </si>
  <si>
    <t>762083121</t>
  </si>
  <si>
    <t>Impregnace řeziva proti dřevokaznému hmyzu, houbám a plísním máčením třída ohrožení 1 a 2</t>
  </si>
  <si>
    <t>2129271681</t>
  </si>
  <si>
    <t>Práce společné pro tesařské konstrukce  impregnace řeziva máčením proti dřevokaznému hmyzu, houbám a plísním, třída ohrožení 1 a 2 (dřevo v interiéru)</t>
  </si>
  <si>
    <t>tr+l1+l2+0,282+20,175*0,019</t>
  </si>
  <si>
    <t>160</t>
  </si>
  <si>
    <t>762332130</t>
  </si>
  <si>
    <t>Montáž vázaných kcí krovů pravidelných pomocí tesařských spojů z hraněného řeziva průřezové pl do 50 cm2</t>
  </si>
  <si>
    <t>-837418865</t>
  </si>
  <si>
    <t>Montáž vázaných konstrukcí krovů střech pultových, sedlových, valbových, stanových čtvercového nebo obdélníkového půdorysu z řeziva hraněného pomocí tesařských spojů průřezové plochy do 50 cm2</t>
  </si>
  <si>
    <t>aktivace</t>
  </si>
  <si>
    <t>8*3,1 "zavětrování šikmé 14/2,5cm"</t>
  </si>
  <si>
    <t>161</t>
  </si>
  <si>
    <t>762332131</t>
  </si>
  <si>
    <t>Montáž vázaných kcí krovů pravidelných z hraněného řeziva průřezové plochy do 120 cm2</t>
  </si>
  <si>
    <t>1086538581</t>
  </si>
  <si>
    <t>Montáž vázaných konstrukcí krovů  střech pultových, sedlových, valbových, stanových čtvercového nebo obdélníkového půdorysu, z řeziva hraněného průřezové plochy do 120 cm2</t>
  </si>
  <si>
    <t>2*2,8*12 "kleštiny 4/16 cm"</t>
  </si>
  <si>
    <t>2*9,8 "zavětrování podélné 14/4cm"</t>
  </si>
  <si>
    <t>162</t>
  </si>
  <si>
    <t>762332132</t>
  </si>
  <si>
    <t>Montáž vázaných kcí krovů pravidelných z hraněného řeziva průřezové plochy do 224 cm2</t>
  </si>
  <si>
    <t>318411162</t>
  </si>
  <si>
    <t>Montáž vázaných konstrukcí krovů  střech pultových, sedlových, valbových, stanových čtvercového nebo obdélníkového půdorysu, z řeziva hraněného průřezové plochy přes 120 do 224 cm2</t>
  </si>
  <si>
    <t>2*9,8 "pozednice 14/10cm"</t>
  </si>
  <si>
    <t>12*3,709 "krokve 10/16cm"</t>
  </si>
  <si>
    <t>163</t>
  </si>
  <si>
    <t>762342214</t>
  </si>
  <si>
    <t>Montáž laťování na střechách jednoduchých sklonu do 60° osové vzdálenosti do 360 mm</t>
  </si>
  <si>
    <t>-1841336937</t>
  </si>
  <si>
    <t>Bednění a laťování montáž laťování střech jednoduchých sklonu do 60° při osové vzdálenosti latí přes 150 do 360 mm</t>
  </si>
  <si>
    <t>stř  " plocha střechy</t>
  </si>
  <si>
    <t>164</t>
  </si>
  <si>
    <t>SPC762-01</t>
  </si>
  <si>
    <t>řezivo hraněné-trámy (dodávka) C22</t>
  </si>
  <si>
    <t>672129915</t>
  </si>
  <si>
    <t>165</t>
  </si>
  <si>
    <t>60514106</t>
  </si>
  <si>
    <t>řezivo jehličnaté lať pevnostní třída S10-13 průřez 40x60mm</t>
  </si>
  <si>
    <t>-1548051100</t>
  </si>
  <si>
    <t>l1+l2</t>
  </si>
  <si>
    <t>166</t>
  </si>
  <si>
    <t>762342511</t>
  </si>
  <si>
    <t>Montáž kontralatí na podklad bez tepelné izolace</t>
  </si>
  <si>
    <t>257817017</t>
  </si>
  <si>
    <t>Montáž laťování montáž kontralatí na podklad bez tepelné izolace</t>
  </si>
  <si>
    <t>2*11*4,155  "kontralatě 60/40"</t>
  </si>
  <si>
    <t>167</t>
  </si>
  <si>
    <t>762395000</t>
  </si>
  <si>
    <t>Spojovací prostředky krovů, bednění, laťování, nadstřešních konstrukcí</t>
  </si>
  <si>
    <t>233900419</t>
  </si>
  <si>
    <t>Spojovací prostředky krovů, bednění a laťování, nadstřešních konstrukcí  svory, prkna, hřebíky, pásová ocel, vruty</t>
  </si>
  <si>
    <t>8*3,1*0,14*0,025 "zavětrování šikmé 14/2,5cm"</t>
  </si>
  <si>
    <t>2*2,8*12*0,04*0,16 "kleštiny 4/16 cm"</t>
  </si>
  <si>
    <t>2*9,8*0,14*0,04 "zavětrování podélné 14/4cm"</t>
  </si>
  <si>
    <t>2*9,8*0,14*0,10 "pozednice 14/10cm"</t>
  </si>
  <si>
    <t>12*3,709*0,10*0,16 "krokve 10/16cm"</t>
  </si>
  <si>
    <t>"latě" 2*16,75*20*0,06*0,04</t>
  </si>
  <si>
    <t>168</t>
  </si>
  <si>
    <t>-949794161</t>
  </si>
  <si>
    <t>0,282 "zavětrování"</t>
  </si>
  <si>
    <t>"latě" 2*11,0*15*0,04*0,06</t>
  </si>
  <si>
    <t>"kontralatě" 2*11*4,155*0,06*0,04</t>
  </si>
  <si>
    <t>169</t>
  </si>
  <si>
    <t>762842131</t>
  </si>
  <si>
    <t>Montáž podbíjení střech šikmých vnějšího přesahu š do 0,8 m z palubek</t>
  </si>
  <si>
    <t>1995852408</t>
  </si>
  <si>
    <t>Montáž podbíjení  střech šikmých, vnějšího přesahu šířky do 0,8 m (pouze pro prkna přibíjená rovnoběžně s krokvemi) z hoblovaných prken z palubek</t>
  </si>
  <si>
    <t>10,0*2 "podbití nádrže"</t>
  </si>
  <si>
    <t>9,725+3,7+5,2 "podbití  provozní objekt"</t>
  </si>
  <si>
    <t>170</t>
  </si>
  <si>
    <t>61191155</t>
  </si>
  <si>
    <t>palubky obkladové smrk profil klasický 19x116mm jakost A/B</t>
  </si>
  <si>
    <t>-1987554235</t>
  </si>
  <si>
    <t>20,0*0,45 "podbití"</t>
  </si>
  <si>
    <t>(9,725+3,7+5,2)*0,6 "podbití  provozní objekt"</t>
  </si>
  <si>
    <t>171</t>
  </si>
  <si>
    <t>762-láv</t>
  </si>
  <si>
    <t>Lávka z dřevěných fošen (podkroví) (dodávka+montáž) včetně impregnace</t>
  </si>
  <si>
    <t>1836716799</t>
  </si>
  <si>
    <t>9,325*1,0</t>
  </si>
  <si>
    <t>172</t>
  </si>
  <si>
    <t>763732113</t>
  </si>
  <si>
    <t>Montáž střešní konstrukce v do 10 m z příhradových vazníků konstrukční délky do 9 m</t>
  </si>
  <si>
    <t>-140595648</t>
  </si>
  <si>
    <t>Montáž střešní konstrukce  do 10 m výšky římsy opláštění střechy, štítů, říms, dýmníků a světlíkových obrub z vazníků příhradových, konstrukční délky do 9,0 m</t>
  </si>
  <si>
    <t>11*7,2</t>
  </si>
  <si>
    <t>173</t>
  </si>
  <si>
    <t>605122000</t>
  </si>
  <si>
    <t xml:space="preserve">dřevěný příhradový impregnovaný vazník dle PD D.1.1_01.01-11 
dl. 7,2 m, výška 2,24 m
 </t>
  </si>
  <si>
    <t>990496095</t>
  </si>
  <si>
    <t xml:space="preserve">dřevěný příhradový impregnovaný vazník dle PD D.1.1_01.01-11 
dl. 8,0 m, výška 3,29 m
  </t>
  </si>
  <si>
    <t>174</t>
  </si>
  <si>
    <t>76379.1</t>
  </si>
  <si>
    <t>Kotvení vazníků do ŽB pomocí úhelníků a průvlakové kotvy.</t>
  </si>
  <si>
    <t>-578249444</t>
  </si>
  <si>
    <t>2*11</t>
  </si>
  <si>
    <t>175</t>
  </si>
  <si>
    <t>763734112</t>
  </si>
  <si>
    <t>Montáž střešní konstrukce krokví, vaznic, ztužidel a zavětrování pl přes 50 do 150 cm2</t>
  </si>
  <si>
    <t>-919765738</t>
  </si>
  <si>
    <t>Montáž střešní konstrukce z ostatních prvků, krokví, vaznic, ztužidel, zavětrování, průřezové plochy přes 50 do 150 cm2</t>
  </si>
  <si>
    <t>2*4*4,5 "zavětrování"</t>
  </si>
  <si>
    <t>2*9,725 "podélné ztužení"</t>
  </si>
  <si>
    <t>176</t>
  </si>
  <si>
    <t>60511054</t>
  </si>
  <si>
    <t>řezivo jehličnaté boční omítané š do 200mm tl do 100mm dl 6m</t>
  </si>
  <si>
    <t>-366034778</t>
  </si>
  <si>
    <t>2*4*4,5*0,04*0,12 "zavětrování"</t>
  </si>
  <si>
    <t>2*9,725*0,04*0,14 "podélné ztužení"</t>
  </si>
  <si>
    <t>177</t>
  </si>
  <si>
    <t>998762101</t>
  </si>
  <si>
    <t>Přesun hmot tonážní pro kce tesařské v objektech v do 6 m</t>
  </si>
  <si>
    <t>-830891683</t>
  </si>
  <si>
    <t>Přesun hmot pro konstrukce tesařské stanovený z hmotnosti přesunovaného materiálu vodorovná dopravní vzdálenost do 50 m v objektech výšky do 6 m</t>
  </si>
  <si>
    <t>763</t>
  </si>
  <si>
    <t>Konstrukce suché výstavby</t>
  </si>
  <si>
    <t>178</t>
  </si>
  <si>
    <t>7631314510</t>
  </si>
  <si>
    <t>SDK podhled deska 1xH2 15,0  bez izolace spodní kce profil CD+UD</t>
  </si>
  <si>
    <t>1670356331</t>
  </si>
  <si>
    <t>6,0*2,5 "mč.01"</t>
  </si>
  <si>
    <t>6,0*3,5 "mč. 02"</t>
  </si>
  <si>
    <t>4,075*2,125 "mč. 03"</t>
  </si>
  <si>
    <t>2*1,8*1,0 "mč. 04, 05"</t>
  </si>
  <si>
    <t>179</t>
  </si>
  <si>
    <t>763131714</t>
  </si>
  <si>
    <t>SDK podhled základní penetrační nátěr</t>
  </si>
  <si>
    <t>1986707019</t>
  </si>
  <si>
    <t>Podhled ze sádrokartonových desek  ostatní práce a konstrukce na podhledech ze sádrokartonových desek základní penetrační nátěr</t>
  </si>
  <si>
    <t>180</t>
  </si>
  <si>
    <t>763131751</t>
  </si>
  <si>
    <t>Montáž parotěsné zábrany do SDK podhledu</t>
  </si>
  <si>
    <t>-486573941</t>
  </si>
  <si>
    <t>Podhled ze sádrokartonových desek  ostatní práce a konstrukce na podhledech ze sádrokartonových desek montáž parotěsné zábrany</t>
  </si>
  <si>
    <t>6,0*8,725</t>
  </si>
  <si>
    <t>181</t>
  </si>
  <si>
    <t>28329276</t>
  </si>
  <si>
    <t>fólie PE vyztužená pro parotěsnou vrstvu (reakce na oheň - třída E) 140g/m2</t>
  </si>
  <si>
    <t>-1660022712</t>
  </si>
  <si>
    <t>182</t>
  </si>
  <si>
    <t>763131752</t>
  </si>
  <si>
    <t>Montáž jedné vrstvy tepelné izolace do SDK podhledu</t>
  </si>
  <si>
    <t>-1979339209</t>
  </si>
  <si>
    <t>Podhled ze sádrokartonových desek  ostatní práce a konstrukce na podhledech ze sádrokartonových desek montáž jedné vrstvy tepelné izolace</t>
  </si>
  <si>
    <t>183</t>
  </si>
  <si>
    <t>63152382</t>
  </si>
  <si>
    <t>deska tepelně izolační minerální kontaktních pro podhledy finální s povrchovou úpravou λ=0,037 tl 160mm</t>
  </si>
  <si>
    <t>-843198720</t>
  </si>
  <si>
    <t>184</t>
  </si>
  <si>
    <t>998763301</t>
  </si>
  <si>
    <t>Přesun hmot tonážní pro sádrokartonové konstrukce v objektech v do 6 m</t>
  </si>
  <si>
    <t>-1120941467</t>
  </si>
  <si>
    <t>Přesun hmot pro konstrukce montované z desek sádrokartonových, sádrovláknitých, cementovláknitých nebo cementových stanovený z hmotnosti přesunovaného materiálu vodorovná dopravní vzdálenost do 50 m v objektech výšky do 6 m</t>
  </si>
  <si>
    <t>764</t>
  </si>
  <si>
    <t>Konstrukce klempířské dle D 1.1_01.01-10</t>
  </si>
  <si>
    <t>185</t>
  </si>
  <si>
    <t>7642114660</t>
  </si>
  <si>
    <t>Oplechování úžlabí z Pz plechu rš 500 mm včetně povrchové úpravy</t>
  </si>
  <si>
    <t>-492204424</t>
  </si>
  <si>
    <t>2*0,6  "K4"</t>
  </si>
  <si>
    <t>186</t>
  </si>
  <si>
    <t>764246444</t>
  </si>
  <si>
    <t>Oplechování parapetů rovných celoplošně lepené z TiZn předzvětralého plechu rš 330 mm</t>
  </si>
  <si>
    <t>-1112053099</t>
  </si>
  <si>
    <t>Oplechování parapetů z titanzinkového předzvětralého plechu rovných celoplošně lepené, bez rohů rš 330 mm</t>
  </si>
  <si>
    <t>2*(1,0+0,6) "dle TZ D 1.1_01.01-01"</t>
  </si>
  <si>
    <t>187</t>
  </si>
  <si>
    <t>764246465</t>
  </si>
  <si>
    <t>Příplatek oplechování rohů parapetů rovných z TiZn předvětralého plechu rš do 400 mm</t>
  </si>
  <si>
    <t>-566960256</t>
  </si>
  <si>
    <t>Oplechování parapetů z titanzinkového předzvětralého plechu rovných celoplošně lepené, bez rohů Příplatek k cenám za zvýšenou pracnost při provedení rohu nebo koutu do rš 400 mm</t>
  </si>
  <si>
    <t>2*4</t>
  </si>
  <si>
    <t>188</t>
  </si>
  <si>
    <t>764306142</t>
  </si>
  <si>
    <t>Montáž ventilační turbíny na skládané nebo plechové krytině průměru do 350 mm</t>
  </si>
  <si>
    <t>-1813364140</t>
  </si>
  <si>
    <t>Montáž ventilační turbíny na střeše s krytinou skládanou mimo prejzovou nebo z plechu</t>
  </si>
  <si>
    <t>189</t>
  </si>
  <si>
    <t>55381010</t>
  </si>
  <si>
    <t>turbína ventilační Al kompletní hlavice stavitelný krk se základnou přes D 350mm</t>
  </si>
  <si>
    <t>-741921198</t>
  </si>
  <si>
    <t xml:space="preserve">Poznámka k položce:_x000D_
eloxovaný hliník se zvýšenou odolností_x000D_
</t>
  </si>
  <si>
    <t>190</t>
  </si>
  <si>
    <t>764541405</t>
  </si>
  <si>
    <t>Žlab podokapní půlkruhový z TiZn předzvětralého plechu rš 330 mm</t>
  </si>
  <si>
    <t>999946443</t>
  </si>
  <si>
    <t>Žlab podokapní z titanzinkového předzvětralého plechu včetně háků a čel půlkruhový rš 330 mm</t>
  </si>
  <si>
    <t>39,1 "K1"</t>
  </si>
  <si>
    <t>191</t>
  </si>
  <si>
    <t>764541446</t>
  </si>
  <si>
    <t>Kotlík oválný (trychtýřový) pro podokapní žlaby z TiZn předzvětralého plechu 330/100 mm</t>
  </si>
  <si>
    <t>-650676274</t>
  </si>
  <si>
    <t>Žlab podokapní z titanzinkového předzvětralého plechu včetně háků a čel kotlík oválný (trychtýřový), rš žlabu/průměr svodu 330/100 mm</t>
  </si>
  <si>
    <t>5 "K2"</t>
  </si>
  <si>
    <t>192</t>
  </si>
  <si>
    <t>764548423</t>
  </si>
  <si>
    <t>Svody kruhové včetně objímek, kolen, odskoků z TiZn předzvětralého plechu průměru 100 mm</t>
  </si>
  <si>
    <t>-576374200</t>
  </si>
  <si>
    <t>Svod z titanzinkového předzvětralého plechu včetně objímek, kolen a odskoků kruhový, průměru 100 mm</t>
  </si>
  <si>
    <t>13,5 "K3"</t>
  </si>
  <si>
    <t>193</t>
  </si>
  <si>
    <t>998764101</t>
  </si>
  <si>
    <t>Přesun hmot tonážní pro konstrukce klempířské v objektech v do 6 m</t>
  </si>
  <si>
    <t>-1083781396</t>
  </si>
  <si>
    <t>Přesun hmot pro konstrukce klempířské stanovený z hmotnosti přesunovaného materiálu vodorovná dopravní vzdálenost do 50 m v objektech výšky do 6 m</t>
  </si>
  <si>
    <t>765</t>
  </si>
  <si>
    <t>Krytina skládaná</t>
  </si>
  <si>
    <t>194</t>
  </si>
  <si>
    <t>765121201</t>
  </si>
  <si>
    <t>Montáž krytiny betonové okapní větrací pás</t>
  </si>
  <si>
    <t>1686201842</t>
  </si>
  <si>
    <t>Montáž krytiny betonové okapové hrany s okapním větrací pásem</t>
  </si>
  <si>
    <t>195</t>
  </si>
  <si>
    <t>28355011</t>
  </si>
  <si>
    <t>pás plastový okapní ochranný a větrací šířky 80mm</t>
  </si>
  <si>
    <t>-515143037</t>
  </si>
  <si>
    <t>2*10,0 "nádrže"</t>
  </si>
  <si>
    <t>7,5+5,5 "prov. objekt"</t>
  </si>
  <si>
    <t>196</t>
  </si>
  <si>
    <t>765123012</t>
  </si>
  <si>
    <t>Krytina betonová drážková s povrchovou úpravou skládaná na sucho sklonu do 30°</t>
  </si>
  <si>
    <t>-1957858532</t>
  </si>
  <si>
    <t>Krytina betonová drážková skládaná na sucho sklonu střechy do 30° z tašek s povrchovou úpravou</t>
  </si>
  <si>
    <t>2*3,709*10,0+2*0,072 "nádrže"</t>
  </si>
  <si>
    <t>2*4,155*9,725 "provozní objekt"</t>
  </si>
  <si>
    <t>-(10+12+111)/10 "odpočet odvětr. a protisněhových tašek"</t>
  </si>
  <si>
    <t>197</t>
  </si>
  <si>
    <t>765123312</t>
  </si>
  <si>
    <t>Krytina betonová drážková - hřeben provětrávaný z hřebenáčů s povrchovou úpravou</t>
  </si>
  <si>
    <t>-1309938819</t>
  </si>
  <si>
    <t>Krytina betonová drážková skládaná na sucho sklonu střechy do 30° hřeben provětrávaný z hřebenáčů s povrchovou úpravou</t>
  </si>
  <si>
    <t>10,0+10,1</t>
  </si>
  <si>
    <t>198</t>
  </si>
  <si>
    <t>765123512</t>
  </si>
  <si>
    <t>Krytina betonová drážková - štítová hrana z tašek okrajových s povrchovou úpravou</t>
  </si>
  <si>
    <t>-216325344</t>
  </si>
  <si>
    <t>Krytina betonová drážková skládaná na sucho sklonu střechy do 30° štítová hrana z okrajových tašek s povrchovou úpravou</t>
  </si>
  <si>
    <t>2*3,70"nádrže"</t>
  </si>
  <si>
    <t>2*2*4,20 "prov. objekt"</t>
  </si>
  <si>
    <t>199</t>
  </si>
  <si>
    <t>765123711</t>
  </si>
  <si>
    <t>Krytina betonová drážková skládaná na sucho sklonu střechy do 30° lemování prostupů těsnicím pásem plochy jednotlivě do 0,25 m2</t>
  </si>
  <si>
    <t>486030716</t>
  </si>
  <si>
    <t>"aktivační nádrže - ventil. turbína DN 300" 2,000</t>
  </si>
  <si>
    <t>200</t>
  </si>
  <si>
    <t>765123911</t>
  </si>
  <si>
    <t>Příplatek ke krytině betonové za sklon přes 30° do 40°</t>
  </si>
  <si>
    <t>69426423</t>
  </si>
  <si>
    <t>Krytina betonová drážková skládaná na sucho sklonu střechy do 30° Příplatek cenám za sklon přes 30° do 40°</t>
  </si>
  <si>
    <t>201</t>
  </si>
  <si>
    <t>765125011</t>
  </si>
  <si>
    <t>Montáž betonové speciální tašky (větrací, protisněhové, prostupové) drážkové na sucho</t>
  </si>
  <si>
    <t>-594456897</t>
  </si>
  <si>
    <t>Montáž střešních doplňků krytiny betonové  speciálních tašek na sucho větracích, protisněhových, prosvětlovacích, hromosvodových, prostupových, nosných pro stoupací plošinu drážkových</t>
  </si>
  <si>
    <t>202</t>
  </si>
  <si>
    <t>59244057</t>
  </si>
  <si>
    <t>taška betonová velmi hladká odvětrávací</t>
  </si>
  <si>
    <t>201776931</t>
  </si>
  <si>
    <t>10+12</t>
  </si>
  <si>
    <t>203</t>
  </si>
  <si>
    <t>59244079</t>
  </si>
  <si>
    <t>taška betonová nepravidelně profilovaná hladká protisněhová</t>
  </si>
  <si>
    <t>-859112569</t>
  </si>
  <si>
    <t>stř/1,4</t>
  </si>
  <si>
    <t>204</t>
  </si>
  <si>
    <t>765191021</t>
  </si>
  <si>
    <t>Montáž pojistné hydroizolační nebo parotěsné fólie kladené ve sklonu přes 20° s lepenými spoji na krokve</t>
  </si>
  <si>
    <t>-1349632892</t>
  </si>
  <si>
    <t>Montáž pojistné hydroizolační nebo parotěsné fólie kladené ve sklonu přes 20° s lepenými přesahy na krokve</t>
  </si>
  <si>
    <t>2*4,155*9,725</t>
  </si>
  <si>
    <t>205</t>
  </si>
  <si>
    <t>63150819</t>
  </si>
  <si>
    <t>fólie kontaktní difuzně propustná pro doplňkovou hydroizolační vrstvu, jednovrstvá mikrovláknitá s funkční vrstvou tl 220μm</t>
  </si>
  <si>
    <t>-1420765746</t>
  </si>
  <si>
    <t>206</t>
  </si>
  <si>
    <t>765191031</t>
  </si>
  <si>
    <t>Montáž pojistné hydroizolační nebo parotěsné fólie lepení těsnících pásků pod kontralatě</t>
  </si>
  <si>
    <t>1808177784</t>
  </si>
  <si>
    <t xml:space="preserve">2*11*4,155  </t>
  </si>
  <si>
    <t>207</t>
  </si>
  <si>
    <t>28329303</t>
  </si>
  <si>
    <t>páska těsnící jednostranně lepící butylkaučuková pod kontralatě š 50mm</t>
  </si>
  <si>
    <t>252774741</t>
  </si>
  <si>
    <t>208</t>
  </si>
  <si>
    <t>998765101</t>
  </si>
  <si>
    <t>Přesun hmot tonážní pro krytiny skládané v objektech v do 6 m</t>
  </si>
  <si>
    <t>1829581581</t>
  </si>
  <si>
    <t>Přesun hmot pro krytiny skládané stanovený z hmotnosti přesunovaného materiálu vodorovná dopravní vzdálenost do 50 m na objektech výšky do 6 m</t>
  </si>
  <si>
    <t>766</t>
  </si>
  <si>
    <t>Konstrukce truhlářské</t>
  </si>
  <si>
    <t>209</t>
  </si>
  <si>
    <t>766417433</t>
  </si>
  <si>
    <t>Montáž provětrávané fasády pl přes 5 m2 z dřevěných profilů š přes 80 do 100 mm tl přes 20 mm</t>
  </si>
  <si>
    <t>-1250652916</t>
  </si>
  <si>
    <t>Montáž provětrávané fasády z dřevěných profilů plochy přes 5 m2 šířky profilu přes 80 do 100 mm, tloušťky přes 20 mm</t>
  </si>
  <si>
    <t>štít aktivace - obklad vnější</t>
  </si>
  <si>
    <t>severní</t>
  </si>
  <si>
    <t>10,24</t>
  </si>
  <si>
    <t>210</t>
  </si>
  <si>
    <t>3012100100</t>
  </si>
  <si>
    <t>Fasádní profil  modřín slezský 24×100×4000 mm</t>
  </si>
  <si>
    <t>967118988</t>
  </si>
  <si>
    <t>211</t>
  </si>
  <si>
    <t>766417511</t>
  </si>
  <si>
    <t>Montáž podkladového roštu jednoduchého pro montáž dřevěných vodorovných profilů provětrávané fasády</t>
  </si>
  <si>
    <t>831923069</t>
  </si>
  <si>
    <t>Montáž provětrávané fasády z dřevěných profilů podkladového roštu jednoduchého pro vodorovné profily</t>
  </si>
  <si>
    <t>2*(2,4+3,4)+1,0</t>
  </si>
  <si>
    <t>212</t>
  </si>
  <si>
    <t>60512125</t>
  </si>
  <si>
    <t>hranol stavební řezivo průřezu do 120cm2 do dl 6m</t>
  </si>
  <si>
    <t>-18881491</t>
  </si>
  <si>
    <t>12,6*0,1*0,1</t>
  </si>
  <si>
    <t>213</t>
  </si>
  <si>
    <t>766660001</t>
  </si>
  <si>
    <t>Montáž dveřních křídel otvíravých jednokřídlových š do 0,8 m do ocelové zárubně</t>
  </si>
  <si>
    <t>223004105</t>
  </si>
  <si>
    <t>Montáž dveřních křídel dřevěných nebo plastových otevíravých do ocelové zárubně povrchově upravených jednokřídlových, šířky do 800 mm</t>
  </si>
  <si>
    <t>214</t>
  </si>
  <si>
    <t>61161001</t>
  </si>
  <si>
    <t>dveře jednokřídlé voštinové povrch lakovaný plné 700x1970-2100mm</t>
  </si>
  <si>
    <t>657285930</t>
  </si>
  <si>
    <t>2 "D3, dle D.1.1_01.01-13"</t>
  </si>
  <si>
    <t>215</t>
  </si>
  <si>
    <t>766660411</t>
  </si>
  <si>
    <t>Montáž vchodových dveří jednokřídlových bez nadsvětlíku do zdiva</t>
  </si>
  <si>
    <t>299827845</t>
  </si>
  <si>
    <t>Montáž dveřních křídel dřevěných nebo plastových vchodových dveří včetně rámu do zdiva jednokřídlových bez nadsvětlíku</t>
  </si>
  <si>
    <t>216</t>
  </si>
  <si>
    <t>611405000</t>
  </si>
  <si>
    <t>vnější dveře plastové vč. zárubně, plné, zateplené, vnější okopný plech, včetně kování a zámku 900x2000mm</t>
  </si>
  <si>
    <t>274202871</t>
  </si>
  <si>
    <t>3 "D2, dle D.1.1_01.01-13"</t>
  </si>
  <si>
    <t>217</t>
  </si>
  <si>
    <t>766660451</t>
  </si>
  <si>
    <t>Montáž vchodových dveří dvoukřídlových bez nadsvětlíku do zdiva</t>
  </si>
  <si>
    <t>-1983417991</t>
  </si>
  <si>
    <t>Montáž dveřních křídel dřevěných nebo plastových vchodových dveří včetně rámu do zdiva dvoukřídlových bez nadsvětlíku</t>
  </si>
  <si>
    <t>218</t>
  </si>
  <si>
    <t>611405070</t>
  </si>
  <si>
    <t>dveře plastové vchodové dvoukřídlé otvíravé 1800x2000mm, plné, zateplené, vnější okopný plech  vč. zárubně a vč. kování a zámku</t>
  </si>
  <si>
    <t>-1912403325</t>
  </si>
  <si>
    <t>1 "D1, dle D.1.1_01.01-13"</t>
  </si>
  <si>
    <t>219</t>
  </si>
  <si>
    <t>766660511</t>
  </si>
  <si>
    <t>Montáž vchodových dveří jednokřídlových bez nadsvětlíku do dřevěné kce</t>
  </si>
  <si>
    <t>-1731109849</t>
  </si>
  <si>
    <t>Montáž dveřních křídel dřevěných nebo plastových vchodových dveří včetně rámu do dřevěných konstrukcí jednokřídlových bez nadsvětlíku</t>
  </si>
  <si>
    <t>220</t>
  </si>
  <si>
    <t>611732020</t>
  </si>
  <si>
    <t>vnější dveře dřevěné vč. zárubně plné, zateplené 900x1970mm včetně kování a zámku</t>
  </si>
  <si>
    <t>-310346442</t>
  </si>
  <si>
    <t>1 "D4; dle D.1.1_01.01-13"</t>
  </si>
  <si>
    <t>221</t>
  </si>
  <si>
    <t>766694111</t>
  </si>
  <si>
    <t>Montáž parapetních desek dřevěných nebo plastových šířky do 30 cm délky do 1,0 m</t>
  </si>
  <si>
    <t>-1796508963</t>
  </si>
  <si>
    <t>Montáž ostatních truhlářských konstrukcí parapetních desek dřevěných nebo plastových šířky do 300 mm, délky do 1000 mm</t>
  </si>
  <si>
    <t>222</t>
  </si>
  <si>
    <t>61144400</t>
  </si>
  <si>
    <t>parapet plastový vnitřní komůrkový 180x20x1000mm</t>
  </si>
  <si>
    <t>-1866039016</t>
  </si>
  <si>
    <t>2*1,0</t>
  </si>
  <si>
    <t>2*0,6</t>
  </si>
  <si>
    <t>223</t>
  </si>
  <si>
    <t>61144019</t>
  </si>
  <si>
    <t>koncovka k parapetu plastovému vnitřnímu 1 pár</t>
  </si>
  <si>
    <t>sada</t>
  </si>
  <si>
    <t>-155414607</t>
  </si>
  <si>
    <t>224</t>
  </si>
  <si>
    <t>998766101</t>
  </si>
  <si>
    <t>Přesun hmot tonážní pro kce truhlářské v objektech v do 6 m</t>
  </si>
  <si>
    <t>-182526973</t>
  </si>
  <si>
    <t>Přesun hmot pro konstrukce truhlářské stanovený z hmotnosti přesunovaného materiálu vodorovná dopravní vzdálenost do 50 m v objektech výšky do 6 m</t>
  </si>
  <si>
    <t>767</t>
  </si>
  <si>
    <t>Konstrukce zámečnické</t>
  </si>
  <si>
    <t>225</t>
  </si>
  <si>
    <t>7672232220</t>
  </si>
  <si>
    <t>Montáž přímého kovového zábradlí do betonu konstrukce na schodišti v exteriéru</t>
  </si>
  <si>
    <t>1586176173</t>
  </si>
  <si>
    <t>Montáž zábradlí přímého v exteriéru na schodišti kotveného do betonu</t>
  </si>
  <si>
    <t>2*1,35</t>
  </si>
  <si>
    <t>226</t>
  </si>
  <si>
    <t>55342292.Z2</t>
  </si>
  <si>
    <t xml:space="preserve">zábradlí z pozinku dvoutyčové v. 1,1m včetně kotvení do hrany stupňů </t>
  </si>
  <si>
    <t>-1362240946</t>
  </si>
  <si>
    <t>227</t>
  </si>
  <si>
    <t>998767101</t>
  </si>
  <si>
    <t>Přesun hmot tonážní pro zámečnické konstrukce v objektech v do 6 m</t>
  </si>
  <si>
    <t>623165791</t>
  </si>
  <si>
    <t>Přesun hmot pro zámečnické konstrukce stanovený z hmotnosti přesunovaného materiálu vodorovná dopravní vzdálenost do 50 m základní v objektech výšky do 6 m</t>
  </si>
  <si>
    <t>767.1</t>
  </si>
  <si>
    <t>Lávka nad nádržemi, dl. 9,8m, 20,2m zábradlí, plocha roštů 10m2, ocel S235</t>
  </si>
  <si>
    <t>228</t>
  </si>
  <si>
    <t>767.1-10</t>
  </si>
  <si>
    <t>zinkování 1-10 kg</t>
  </si>
  <si>
    <t>-1628300422</t>
  </si>
  <si>
    <t>953,3-327,9-136,0-205,0 "D1.2-01,01-09"</t>
  </si>
  <si>
    <t>229</t>
  </si>
  <si>
    <t>767.11-50</t>
  </si>
  <si>
    <t>zinkování 11-50 kg</t>
  </si>
  <si>
    <t>-1026361288</t>
  </si>
  <si>
    <t>24,9+111,3+28,5+42,7*3+35,1"D1.2-01,01-09"</t>
  </si>
  <si>
    <t>230</t>
  </si>
  <si>
    <t>767.51-100</t>
  </si>
  <si>
    <t>zinkování 51-100 kg</t>
  </si>
  <si>
    <t>-1482676179</t>
  </si>
  <si>
    <t>136,0 "D1.2-01,01-09"</t>
  </si>
  <si>
    <t>231</t>
  </si>
  <si>
    <t>767.101-300</t>
  </si>
  <si>
    <t>zinkování 101-300 kg</t>
  </si>
  <si>
    <t>483022090</t>
  </si>
  <si>
    <t>205,0 "D1.2-01,01-09"</t>
  </si>
  <si>
    <t>232</t>
  </si>
  <si>
    <t>767163112</t>
  </si>
  <si>
    <t>Montáž přímého kovového zábradlí  do ocelové konstrukce v rovině v exteriéru</t>
  </si>
  <si>
    <t>1213968863</t>
  </si>
  <si>
    <t>Montáž zábradlí přímého v exteriéru v rovině (na rovné ploše) kotveného do ocelové konstrukce</t>
  </si>
  <si>
    <t>20,2 "D1.2-01,01-09, D1.1-01.01-14"</t>
  </si>
  <si>
    <t>233</t>
  </si>
  <si>
    <t>13010420</t>
  </si>
  <si>
    <t>úhelník ocelový rovnostranný jakost S235JR (11 375) 50x50x5mm</t>
  </si>
  <si>
    <t>646761310</t>
  </si>
  <si>
    <t>"D1.2-01,01-09"</t>
  </si>
  <si>
    <t>0,035+0,057 "Z1, Z1a"</t>
  </si>
  <si>
    <t>0,0233+0,038 "Z2, Z2a"</t>
  </si>
  <si>
    <t>0,0073+0,0143 "Z3"</t>
  </si>
  <si>
    <t>0,0071+0,0143 "Z4"</t>
  </si>
  <si>
    <t>0,0025+0,0095 "Z5"</t>
  </si>
  <si>
    <t>234</t>
  </si>
  <si>
    <t>13010414</t>
  </si>
  <si>
    <t>úhelník ocelový rovnostranný jakost S235JR (11 375) 40x40x4mm</t>
  </si>
  <si>
    <t>595119222</t>
  </si>
  <si>
    <t>0,0144+0,0033+0,0041 "Z1, Z1a"</t>
  </si>
  <si>
    <t>0,0096+0,0045 "Z2, Z2a"</t>
  </si>
  <si>
    <t>0,0043 "Z3"</t>
  </si>
  <si>
    <t>0,0019+0,0022 "Z4"</t>
  </si>
  <si>
    <t>0,0014+0,0020 "Z5"</t>
  </si>
  <si>
    <t>235</t>
  </si>
  <si>
    <t>767995116</t>
  </si>
  <si>
    <t>Montáž atypických zámečnických konstrukcí hmotnosti přes 100 do 250 kg</t>
  </si>
  <si>
    <t>662816164</t>
  </si>
  <si>
    <t>Montáž ostatních atypických zámečnických konstrukcí hmotnosti přes 100 do 250 kg</t>
  </si>
  <si>
    <t>136+470+59+33 "D1.2-01,01-09"</t>
  </si>
  <si>
    <t>236</t>
  </si>
  <si>
    <t>13010816</t>
  </si>
  <si>
    <t>ocel profilová jakost S235JR (11 375) průřez U (UPN) 100</t>
  </si>
  <si>
    <t>-231722460</t>
  </si>
  <si>
    <t>0,0249 "D0"</t>
  </si>
  <si>
    <t>0,1113 "D1"</t>
  </si>
  <si>
    <t>237</t>
  </si>
  <si>
    <t>13010824</t>
  </si>
  <si>
    <t>ocel profilová jakost S235JR (11 375) průřez U (UPN) 180</t>
  </si>
  <si>
    <t>241508836</t>
  </si>
  <si>
    <t>0,205 "D2, D2a"</t>
  </si>
  <si>
    <t>0,136 "D3, D3a"</t>
  </si>
  <si>
    <t>0,0427 "D4"</t>
  </si>
  <si>
    <t>0,0427 "D5"</t>
  </si>
  <si>
    <t>0,0427 "D6"</t>
  </si>
  <si>
    <t>238</t>
  </si>
  <si>
    <t>13611210</t>
  </si>
  <si>
    <t>plech ocelový hladký jakost S235JR tl 3mm tabule</t>
  </si>
  <si>
    <t>-224766598</t>
  </si>
  <si>
    <t>0,028 "D2, D2a"</t>
  </si>
  <si>
    <t>0,0189 "D3, D3a"</t>
  </si>
  <si>
    <t>0,0058 "D4"</t>
  </si>
  <si>
    <t>0,0059 "D6"</t>
  </si>
  <si>
    <t>239</t>
  </si>
  <si>
    <t>13611220</t>
  </si>
  <si>
    <t>plech ocelový hladký jakost S235JR tl 6mm tabule</t>
  </si>
  <si>
    <t>-173179588</t>
  </si>
  <si>
    <t>(5,9+0,9+4,0+1,6)*0,001 "D2, D2a"</t>
  </si>
  <si>
    <t>(3,9+0,9+4,0+0,8)*0,001 "D3, D3a"</t>
  </si>
  <si>
    <t>(1,5+0,5+2,0+0,2)*0,001 "D4"</t>
  </si>
  <si>
    <t>(0,5+2,0)*0,001 "D5"</t>
  </si>
  <si>
    <t>(1,5+0,5+2,0+0,2)*0,001 "D6"</t>
  </si>
  <si>
    <t>240</t>
  </si>
  <si>
    <t>767250111</t>
  </si>
  <si>
    <t>Montáž ocelových podest šroubováním</t>
  </si>
  <si>
    <t>784415557</t>
  </si>
  <si>
    <t>Montáž podest z oceli šroubováním</t>
  </si>
  <si>
    <t xml:space="preserve"> 10,0 "D1.2-01,01-09, D1.1-01.01-14"</t>
  </si>
  <si>
    <t>241</t>
  </si>
  <si>
    <t>55347006.R1</t>
  </si>
  <si>
    <t>rošt podlahový lisovaný žárově zinkovaný velikost 30/2mm 1000x900mm</t>
  </si>
  <si>
    <t>319238837</t>
  </si>
  <si>
    <t>9 "D1.2-01,01-09"</t>
  </si>
  <si>
    <t>242</t>
  </si>
  <si>
    <t>55347006.R2</t>
  </si>
  <si>
    <t>rošt podlahový lisovaný žárově zinkovaný velikost 30/2mm 710x900mm</t>
  </si>
  <si>
    <t>-634626238</t>
  </si>
  <si>
    <t>1 "D1.2-01,01-09"</t>
  </si>
  <si>
    <t>243</t>
  </si>
  <si>
    <t>55347006.R3</t>
  </si>
  <si>
    <t>rošt podlahový lisovaný žárově zinkovaný velikost 30/2mm 1000x600mm</t>
  </si>
  <si>
    <t>1164277244</t>
  </si>
  <si>
    <t>244</t>
  </si>
  <si>
    <t>55347006.R4</t>
  </si>
  <si>
    <t>rošt podlahový lisovaný žárově zinkovaný velikost 30/2mm 885x600mm</t>
  </si>
  <si>
    <t>-1632992724</t>
  </si>
  <si>
    <t>245</t>
  </si>
  <si>
    <t>550240442</t>
  </si>
  <si>
    <t>1,232*3 'Přepočtené koeficientem množství</t>
  </si>
  <si>
    <t>771</t>
  </si>
  <si>
    <t>Podlahy z dlaždic</t>
  </si>
  <si>
    <t>246</t>
  </si>
  <si>
    <t>771474113</t>
  </si>
  <si>
    <t>Montáž soklů z dlaždic keramických rovných lepených cementovým flexibilním lepidlem v přes 90 do 120 mm</t>
  </si>
  <si>
    <t>1245596943</t>
  </si>
  <si>
    <t>Montáž soklů z dlaždic keramických lepených cementovým flexibilním lepidlem rovných, výšky přes 90 do 120 mm</t>
  </si>
  <si>
    <t>2*6,0+2*2,6-1,1+2*0,2 "mč.1"</t>
  </si>
  <si>
    <t>2*4,075+2*2,125-1,1+2*0,2-0,7 "mč.3"</t>
  </si>
  <si>
    <t>247</t>
  </si>
  <si>
    <t>59761184</t>
  </si>
  <si>
    <t>sokl keramický mrazuvzdorný povrch hladký/matný tl do 10mm výšky přes 65 do 90mm</t>
  </si>
  <si>
    <t>1721863731</t>
  </si>
  <si>
    <t>248</t>
  </si>
  <si>
    <t>771574416</t>
  </si>
  <si>
    <t>Montáž podlah keramických hladkých lepených cementovým flexibilním lepidlem přes 9 do 12 ks/m2</t>
  </si>
  <si>
    <t>455204481</t>
  </si>
  <si>
    <t>Montáž podlah z dlaždic keramických lepených cementovým flexibilním lepidlem hladkých, tloušťky do 10 mm přes 9 do 12 ks/m2</t>
  </si>
  <si>
    <t>2,6*6,0+0,3*1,1"m.č.1"</t>
  </si>
  <si>
    <t>3,5*6,0+0,3*2,0+0,3*1,1 "m.č.2"</t>
  </si>
  <si>
    <t>4,075*2,125+0,3*1,1 "m.č.3"</t>
  </si>
  <si>
    <t>1,8*1,0+2*0,7*0,125 "m.č.4"</t>
  </si>
  <si>
    <t>1,8*1,0 "m.č.5"</t>
  </si>
  <si>
    <t>249</t>
  </si>
  <si>
    <t>59761173</t>
  </si>
  <si>
    <t>dlažba keramická slinutá mrazuvzdorná R11/B povrch reliéfní/matný tl do 10mm přes 22 do 25ks/m2</t>
  </si>
  <si>
    <t>75621941</t>
  </si>
  <si>
    <t>250</t>
  </si>
  <si>
    <t>771577111</t>
  </si>
  <si>
    <t>Příplatek k montáži podlah keramických lepených flexibilním lepidlem za plochu do 5 m2</t>
  </si>
  <si>
    <t>-2065381102</t>
  </si>
  <si>
    <t>Montáž podlah z dlaždic keramických lepených flexibilním lepidlem Příplatek k cenám za plochu do 5 m2 jednotlivě</t>
  </si>
  <si>
    <t>251</t>
  </si>
  <si>
    <t>771591111</t>
  </si>
  <si>
    <t>Nátěr penetrační na podlahu</t>
  </si>
  <si>
    <t>-354918497</t>
  </si>
  <si>
    <t>Příprava podkladu před provedením dlažby nátěr penetrační na podlahu</t>
  </si>
  <si>
    <t>252</t>
  </si>
  <si>
    <t>998771101</t>
  </si>
  <si>
    <t>Přesun hmot tonážní pro podlahy z dlaždic v objektech v do 6 m</t>
  </si>
  <si>
    <t>-1985052726</t>
  </si>
  <si>
    <t>Přesun hmot pro podlahy z dlaždic stanovený z hmotnosti přesunovaného materiálu vodorovná dopravní vzdálenost do 50 m v objektech výšky do 6 m</t>
  </si>
  <si>
    <t>781</t>
  </si>
  <si>
    <t>Dokončovací práce - obklady</t>
  </si>
  <si>
    <t>253</t>
  </si>
  <si>
    <t>781121011</t>
  </si>
  <si>
    <t>Nátěr penetrační na stěnu</t>
  </si>
  <si>
    <t>1767318256</t>
  </si>
  <si>
    <t>Příprava podkladu před provedením obkladu nátěr penetrační na stěnu</t>
  </si>
  <si>
    <t>254</t>
  </si>
  <si>
    <t>781474112</t>
  </si>
  <si>
    <t>Montáž obkladů vnitřních keramických hladkých do 12 ks/m2 lepených flexibilním lepidlem</t>
  </si>
  <si>
    <t>-1848925814</t>
  </si>
  <si>
    <t>Montáž obkladů vnitřních stěn z dlaždic keramických lepených flexibilním lepidlem maloformátových hladkých přes 9 do 12 ks/m2</t>
  </si>
  <si>
    <t>(2*(6,0+3,5))*2,1-2*(0,4)^2-1,1*2,1-2,0*2,1 "mč.2"</t>
  </si>
  <si>
    <t>2*((2*1,8+2*1,0)*1,8-0,7*1,97-0,6*0,6) "mč.4,5"</t>
  </si>
  <si>
    <t>255</t>
  </si>
  <si>
    <t>59761720</t>
  </si>
  <si>
    <t>obklad keramický nemrazuvzdorný povrch reliéfní/lesklý tl do 10mm přes 19 do 22ks/m2</t>
  </si>
  <si>
    <t>-716302147</t>
  </si>
  <si>
    <t>781492211</t>
  </si>
  <si>
    <t>Montáž profilů rohových lepených flexibilním cementovým lepidlem</t>
  </si>
  <si>
    <t>1974774511</t>
  </si>
  <si>
    <t>Obklad - dokončující práce montáž profilu lepeného flexibilním cementovým lepidlem rohového</t>
  </si>
  <si>
    <t>257</t>
  </si>
  <si>
    <t>28342003</t>
  </si>
  <si>
    <t>lišta ukončovací z PVC 10mm</t>
  </si>
  <si>
    <t>297774526</t>
  </si>
  <si>
    <t>4*2,1+2,0+1,1</t>
  </si>
  <si>
    <t>4*2,1</t>
  </si>
  <si>
    <t>2*3*0,6</t>
  </si>
  <si>
    <t>4*1,8</t>
  </si>
  <si>
    <t>258</t>
  </si>
  <si>
    <t>781495143</t>
  </si>
  <si>
    <t>Průnik obkladem kruhový přes DN 90</t>
  </si>
  <si>
    <t>1909243585</t>
  </si>
  <si>
    <t>Obklad - dokončující práce průnik obkladem kruhový, bez izolace přes DN 90</t>
  </si>
  <si>
    <t>259</t>
  </si>
  <si>
    <t>781495153</t>
  </si>
  <si>
    <t>Průnik obkladem hranatý o delší straně přes 90 mm</t>
  </si>
  <si>
    <t>-1422251806</t>
  </si>
  <si>
    <t>Obklad - dokončující práce průnik obkladem hranatý, bez izolace, o delší straně přes 90 mm</t>
  </si>
  <si>
    <t>260</t>
  </si>
  <si>
    <t>998781101</t>
  </si>
  <si>
    <t>Přesun hmot tonážní pro obklady keramické v objektech v do 6 m</t>
  </si>
  <si>
    <t>1226476593</t>
  </si>
  <si>
    <t>Přesun hmot pro obklady keramické stanovený z hmotnosti přesunovaného materiálu vodorovná dopravní vzdálenost do 50 m v objektech výšky do 6 m</t>
  </si>
  <si>
    <t>783</t>
  </si>
  <si>
    <t>Nátěry</t>
  </si>
  <si>
    <t>261</t>
  </si>
  <si>
    <t>783218101</t>
  </si>
  <si>
    <t>Lazurovací jednonásobný syntetický nátěr tesařských konstrukcí</t>
  </si>
  <si>
    <t>-24080071</t>
  </si>
  <si>
    <t>Lazurovací nátěr tesařských konstrukcí jednonásobný syntetický</t>
  </si>
  <si>
    <t>2*10,24*1,3 "přepočteno koef." "obložení"</t>
  </si>
  <si>
    <t>12,6*4*0,1 "rošt"</t>
  </si>
  <si>
    <t>20,0*0,45 "podbití nádrže"</t>
  </si>
  <si>
    <t>262</t>
  </si>
  <si>
    <t>783218111</t>
  </si>
  <si>
    <t>Lazurovací dvojnásobný syntetický nátěr tesařských konstrukcí</t>
  </si>
  <si>
    <t>868845013</t>
  </si>
  <si>
    <t>Lazurovací nátěr tesařských konstrukcí dvojnásobný syntetický</t>
  </si>
  <si>
    <t>784</t>
  </si>
  <si>
    <t>Dokončovací práce - malby a tapety</t>
  </si>
  <si>
    <t>263</t>
  </si>
  <si>
    <t>784181101</t>
  </si>
  <si>
    <t>Základní akrylátová jednonásobná penetrace podkladu v místnostech výšky do 3,80m</t>
  </si>
  <si>
    <t>-1136511551</t>
  </si>
  <si>
    <t>Penetrace podkladu jednonásobná základní akrylátová v místnostech výšky do 3,80 m</t>
  </si>
  <si>
    <t>om "vnitřní stěny - omítka hladká"</t>
  </si>
  <si>
    <t>-obkl "obklady keramické vnitřní"</t>
  </si>
  <si>
    <t>264</t>
  </si>
  <si>
    <t>784211101</t>
  </si>
  <si>
    <t>Dvojnásobné bílé malby ze směsí za mokra výborně otěruvzdorných v místnostech výšky do 3,80 m</t>
  </si>
  <si>
    <t>-3639589</t>
  </si>
  <si>
    <t>Malby z malířských směsí otěruvzdorných za mokra dvojnásobné, bílé za mokra otěruvzdorné výborně v místnostech výšky do 3,80 m</t>
  </si>
  <si>
    <t>sdk_p "sdk podhled"</t>
  </si>
  <si>
    <t>om  "vnitřní stěny - omítka hladká"</t>
  </si>
  <si>
    <t>lo</t>
  </si>
  <si>
    <t>lože</t>
  </si>
  <si>
    <t>1,88</t>
  </si>
  <si>
    <t>lodr</t>
  </si>
  <si>
    <t>drenáž</t>
  </si>
  <si>
    <t>1,692</t>
  </si>
  <si>
    <t>ob</t>
  </si>
  <si>
    <t>obsyp</t>
  </si>
  <si>
    <t>6,392</t>
  </si>
  <si>
    <t>PE40</t>
  </si>
  <si>
    <t>přípojka</t>
  </si>
  <si>
    <t>18,8</t>
  </si>
  <si>
    <t>skl_I</t>
  </si>
  <si>
    <t>skládka tř. I</t>
  </si>
  <si>
    <t>14,096</t>
  </si>
  <si>
    <t>skl_II</t>
  </si>
  <si>
    <t>skládka tř. II</t>
  </si>
  <si>
    <t>9,578</t>
  </si>
  <si>
    <t>38,312</t>
  </si>
  <si>
    <t>zšp40</t>
  </si>
  <si>
    <t>dle IG rajón III</t>
  </si>
  <si>
    <t>9,758</t>
  </si>
  <si>
    <t>zz</t>
  </si>
  <si>
    <t>zpětný zásyp zeminou (60 %)</t>
  </si>
  <si>
    <t>14,638</t>
  </si>
  <si>
    <t>SO.01.02 - Vodovodní přípojka</t>
  </si>
  <si>
    <t>115101201</t>
  </si>
  <si>
    <t>Čerpání vody na dopravní výšku do 10 m průměrný přítok do 500 l/min</t>
  </si>
  <si>
    <t>-792525184</t>
  </si>
  <si>
    <t>Čerpání vody na dopravní výšku do 10 m s uvažovaným průměrným přítokem do 500 l/min</t>
  </si>
  <si>
    <t>"(bude upřesněno dle skutečnosti)" 1*24</t>
  </si>
  <si>
    <t>115101301</t>
  </si>
  <si>
    <t>Pohotovost čerpací soupravy pro dopravní výšku do 10 m přítok do 500 l/min</t>
  </si>
  <si>
    <t>-2095703317</t>
  </si>
  <si>
    <t>Pohotovost záložní čerpací soupravy pro dopravní výšku do 10 m s uvažovaným průměrným přítokem do 500 l/min</t>
  </si>
  <si>
    <t>"(bude upřesněno dle skutečnosti)" 1</t>
  </si>
  <si>
    <t>412155748</t>
  </si>
  <si>
    <t>7,3*1,0</t>
  </si>
  <si>
    <t>132154204</t>
  </si>
  <si>
    <t>Hloubení zapažených rýh š do 2000 mm v hornině třídy těžitelnosti I skupiny 1 a 2 objem do 500 m3</t>
  </si>
  <si>
    <t>100894405</t>
  </si>
  <si>
    <t>Hloubení zapažených rýh šířky přes 800 do 2 000 mm strojně s urovnáním dna do předepsaného profilu a spádu v hornině třídy těžitelnosti I skupiny 1 a 2 přes 100 do 500 m3</t>
  </si>
  <si>
    <t>hornina tř.1 - 25 % "geolog. rajón III"</t>
  </si>
  <si>
    <t>PE40*1,0*1,3</t>
  </si>
  <si>
    <t>(2,5-1,0)*2,8*1,9 "rozšíření VŠ"</t>
  </si>
  <si>
    <t>2,5*2,8*0,6 "prohloubení VŠ"</t>
  </si>
  <si>
    <t>PE40*1,0*0,3*0,3 "drenážní prohloubení"</t>
  </si>
  <si>
    <t>v*0,25</t>
  </si>
  <si>
    <t>132254204</t>
  </si>
  <si>
    <t>Hloubení zapažených rýh š do 2000 mm v hornině třídy těžitelnosti I skupiny 3 objem do 500 m3</t>
  </si>
  <si>
    <t>-790341498</t>
  </si>
  <si>
    <t>Hloubení zapažených rýh šířky přes 800 do 2 000 mm strojně s urovnáním dna do předepsaného profilu a spádu v hornině třídy těžitelnosti I skupiny 3 přes 100 do 500 m3</t>
  </si>
  <si>
    <t>tř. 3 - 50 % "geolog. rajón III"</t>
  </si>
  <si>
    <t>v*0,5</t>
  </si>
  <si>
    <t>132454204</t>
  </si>
  <si>
    <t>Hloubení zapažených rýh š do 2000 mm v hornině třídy těžitelnosti II skupiny 5 objem do 500 m3</t>
  </si>
  <si>
    <t>-673505962</t>
  </si>
  <si>
    <t>Hloubení zapažených rýh šířky přes 800 do 2 000 mm strojně s urovnáním dna do předepsaného profilu a spádu v hornině třídy těžitelnosti II skupiny 5 přes 100 do 500 m3</t>
  </si>
  <si>
    <t>tř. 5 - 25 % "geolog. rajón III"</t>
  </si>
  <si>
    <t>151811131</t>
  </si>
  <si>
    <t>Osazení pažicího boxu hl výkopu do 4 m š do 1,2 m</t>
  </si>
  <si>
    <t>2127080171</t>
  </si>
  <si>
    <t>Zřízení pažicích boxů pro pažení a rozepření stěn rýh podzemního vedení hloubka výkopu do 4 m, šířka do 1,2 m</t>
  </si>
  <si>
    <t>2*PE40*1,3</t>
  </si>
  <si>
    <t>(2,5-1,0)*1,9 "rozšíření VŠ"</t>
  </si>
  <si>
    <t>2*(2,5+2,8)*0,6 "prohloubení VŠ"</t>
  </si>
  <si>
    <t>2*PE40*0,3*0,3</t>
  </si>
  <si>
    <t>151811231</t>
  </si>
  <si>
    <t>Odstranění pažicího boxu hl výkopu do 4 m š do 1,2 m</t>
  </si>
  <si>
    <t>1682162985</t>
  </si>
  <si>
    <t>Odstranění pažicích boxů pro pažení a rozepření stěn rýh podzemního vedení hloubka výkopu do 4 m, šířka do 1,2 m</t>
  </si>
  <si>
    <t>425107769</t>
  </si>
  <si>
    <t>štěrky</t>
  </si>
  <si>
    <t>lo+ob+lodr+zšp40+0,583+0,083</t>
  </si>
  <si>
    <t>1653626031</t>
  </si>
  <si>
    <t>v*0,75 -zz "tř 1.a 3."</t>
  </si>
  <si>
    <t>683451383</t>
  </si>
  <si>
    <t>1*skl_I</t>
  </si>
  <si>
    <t>2023833505</t>
  </si>
  <si>
    <t>671715026</t>
  </si>
  <si>
    <t>1*skl_II</t>
  </si>
  <si>
    <t>997221873</t>
  </si>
  <si>
    <t>-1538521798</t>
  </si>
  <si>
    <t>(skl_I+skl_II)*2,0</t>
  </si>
  <si>
    <t>Nakládání výkopku z hornin třídy těžitelnosti I, skupiny 1 až 3 přes 100 m3</t>
  </si>
  <si>
    <t>-108879510</t>
  </si>
  <si>
    <t>lo+ob+lodr+zšp40</t>
  </si>
  <si>
    <t>174101101</t>
  </si>
  <si>
    <t>-1372796911</t>
  </si>
  <si>
    <t>Zásyp sypaninou z jakékoliv horniny  s uložením výkopku ve vrstvách se zhutněním jam, šachet, rýh nebo kolem objektů v těchto vykopávkách</t>
  </si>
  <si>
    <t>zásyp zeminou  dle IG - geolog. rajón III</t>
  </si>
  <si>
    <t>"výkopy" v</t>
  </si>
  <si>
    <t>"odpočet lože štěrk"  -lo</t>
  </si>
  <si>
    <t>"odpočet dren. lože štěrk"  -lodr</t>
  </si>
  <si>
    <t>"odpočet obsypu"  -ob</t>
  </si>
  <si>
    <t>"vodoměrná šachta" -1,3*1,6*1,9</t>
  </si>
  <si>
    <t xml:space="preserve">zpět 60 % zeminy </t>
  </si>
  <si>
    <t>24,396*0,6</t>
  </si>
  <si>
    <t>539262250</t>
  </si>
  <si>
    <t>zásyp štěrkopískem (40 %)   dle IG - geolog. rajón III</t>
  </si>
  <si>
    <t>24,396*0,4</t>
  </si>
  <si>
    <t>58333651</t>
  </si>
  <si>
    <t>kamenivo těžené hrubé frakce 8/16</t>
  </si>
  <si>
    <t>-1206162556</t>
  </si>
  <si>
    <t>zšp40*2,0541</t>
  </si>
  <si>
    <t>175151101</t>
  </si>
  <si>
    <t>Obsypání potrubí strojně sypaninou bez prohození, uloženou do 3 m</t>
  </si>
  <si>
    <t>-1211695494</t>
  </si>
  <si>
    <t>Obsypání potrubí strojně sypaninou z vhodných třídy těžitelnosti I a II, skupiny 1 až 4 nebo materiálem připraveným podél výkopu ve vzdálenosti do 3 m od jeho kraje, pro jakoukoliv hloubku výkopu a míru zhutnění bez prohození sypaniny</t>
  </si>
  <si>
    <t>PE40*1,0*0,340</t>
  </si>
  <si>
    <t>58337303</t>
  </si>
  <si>
    <t>štěrkopísek frakce 0/8</t>
  </si>
  <si>
    <t>1320388985</t>
  </si>
  <si>
    <t>ob*2,0541</t>
  </si>
  <si>
    <t>181351003</t>
  </si>
  <si>
    <t>Rozprostření ornice tl vrstvy do 200 mm pl do 100 m2 v rovině nebo ve svahu do 1:5 strojně</t>
  </si>
  <si>
    <t>-1722656030</t>
  </si>
  <si>
    <t>Rozprostření a urovnání ornice v rovině nebo ve svahu sklonu do 1:5 strojně při souvislé ploše do 100 m2, tl. vrstvy do 200 mm</t>
  </si>
  <si>
    <t>181411121</t>
  </si>
  <si>
    <t>Založení lučního trávníku výsevem plochy do 1000 m2 v rovině a ve svahu do 1:5</t>
  </si>
  <si>
    <t>-1486095499</t>
  </si>
  <si>
    <t>Založení trávníku na půdě předem připravené plochy do 1000 m2 výsevem včetně utažení lučního v rovině nebo na svahu do 1:5</t>
  </si>
  <si>
    <t>00572472</t>
  </si>
  <si>
    <t>osivo směs travní krajinná-rovinná</t>
  </si>
  <si>
    <t>1158538700</t>
  </si>
  <si>
    <t>7,3*0,015 'Přepočtené koeficientem množství</t>
  </si>
  <si>
    <t>2115311112</t>
  </si>
  <si>
    <t>Výplň odvodňovacích žeber nebo trativodů kamenivem hrubým drceným frakce 16 až 32 mm</t>
  </si>
  <si>
    <t>-198190653</t>
  </si>
  <si>
    <t>Výplň kamenivem do rýh odvodňovacích žeber nebo trativodů  bez zhutnění, s úpravou povrchu výplně kamenivem hrubým drceným frakce 16 až 63 mm</t>
  </si>
  <si>
    <t>PE40*1,0*0,3*0,3</t>
  </si>
  <si>
    <t>211971110</t>
  </si>
  <si>
    <t>Zřízení opláštění žeber nebo trativodů geotextilií v rýze nebo zářezu sklonu do 1:2</t>
  </si>
  <si>
    <t>1436437316</t>
  </si>
  <si>
    <t>Zřízení opláštění výplně z geotextilie odvodňovacích žeber nebo trativodů  v rýze nebo zářezu se stěnami šikmými o sklonu do 1:2</t>
  </si>
  <si>
    <t>69311081</t>
  </si>
  <si>
    <t>geotextilie netkaná PES 300 g/m2</t>
  </si>
  <si>
    <t>827938353</t>
  </si>
  <si>
    <t>"geotextilie - drenáž"</t>
  </si>
  <si>
    <t>PE40*(1,0+2*0,3)*0,3</t>
  </si>
  <si>
    <t>271532213</t>
  </si>
  <si>
    <t>Podsyp pod základové konstrukce se zhutněním z hrubého kameniva frakce 8 až 16 mm</t>
  </si>
  <si>
    <t>78868401</t>
  </si>
  <si>
    <t>Podsyp pod základové konstrukce se zhutněním a urovnáním povrchu z kameniva hrubého, frakce 8 - 16 mm</t>
  </si>
  <si>
    <t>1,6*1,3*0,13</t>
  </si>
  <si>
    <t>271572211</t>
  </si>
  <si>
    <t>Podsyp pod základové konstrukce se zhutněním z netříděného štěrkopísku</t>
  </si>
  <si>
    <t>-1728218110</t>
  </si>
  <si>
    <t>Podsyp pod základové konstrukce se zhutněním a urovnáním povrchu ze štěrkopísku netříděného</t>
  </si>
  <si>
    <t>1,6*1,3*0,02 "VŠ"</t>
  </si>
  <si>
    <t>273313611</t>
  </si>
  <si>
    <t>Základové desky z betonu tř. C 16/20</t>
  </si>
  <si>
    <t>744587689</t>
  </si>
  <si>
    <t>Základy z betonu prostého desky z betonu kamenem neprokládaného tř. C 16/20</t>
  </si>
  <si>
    <t>1,6*1,3*0,1</t>
  </si>
  <si>
    <t>1429309052</t>
  </si>
  <si>
    <t>2*(1,6+1,3)*0,1</t>
  </si>
  <si>
    <t>1301443881</t>
  </si>
  <si>
    <t>45157211100</t>
  </si>
  <si>
    <t>Lože pod potrubí otevřený výkop z kameniva drobného těženého frakce 0-4mm</t>
  </si>
  <si>
    <t>278497894</t>
  </si>
  <si>
    <t>PE40*1,0*0,1</t>
  </si>
  <si>
    <t>722212440</t>
  </si>
  <si>
    <t>Orientační štítky na zeď</t>
  </si>
  <si>
    <t>-327703025</t>
  </si>
  <si>
    <t>Armatury přírubové šoupátka orientační štítky na zeď</t>
  </si>
  <si>
    <t>871171211</t>
  </si>
  <si>
    <t>Montáž potrubí z PE100 RC SDR 11 otevřený výkop svařovaných elektrotvarovkou d 40 x 3,7 mm</t>
  </si>
  <si>
    <t>1689667954</t>
  </si>
  <si>
    <t>Montáž vodovodního potrubí z polyetylenu PE100 RC v otevřeném výkopu svařovaných elektrotvarovkou SDR 11/PN16 d 40 x 3,7 mm</t>
  </si>
  <si>
    <t>28613501</t>
  </si>
  <si>
    <t>potrubí vodovodní dvouvrstvé PE100 RC SDR11 40x3,7mm</t>
  </si>
  <si>
    <t>-1439223684</t>
  </si>
  <si>
    <t>877251122</t>
  </si>
  <si>
    <t>Montáž elektro navrtávacích T-kusů s 360° odbočkou na vodovodním potrubí z PE trub d 110/32</t>
  </si>
  <si>
    <t>-1119508749</t>
  </si>
  <si>
    <t>Montáž tvarovek na vodovodním plastovém potrubí z polyetylenu PE 100 elektrotvarovek SDR 11/PN16 T-kusů navrtávacích s 360° otočnou odbočkou d 110/32</t>
  </si>
  <si>
    <t>28614012</t>
  </si>
  <si>
    <t>tvarovka T-kus navrtávací s odbočkou 360° D 110-32mm</t>
  </si>
  <si>
    <t>1020611657</t>
  </si>
  <si>
    <t>722219191</t>
  </si>
  <si>
    <t>Montáž zemních souprav ostatní typ</t>
  </si>
  <si>
    <t>1114404403</t>
  </si>
  <si>
    <t>Armatury přírubové montáž zemních souprav ostatních typů</t>
  </si>
  <si>
    <t>42291053</t>
  </si>
  <si>
    <t>souprava zemní pro navrtávací pas se šoupátkem Rd 1,5m</t>
  </si>
  <si>
    <t>1201814978</t>
  </si>
  <si>
    <t>899401111</t>
  </si>
  <si>
    <t>Osazení poklopů uličních litinových ventilových</t>
  </si>
  <si>
    <t>214043811</t>
  </si>
  <si>
    <t>Osazení poklopů uličních s pevným rámem litinových ventilových</t>
  </si>
  <si>
    <t>42291402</t>
  </si>
  <si>
    <t>poklop litinový ventilový</t>
  </si>
  <si>
    <t>88767942</t>
  </si>
  <si>
    <t>56230636</t>
  </si>
  <si>
    <t>deska podkladová uličního poklopu plastového ventilkového a šoupatového</t>
  </si>
  <si>
    <t>1779171719</t>
  </si>
  <si>
    <t>892233122</t>
  </si>
  <si>
    <t>Proplach a dezinfekce vodovodního potrubí DN od 40 do 70</t>
  </si>
  <si>
    <t>-821961001</t>
  </si>
  <si>
    <t>892241111</t>
  </si>
  <si>
    <t>Tlaková zkouška vodou potrubí do 80</t>
  </si>
  <si>
    <t>569550219</t>
  </si>
  <si>
    <t>Tlakové zkoušky vodou na potrubí DN do 80</t>
  </si>
  <si>
    <t>899721111</t>
  </si>
  <si>
    <t>Signalizační vodič DN do 150 mm na potrubí</t>
  </si>
  <si>
    <t>646842779</t>
  </si>
  <si>
    <t>Signalizační vodič na potrubí DN do 150 mm</t>
  </si>
  <si>
    <t>PE40 "Cu 6mm2"</t>
  </si>
  <si>
    <t>899722112</t>
  </si>
  <si>
    <t>Krytí potrubí z plastů výstražnou fólií z PVC 25 cm</t>
  </si>
  <si>
    <t>1029450086</t>
  </si>
  <si>
    <t>Krytí potrubí z plastů výstražnou fólií z PVC šířky 25 cm</t>
  </si>
  <si>
    <t>PE40 "folie bílé barvy"</t>
  </si>
  <si>
    <t>8938112230</t>
  </si>
  <si>
    <t>Osazení vodoměrné šachty hranaté z PP obetonované pro statické zatížení pl do 1,5 m2 hl přes 1,4 do 1,6 m</t>
  </si>
  <si>
    <t>1691548885</t>
  </si>
  <si>
    <t>Osazení vodoměrné šachty z polypropylenu PP obetonované pro statické zatížení hranaté, půdorysné plochy do 1,5 m2, světlé hloubky přes 1,4 m do 1,6 m</t>
  </si>
  <si>
    <t xml:space="preserve">dle D1.1_01.02_03 beton C12/15 </t>
  </si>
  <si>
    <t>2*(1,6+0,9)*1,67*0,2"obetonávka VŠ"</t>
  </si>
  <si>
    <t>1 "kus"</t>
  </si>
  <si>
    <t>56230540</t>
  </si>
  <si>
    <t>šachta vodoměrná hranatá k obetonování 0,9/1,2/1,6 m</t>
  </si>
  <si>
    <t>-411417174</t>
  </si>
  <si>
    <t>953171023</t>
  </si>
  <si>
    <t>Osazování poklopů litinových nebo ocelových hmotnosti do 150 kg</t>
  </si>
  <si>
    <t>-619085894</t>
  </si>
  <si>
    <t>Osazování kovových předmětů  poklopů litinových nebo ocelových včetně rámů, hmotnosti přes 100 do 150 kg</t>
  </si>
  <si>
    <t>552434401</t>
  </si>
  <si>
    <t>poklop na vstupní šachtu litinový 600 x 600mm vodotěsný</t>
  </si>
  <si>
    <t>-310975823</t>
  </si>
  <si>
    <t>38821518</t>
  </si>
  <si>
    <t>vodoměr domovní tlak PN25 Qn 5 DN 25 260mm</t>
  </si>
  <si>
    <t>-1013115957</t>
  </si>
  <si>
    <t>1 "dle specifikace D1.1-01.02-03"</t>
  </si>
  <si>
    <t>722270103</t>
  </si>
  <si>
    <t>Sestava vodoměrová závitová G 5/4"</t>
  </si>
  <si>
    <t>1990149522</t>
  </si>
  <si>
    <t>Vodoměrové sestavy závitové G 5/4"</t>
  </si>
  <si>
    <t>998274101</t>
  </si>
  <si>
    <t>Přesun hmot pro trubní vedení z trub betonových otevřený výkop</t>
  </si>
  <si>
    <t>1727209513</t>
  </si>
  <si>
    <t>Přesun hmot pro trubní vedení hloubené z trub betonových nebo železobetonových pro vodovody nebo kanalizace v otevřeném výkopu dopravní vzdálenost do 15 m</t>
  </si>
  <si>
    <t>4,5+0,479</t>
  </si>
  <si>
    <t>998276101</t>
  </si>
  <si>
    <t>Přesun hmot pro trubní vedení z trub z plastických hmot otevřený výkop</t>
  </si>
  <si>
    <t>1262088799</t>
  </si>
  <si>
    <t>Přesun hmot pro trubní vedení hloubené z trub z plastických hmot nebo sklolaminátových pro vodovody nebo kanalizace v otevřeném výkopu dopravní vzdálenost do 15 m</t>
  </si>
  <si>
    <t>5,235-4,979</t>
  </si>
  <si>
    <t>DN200</t>
  </si>
  <si>
    <t>potrubí</t>
  </si>
  <si>
    <t>88,2</t>
  </si>
  <si>
    <t>14,553</t>
  </si>
  <si>
    <t>8,732</t>
  </si>
  <si>
    <t>n</t>
  </si>
  <si>
    <t>násyp</t>
  </si>
  <si>
    <t>8,811</t>
  </si>
  <si>
    <t>48,51</t>
  </si>
  <si>
    <t>skládka tř. 1-3</t>
  </si>
  <si>
    <t>71,921</t>
  </si>
  <si>
    <t>27,953</t>
  </si>
  <si>
    <t>šp</t>
  </si>
  <si>
    <t>podsyp šachty</t>
  </si>
  <si>
    <t>0,845</t>
  </si>
  <si>
    <t>vp</t>
  </si>
  <si>
    <t>vykopávky VO potok</t>
  </si>
  <si>
    <t>26,748</t>
  </si>
  <si>
    <t>SO.01.03 - Propojovací potrubí</t>
  </si>
  <si>
    <t>vr</t>
  </si>
  <si>
    <t>111,812</t>
  </si>
  <si>
    <t>14,042</t>
  </si>
  <si>
    <t>29,875</t>
  </si>
  <si>
    <t>"(bude upřesněno dle skutečnosti)" 4*24</t>
  </si>
  <si>
    <t>"(bude upřesněno dle skutečnosti)" 4</t>
  </si>
  <si>
    <t>121151125</t>
  </si>
  <si>
    <t>Sejmutí ornice plochy přes 500 m2 tl vrstvy přes 250 do 300 mm strojně</t>
  </si>
  <si>
    <t>897686341</t>
  </si>
  <si>
    <t>Sejmutí ornice strojně při souvislé ploše přes 500 m2, tl. vrstvy přes 250 do 300 mm</t>
  </si>
  <si>
    <t>41,0*1,1 "mimo areál"</t>
  </si>
  <si>
    <t>124253100</t>
  </si>
  <si>
    <t>Vykopávky pro koryta vodotečí v hornině třídy těžitelnosti I skupiny 3 objem do 100 m3 strojně</t>
  </si>
  <si>
    <t>-675349834</t>
  </si>
  <si>
    <t>Vykopávky pro koryta vodotečí strojně v hornině třídy těžitelnosti I skupiny 3 do 100 m3</t>
  </si>
  <si>
    <t>7,43*3,6</t>
  </si>
  <si>
    <t>132151254</t>
  </si>
  <si>
    <t>Hloubení rýh nezapažených š do 2000 mm v hornině třídy těžitelnosti I skupiny 1 a 2 objem do 500 m3 strojně</t>
  </si>
  <si>
    <t>94159550</t>
  </si>
  <si>
    <t>Hloubení nezapažených rýh šířky přes 800 do 2 000 mm strojně s urovnáním dna do předepsaného profilu a spádu v hornině třídy těžitelnosti I skupiny 1 a 2 přes 100 do 500 m3</t>
  </si>
  <si>
    <t>"obtok"</t>
  </si>
  <si>
    <t>26,7*1,1*0,65</t>
  </si>
  <si>
    <t>"rozšíření pro šachty" 2,2*(2,2-1,1)*0,65*3</t>
  </si>
  <si>
    <t>"prohloubení pro šachty" 2,2*2,2*0,4*3</t>
  </si>
  <si>
    <t>26,7*1,1*0,3*0,3 "drenážní prohloubení"</t>
  </si>
  <si>
    <t>"odtok"</t>
  </si>
  <si>
    <t>61,5*1,1*0,96</t>
  </si>
  <si>
    <t>"rozšíření pro šachty" 2,2*(2,2-1,1)*0,96*2</t>
  </si>
  <si>
    <t>"prohloubení pro šachty" 2,2*2,2*0,4*2</t>
  </si>
  <si>
    <t>61,5*1,1*0,3*0,3 "drenážní prohloubení"</t>
  </si>
  <si>
    <t>vr*0,25</t>
  </si>
  <si>
    <t>132251254</t>
  </si>
  <si>
    <t>Hloubení rýh nezapažených š do 2000 mm v hornině třídy těžitelnosti I skupiny 3 objem do 500 m3 strojně</t>
  </si>
  <si>
    <t>153211421</t>
  </si>
  <si>
    <t>Hloubení nezapažených rýh šířky přes 800 do 2 000 mm strojně s urovnáním dna do předepsaného profilu a spádu v hornině třídy těžitelnosti I skupiny 3 přes 100 do 500 m3</t>
  </si>
  <si>
    <t>vr*0,5</t>
  </si>
  <si>
    <t>132451254</t>
  </si>
  <si>
    <t>Hloubení rýh nezapažených š do 2000 mm v hornině třídy těžitelnosti II skupiny 5 objem do 500 m3 strojně</t>
  </si>
  <si>
    <t>-495226771</t>
  </si>
  <si>
    <t>Hloubení nezapažených rýh šířky přes 800 do 2 000 mm strojně s urovnáním dna do předepsaného profilu a spádu v hornině třídy těžitelnosti II skupiny 5 přes 100 do 500 m3</t>
  </si>
  <si>
    <t>lo+ob+lodr+zšp40+šp+0,3</t>
  </si>
  <si>
    <t>vr*0,75+vp</t>
  </si>
  <si>
    <t>-n "násyp na potrubí obtoku"</t>
  </si>
  <si>
    <t>-zz</t>
  </si>
  <si>
    <t>171151103</t>
  </si>
  <si>
    <t>Uložení sypaniny z hornin soudržných do násypů zhutněných strojně</t>
  </si>
  <si>
    <t>-835805450</t>
  </si>
  <si>
    <t>Uložení sypanin do násypů strojně s rozprostřením sypaniny ve vrstvách a s hrubým urovnáním zhutněných z hornin soudržných jakékoliv třídy těžitelnosti</t>
  </si>
  <si>
    <t>26,7*1,1*0,3 "násyp na potrubí odtoku"</t>
  </si>
  <si>
    <t>"výkopy" vr</t>
  </si>
  <si>
    <t>-Pi*0,65*0,65*0,74*5 "objem šachet"</t>
  </si>
  <si>
    <t>35,106*0,6</t>
  </si>
  <si>
    <t>n "násyp"</t>
  </si>
  <si>
    <t>35,106*0,4</t>
  </si>
  <si>
    <t>DN200*1,0*0,55</t>
  </si>
  <si>
    <t>-1168527533</t>
  </si>
  <si>
    <t>181351005</t>
  </si>
  <si>
    <t>Rozprostření ornice tl vrstvy přes 250 do 300 mm pl do 100 m2 v rovině nebo ve svahu do 1:5 strojně</t>
  </si>
  <si>
    <t>1366476018</t>
  </si>
  <si>
    <t>Rozprostření a urovnání ornice v rovině nebo ve svahu sklonu do 1:5 strojně při souvislé ploše do 100 m2, tl. vrstvy přes 250 do 300 mm</t>
  </si>
  <si>
    <t>41,0*1,1</t>
  </si>
  <si>
    <t>DN200*1,1*0,3*0,3</t>
  </si>
  <si>
    <t>DN200*(1,0+2*0,3)*0,3</t>
  </si>
  <si>
    <t>2,0*0,15 "VO - podsyp"</t>
  </si>
  <si>
    <t>(1,3)^2*0,1*5  "Š"</t>
  </si>
  <si>
    <t>1589779885</t>
  </si>
  <si>
    <t>326215122</t>
  </si>
  <si>
    <t>Zdivo LTM z nepravidelných kamenů na maltu, objem jednoho kamene přes 0,02 m3</t>
  </si>
  <si>
    <t>1235852499</t>
  </si>
  <si>
    <t>Zdivo hradících konstrukcí z lomového kamene štípaného nebo ručně vybíraného na maltu včetně spárování z nepravidelných kamenů objemu 1 kusu kamene přes 0,02 m3</t>
  </si>
  <si>
    <t>2*3,2 "prahy"</t>
  </si>
  <si>
    <t>2021796754</t>
  </si>
  <si>
    <t>Kompletní konstrukce čistíren odpadních vod, nádrží, vodojemů, kanálů z betonu železového  bez výztuže a bednění pro prostředí s mrazovými cykly tř. C 25/30, tl. přes 150 do 300 mm</t>
  </si>
  <si>
    <t>1,53*0,15+0,45*1,0  "VO"</t>
  </si>
  <si>
    <t>1018332564</t>
  </si>
  <si>
    <t>Bednění kompletních konstrukcí čistíren odpadních vod, nádrží, vodojemů, kanálů  konstrukcí neomítaných z betonu prostého nebo železového ploch rovinných zřízení</t>
  </si>
  <si>
    <t>"výústní objekt</t>
  </si>
  <si>
    <t>3,1*1,0</t>
  </si>
  <si>
    <t>-1051775288</t>
  </si>
  <si>
    <t>Bednění kompletních konstrukcí čistíren odpadních vod, nádrží, vodojemů, kanálů  konstrukcí neomítaných z betonu prostého nebo železového ploch rovinných odstranění</t>
  </si>
  <si>
    <t>380361011</t>
  </si>
  <si>
    <t>Výztuž kompletních konstrukcí ČOV, nádrží nebo vodojemů ze svařovaných sítí KARI</t>
  </si>
  <si>
    <t>262382230</t>
  </si>
  <si>
    <t>Výztuž kompletních konstrukcí čistíren odpadních vod, nádrží, vodojemů, kanálů  ze svařovaných sítí z drátů typu KARI</t>
  </si>
  <si>
    <t>1,53*0,002105</t>
  </si>
  <si>
    <t>1,25*0,002105</t>
  </si>
  <si>
    <t>0,006*2 'Přepočtené koeficientem množství</t>
  </si>
  <si>
    <t>Lože pod potrubí otevřený výkop z kameniva drobného těženého frakce 0-16mm</t>
  </si>
  <si>
    <t>DN200*1,1*0,15</t>
  </si>
  <si>
    <t>4655123270</t>
  </si>
  <si>
    <t>Dlažba z lomového kamene na sucho se zalitím spár vysokopevnostní polymercementovou  maltou tl 300 mm</t>
  </si>
  <si>
    <t>408454695</t>
  </si>
  <si>
    <t>6,3*2,7</t>
  </si>
  <si>
    <t>-721464250</t>
  </si>
  <si>
    <t>Pi*0,5*0,5*0,1 "MO"</t>
  </si>
  <si>
    <t>871353123</t>
  </si>
  <si>
    <t>Montáž kanalizačního potrubí hladkého plnostěnného SN 12 z PVC-U DN 200</t>
  </si>
  <si>
    <t>-1553845185</t>
  </si>
  <si>
    <t>Montáž kanalizačního potrubí z tvrdého PVC-U hladkého plnostěnného tuhost SN 12 DN 200</t>
  </si>
  <si>
    <t>28612009</t>
  </si>
  <si>
    <t>trubka kanalizační PVC plnostěnná třívrstvá DN 200x6000mm SN12</t>
  </si>
  <si>
    <t>-2009828186</t>
  </si>
  <si>
    <t>26,7 "obtok"</t>
  </si>
  <si>
    <t>61,5 "odtok"</t>
  </si>
  <si>
    <t>877350440</t>
  </si>
  <si>
    <t>Montáž šachtových vložek na kanalizačním potrubí z PP trub korugovaných DN 200</t>
  </si>
  <si>
    <t>-789601804</t>
  </si>
  <si>
    <t>Montáž tvarovek na kanalizačním plastovém potrubí z polypropylenu PP nebo tvrdého PVC korugovaného nebo žebrovaného šachtových vložek DN 200</t>
  </si>
  <si>
    <t>28617481</t>
  </si>
  <si>
    <t>vložka šachtová kanalizace PP korugované DN 200</t>
  </si>
  <si>
    <t>1848710049</t>
  </si>
  <si>
    <t>891352421</t>
  </si>
  <si>
    <t>Montáž koncových klapek PE-HD na kolmou stěnu DN 200</t>
  </si>
  <si>
    <t>1297061792</t>
  </si>
  <si>
    <t>Montáž kanalizačních armatur na potrubí koncových klapek PE-HD na kolmou stěnu DN 200</t>
  </si>
  <si>
    <t>42283004</t>
  </si>
  <si>
    <t>klapka koncová PE-HD na kolmou betonovou stěnu DN 200</t>
  </si>
  <si>
    <t>-1990889402</t>
  </si>
  <si>
    <t>892381119.01</t>
  </si>
  <si>
    <t>Vyčištění potrubí a zkouška vodotěsnosti stoky do DN350 (vč.zkoušky vodotěsnosti šachetních objektů na stokové sítí)</t>
  </si>
  <si>
    <t>-1704332522</t>
  </si>
  <si>
    <t>Poznámka k položce:_x000D_
V cenách jsou započteny náklady na přísun, montáž, demontáž a odsun zkoušecího čerpadla, napuštění tlakovou vodou a dodání vody pro tlakovou zkoušku.</t>
  </si>
  <si>
    <t>892381130</t>
  </si>
  <si>
    <t>2x zkouška potrubí TV kamerou vč.předání závěru kamerové prohlídky investorovi (závěrečný protokol, videokazety, CD-R nebo DVD) - před předáním díla a před vypršením záruční lhůty</t>
  </si>
  <si>
    <t>-120797673</t>
  </si>
  <si>
    <t>894414111</t>
  </si>
  <si>
    <t>Osazení betonových nebo železobetonových dílců pro šachty skruží základových (dno)</t>
  </si>
  <si>
    <t>-1726326531</t>
  </si>
  <si>
    <t>592243390</t>
  </si>
  <si>
    <t>dno betonové šachty kanalizační  100x100x15cm</t>
  </si>
  <si>
    <t>1164885641</t>
  </si>
  <si>
    <t>59224348</t>
  </si>
  <si>
    <t>těsnění elastomerové pro spojení šachetních dílů DN 1000</t>
  </si>
  <si>
    <t>-1371035711</t>
  </si>
  <si>
    <t>894414211</t>
  </si>
  <si>
    <t>Osazení betonových nebo železobetonových dílců pro šachty desek zákrytových</t>
  </si>
  <si>
    <t>-943787490</t>
  </si>
  <si>
    <t>59224315</t>
  </si>
  <si>
    <t>deska betonová zákrytová pro kruhové šachty 100/62,5x16,5cm</t>
  </si>
  <si>
    <t>253580929</t>
  </si>
  <si>
    <t>deska betonová zákrytová pro kruhové šachty 100/62,5x20 cm</t>
  </si>
  <si>
    <t>899102112</t>
  </si>
  <si>
    <t>Osazení poklopů litinových, ocelových nebo železobetonových včetně rámů pro třídu zatížení A15, A50</t>
  </si>
  <si>
    <t>1614450203</t>
  </si>
  <si>
    <t>Osazení poklopů šachtových litinových, ocelových nebo železobetonových včetně rámů pro třídu zatížení A15, A50</t>
  </si>
  <si>
    <t>28661932</t>
  </si>
  <si>
    <t>poklop šachtový litinový DN 600 pro třídu zatížení A15</t>
  </si>
  <si>
    <t>-1089654514</t>
  </si>
  <si>
    <t>899623151</t>
  </si>
  <si>
    <t>Obetonování potrubí nebo zdiva stok betonem prostým tř. C 16/20 v otevřeném výkopu</t>
  </si>
  <si>
    <t>-389835086</t>
  </si>
  <si>
    <t>Obetonování potrubí nebo zdiva stok betonem prostým v otevřeném výkopu, betonem tř. C 16/20</t>
  </si>
  <si>
    <t>43,5*(0,45)^2</t>
  </si>
  <si>
    <t>-43,5*Pi*(0,125)^2</t>
  </si>
  <si>
    <t>899643121</t>
  </si>
  <si>
    <t>Bednění pro obetonování potrubí otevřený výkop zřízení</t>
  </si>
  <si>
    <t>1538672944</t>
  </si>
  <si>
    <t>Bednění pro obetonování potrubí v otevřeném výkopu zřízení</t>
  </si>
  <si>
    <t>2*43,5*0,45</t>
  </si>
  <si>
    <t>899643122</t>
  </si>
  <si>
    <t>Bednění pro obetonování potrubí otevřený výkop odstranění</t>
  </si>
  <si>
    <t>-705481765</t>
  </si>
  <si>
    <t>Bednění pro obetonování potrubí v otevřeném výkopu odstranění</t>
  </si>
  <si>
    <t>899722113</t>
  </si>
  <si>
    <t>Krytí potrubí z plastů výstražnou fólií z PVC 34cm</t>
  </si>
  <si>
    <t>992039388</t>
  </si>
  <si>
    <t>Krytí potrubí z plastů výstražnou fólií z PVC šířky 34 cm</t>
  </si>
  <si>
    <t>1,944+19,054+10,355+0,182+0,143+9,0+0,01+0,196+1,68+0,45+0,3+15,357+0,18</t>
  </si>
  <si>
    <t>59,465-58,851</t>
  </si>
  <si>
    <t>10,493</t>
  </si>
  <si>
    <t>pt</t>
  </si>
  <si>
    <t>patky</t>
  </si>
  <si>
    <t>10,665</t>
  </si>
  <si>
    <t>štěrkopísek pod sloupky oplocení</t>
  </si>
  <si>
    <t>1,319</t>
  </si>
  <si>
    <t>výkop pro oplocení</t>
  </si>
  <si>
    <t>17,603</t>
  </si>
  <si>
    <t>SO.01.04 - Oplocení a zpevněné plochy</t>
  </si>
  <si>
    <t>Soupis prací je sestaven za využití položek Cenové soustavy ÚRS. Cenové a technické podmínky položek Cenové soustavy ÚRS, které nejsou uvedeny v soupisu prací (tzv.úvodní části katalogů), jsou neomezeně dálkově k dispozici na www.cs-urs.cz. Položky, které nemají ve sloupci "Cenová soustava" uveden žádný údaj, nepochází z Cenové soustavy ÚRS.  Zhotovitel zakalkuluje ztratné u dodávky materiálů do jednotkových cen stavebních prací.  Zhotovitel zakalkuluje ztratné u dodávky materiálů do jednotkových cen stavebních prací.   Přírubové armatury a tvarovky, resp.stroje a zařízení opatřené přírubami budou naceněny včetně šroubů, matic, těsnění, vazelín a jiných spojovacích materiálů nezbytných k montáži.</t>
  </si>
  <si>
    <t xml:space="preserve">    5 - Zpevněné plochy</t>
  </si>
  <si>
    <t xml:space="preserve">    3.1 - Oplocení</t>
  </si>
  <si>
    <t>-684373420</t>
  </si>
  <si>
    <t>49,0  "příjezdová komunikace"</t>
  </si>
  <si>
    <t>-828298181</t>
  </si>
  <si>
    <t>7,0 "zásyp zeminou"</t>
  </si>
  <si>
    <t>570336270</t>
  </si>
  <si>
    <t>17,0*1,0*0,9</t>
  </si>
  <si>
    <t>-Pi*(0,3)^2*17,0</t>
  </si>
  <si>
    <t>91836651</t>
  </si>
  <si>
    <t>181951112</t>
  </si>
  <si>
    <t>Úprava pláně v hornině třídy těžitelnosti I skupiny 1 až 3 se zhutněním strojně</t>
  </si>
  <si>
    <t>1940509638</t>
  </si>
  <si>
    <t>Úprava pláně vyrovnáním výškových rozdílů strojně v hornině třídy těžitelnosti I, skupiny 1 až 3 se zhutněním</t>
  </si>
  <si>
    <t>zpevněná komunikace</t>
  </si>
  <si>
    <t>62,0 "vně areálu"</t>
  </si>
  <si>
    <t>201,5 "uvnitř areálu"</t>
  </si>
  <si>
    <t>69,1 "chodník"</t>
  </si>
  <si>
    <t>181311106</t>
  </si>
  <si>
    <t>Rozprostření ornice tl vrstvy přes 300 do 400 mm v rovině nebo ve svahu do 1:5 ručně</t>
  </si>
  <si>
    <t>-851810350</t>
  </si>
  <si>
    <t>Rozprostření a urovnání ornice v rovině nebo ve svahu sklonu do 1:5 ručně při souvislé ploše, tl. vrstvy přes 300 do 400 mm</t>
  </si>
  <si>
    <t>398,0</t>
  </si>
  <si>
    <t>11,984-7,0</t>
  </si>
  <si>
    <t>-2087087844</t>
  </si>
  <si>
    <t>-1358045833</t>
  </si>
  <si>
    <t>398*0,02 'Přepočtené koeficientem množství</t>
  </si>
  <si>
    <t>185804312</t>
  </si>
  <si>
    <t>Zalití rostlin vodou plocha přes 20 m2</t>
  </si>
  <si>
    <t>260293550</t>
  </si>
  <si>
    <t>Zalití rostlin vodou plochy záhonů jednotlivě přes 20 m2</t>
  </si>
  <si>
    <t>398,0*25,0*0,001 "trávník"</t>
  </si>
  <si>
    <t>111,5*1,0*25,0*0,001 "živý plot"</t>
  </si>
  <si>
    <t>R</t>
  </si>
  <si>
    <t>348A5002</t>
  </si>
  <si>
    <t>Oplocení - živý plot výšky do 2 m</t>
  </si>
  <si>
    <t>ÚRS RYRO 2025 01</t>
  </si>
  <si>
    <t>1627730409</t>
  </si>
  <si>
    <t>Živý plot výšky přes 1,0 do 2,0 m</t>
  </si>
  <si>
    <t>komplet-hloubení jamek, výsadba, stálezelené keře, doplnění ornice, mulčování, zalití</t>
  </si>
  <si>
    <t>111,5  "dle D1.1-01.04-03"</t>
  </si>
  <si>
    <t>-573034731</t>
  </si>
  <si>
    <t>17,0*0,6*0,15</t>
  </si>
  <si>
    <t>Zpevněné plochy</t>
  </si>
  <si>
    <t>564851111_ŠDA</t>
  </si>
  <si>
    <t>Podklad ze štěrkodrtě ŠDA plochy přes 100 m2 tl 150 mm</t>
  </si>
  <si>
    <t>-141461092</t>
  </si>
  <si>
    <t>263,5</t>
  </si>
  <si>
    <t>564851111_ŠDB</t>
  </si>
  <si>
    <t>Podklad ze štěrkodrtě ŠDB plochy přes 100 m2 tl 150 mm</t>
  </si>
  <si>
    <t>-274799527</t>
  </si>
  <si>
    <t>565135121</t>
  </si>
  <si>
    <t>Asfaltový beton vrstva podkladní ACP 16 (obalované kamenivo OKS) tl 50 mm š přes 3 m</t>
  </si>
  <si>
    <t>-1335875136</t>
  </si>
  <si>
    <t>Asfaltový beton vrstva podkladní ACP 16 (obalované kamenivo střednězrnné - OKS) s rozprostřením a zhutněním v pruhu šířky přes 3 m, po zhutnění tl. 50 mm</t>
  </si>
  <si>
    <t>573211108</t>
  </si>
  <si>
    <t>Postřik živičný spojovací z asfaltu v množství 0,40 kg/m2</t>
  </si>
  <si>
    <t>-1762807044</t>
  </si>
  <si>
    <t>Postřik spojovací PS bez posypu kamenivem z asfaltu silničního, v množství 0,40 kg/m2</t>
  </si>
  <si>
    <t>577134121</t>
  </si>
  <si>
    <t>Asfaltový beton vrstva obrusná ACO 11+ (ABS) tř. I tl 40 mm š přes 3 m z nemodifikovaného asfaltu</t>
  </si>
  <si>
    <t>351561551</t>
  </si>
  <si>
    <t>Asfaltový beton vrstva obrusná ACO 11 (ABS) s rozprostřením a se zhutněním z nemodifikovaného asfaltu v pruhu šířky přes 3 m tř. I (ACO 11+), po zhutnění tl. 40 mm</t>
  </si>
  <si>
    <t>916131113</t>
  </si>
  <si>
    <t>Osazení silničního obrubníku betonového ležatého s boční opěrou do lože z betonu prostého</t>
  </si>
  <si>
    <t>-969972666</t>
  </si>
  <si>
    <t>Osazení silničního obrubníku betonového se zřízením lože, s vyplněním a zatřením spár cementovou maltou ležatého s boční opěrou z betonu prostého, do lože z betonu prostého</t>
  </si>
  <si>
    <t>113,0-14,9</t>
  </si>
  <si>
    <t>59217034</t>
  </si>
  <si>
    <t>obrubník betonový silniční 1000x150x300mm</t>
  </si>
  <si>
    <t>-1813774751</t>
  </si>
  <si>
    <t>569251111</t>
  </si>
  <si>
    <t>Zpevnění krajnic štěrkopískem nebo kamenivem těženým tl 150 mm</t>
  </si>
  <si>
    <t>1570235866</t>
  </si>
  <si>
    <t>Zpevnění krajnic nebo komunikací pro pěší s rozprostřením a zhutněním, po zhutnění štěrkopískem nebo kamenivem těženým tl. 150 mm</t>
  </si>
  <si>
    <t>98,1*0,9</t>
  </si>
  <si>
    <t>596211111</t>
  </si>
  <si>
    <t>Kladení zámkové dlažby komunikací pro pěší ručně tl 60 mm skupiny A pl přes 50 do 100 m2</t>
  </si>
  <si>
    <t>923938456</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</si>
  <si>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50 do 100 m2</t>
  </si>
  <si>
    <t>69,1 "včetně chodníku kolem MO"</t>
  </si>
  <si>
    <t>59245015</t>
  </si>
  <si>
    <t>dlažba zámková tvaru I 200x165x60mm přírodní</t>
  </si>
  <si>
    <t>881681561</t>
  </si>
  <si>
    <t>564851011</t>
  </si>
  <si>
    <t>Podklad ze štěrkodrtě ŠD plochy do 100 m2 tl 150 mm</t>
  </si>
  <si>
    <t>-215657173</t>
  </si>
  <si>
    <t>Podklad ze štěrkodrti ŠD s rozprostřením a zhutněním plochy jednotlivě do 100 m2, po zhutnění tl. 150 mm</t>
  </si>
  <si>
    <t>916331112</t>
  </si>
  <si>
    <t>Osazení zahradního obrubníku betonového do lože z betonu s boční opěrou</t>
  </si>
  <si>
    <t>345594833</t>
  </si>
  <si>
    <t>Osazení zahradního obrubníku betonového s ložem tl. od 50 do 100 mm z betonu prostého tř. C 12/15 s boční opěrou z betonu prostého tř. C 12/15</t>
  </si>
  <si>
    <t>59217002</t>
  </si>
  <si>
    <t>obrubník betonový zahradní šedý 1000x50x200mm</t>
  </si>
  <si>
    <t>-295466126</t>
  </si>
  <si>
    <t>451577877</t>
  </si>
  <si>
    <t>Podklad nebo lože pod dlažbu vodorovný nebo do sklonu 1:5 ze štěrkopísku tl přes 30 do 100 mm</t>
  </si>
  <si>
    <t>2011722618</t>
  </si>
  <si>
    <t>Podklad nebo lože pod dlažbu (přídlažbu) v ploše vodorovné nebo ve sklonu do 1:5, tloušťky od 30 do 100 mm ze štěrkopísku</t>
  </si>
  <si>
    <t>17,3</t>
  </si>
  <si>
    <t>6372111210</t>
  </si>
  <si>
    <t xml:space="preserve">Okapový chodník z betonových dlaždic tl 40 mm kladených do písku </t>
  </si>
  <si>
    <t>2061437558</t>
  </si>
  <si>
    <t>Okapový chodník z betonových dlaždic tl 40 mm kladených do písku</t>
  </si>
  <si>
    <t>919411111</t>
  </si>
  <si>
    <t>Čelo propustku z betonu prostého pro propustek z trub DN 300 až 500</t>
  </si>
  <si>
    <t>-1573875338</t>
  </si>
  <si>
    <t>Čelo propustku včetně římsy z betonu prostého bez zvláštních nároků na prostředí, pro propustek z trub DN 300 až 500 mm</t>
  </si>
  <si>
    <t>919521130</t>
  </si>
  <si>
    <t>Zřízení silničního propustku z trub betonových nebo ŽB DN 500</t>
  </si>
  <si>
    <t>-132514088</t>
  </si>
  <si>
    <t>Zřízení silničního propustku z trub betonových nebo železobetonových DN 500 mm</t>
  </si>
  <si>
    <t>59222024</t>
  </si>
  <si>
    <t>trouba ŽB hrdlová DN 500</t>
  </si>
  <si>
    <t>1697120837</t>
  </si>
  <si>
    <t>938902113</t>
  </si>
  <si>
    <t>Čištění příkopů komunikací příkopovým rypadlem objem nánosu přes 0,3 do 0,5 m3/m</t>
  </si>
  <si>
    <t>776588614</t>
  </si>
  <si>
    <t>Profilace a čištění příkopů komunikací příkopovým rypadlem s odstraněním travnatého porostu nebo nánosu, s úpravou dna a svahů do předepsaného profilu a s naložením na dopravní prostředek nebo s přemístěním na hromady na vzdálenost do 20 m nezpevněných nebo zpevněných objemu nánosu přes 0,30 do 0,50 m3/m</t>
  </si>
  <si>
    <t>17,0 "zatrubnění"</t>
  </si>
  <si>
    <t>998225111</t>
  </si>
  <si>
    <t>Přesun hmot pro pozemní komunikace s krytem z kamene, monolitickým betonovým nebo živičným</t>
  </si>
  <si>
    <t>-52167700</t>
  </si>
  <si>
    <t>Přesun hmot pro komunikace s krytem z kameniva, monolitickým betonovým nebo živičným dopravní vzdálenost do 200 m jakékoliv délky objektu</t>
  </si>
  <si>
    <t>382,383-33,437</t>
  </si>
  <si>
    <t>3.1</t>
  </si>
  <si>
    <t>Oplocení</t>
  </si>
  <si>
    <t>131252502</t>
  </si>
  <si>
    <t>Hloubení jamek do 0,5 m3 v hornině třídy těžitelnosti I, skupiny 1 až 3 strojně</t>
  </si>
  <si>
    <t>1195857968</t>
  </si>
  <si>
    <t>Hloubení jamek strojně objemu do 0,5 m3 s odhozením výkopku do 3 m nebo naložením na dopravní prostředek v hornině třídy těžitelnosti I, skupiny 1 až 3</t>
  </si>
  <si>
    <t>0,7*0,7*1,0*2 "patky - vrata"</t>
  </si>
  <si>
    <t>0,6*0,6*1,0*38 "patky plotové"</t>
  </si>
  <si>
    <t>0,6*0,6*0,6*12 "patky vzpěrové"</t>
  </si>
  <si>
    <t>3,9*0,3*0,3 "rýha - beton. pas"</t>
  </si>
  <si>
    <t>-688750815</t>
  </si>
  <si>
    <t>17,603-5,619</t>
  </si>
  <si>
    <t>2005355625</t>
  </si>
  <si>
    <t>v "oplocení</t>
  </si>
  <si>
    <t>-(pt+šp)</t>
  </si>
  <si>
    <t>-1527279634</t>
  </si>
  <si>
    <t>0,6*0,6*0,1*2 "patky - vrata"</t>
  </si>
  <si>
    <t>0,5*0,5*0,1*38 "patky plotové"</t>
  </si>
  <si>
    <t>0,5*0,3*0,1*12 "patky vzpěrové"</t>
  </si>
  <si>
    <t>3,9*0,15*0,2 "rýha - beton. pas"</t>
  </si>
  <si>
    <t>275313711</t>
  </si>
  <si>
    <t>Základové patky z betonu tř. C 20/25</t>
  </si>
  <si>
    <t>1294577222</t>
  </si>
  <si>
    <t>Základy z betonu prostého patky a bloky z betonu kamenem neprokládaného tř. C 20/25</t>
  </si>
  <si>
    <t>0,6*0,6*0,9*2 "patky - vrata"</t>
  </si>
  <si>
    <t>0,5*0,5*0,9*38 "patky plotové"</t>
  </si>
  <si>
    <t>0,5*0,5*0,45*12 "patky vzpěrové"</t>
  </si>
  <si>
    <t>3,9*0,2*0,15 "rýha - beton. pas"</t>
  </si>
  <si>
    <t>275351121</t>
  </si>
  <si>
    <t>Zřízení bednění základových patek</t>
  </si>
  <si>
    <t>18695119</t>
  </si>
  <si>
    <t>Bednění základů patek zřízení</t>
  </si>
  <si>
    <t>4*0,6*0,9*2 "patky - vrata"</t>
  </si>
  <si>
    <t>4*0,5*0,9*38 "patky plotové"</t>
  </si>
  <si>
    <t>2*(0,5+0,45)*0,5*12 "patky vzpěrové"</t>
  </si>
  <si>
    <t>2*3,9*0,15 "rýha - beton. pas"</t>
  </si>
  <si>
    <t>275351122</t>
  </si>
  <si>
    <t>Odstranění bednění základových patek</t>
  </si>
  <si>
    <t>-1576000958</t>
  </si>
  <si>
    <t>Bednění základů patek odstranění</t>
  </si>
  <si>
    <t>553422640</t>
  </si>
  <si>
    <t>sloupek plotový koncový Pz a komaxitový 2600/48x1,5mm</t>
  </si>
  <si>
    <t>-703519322</t>
  </si>
  <si>
    <t>38 "dle D1.1-01.04-03"</t>
  </si>
  <si>
    <t>55342274</t>
  </si>
  <si>
    <t>vzpěra plotová 38x1,5mm včetně krytky s uchem 2500mm</t>
  </si>
  <si>
    <t>-388362741</t>
  </si>
  <si>
    <t>12 "dle D1.1-01.04-03"</t>
  </si>
  <si>
    <t>348101240</t>
  </si>
  <si>
    <t>Osazení vrat a vrátek k oplocení na ocelové sloupky do 8 m2</t>
  </si>
  <si>
    <t>1351617512</t>
  </si>
  <si>
    <t>Osazení vrat a vrátek k oplocení na sloupky ocelové, plochy jednotlivě přes 6 do 8 m2</t>
  </si>
  <si>
    <t>553446381</t>
  </si>
  <si>
    <t xml:space="preserve">vjezdová vrata dvoukřídlová otočná š. 4,5 m, v. 2,1 m včetně sloupků 2800/150/4 mm </t>
  </si>
  <si>
    <t>-1033660158</t>
  </si>
  <si>
    <t>1 "dle D1.1-01.04-03"</t>
  </si>
  <si>
    <t>348401130</t>
  </si>
  <si>
    <t>Montáž oplocení ze strojového pletiva s napínacími dráty výšky do 2,0 m</t>
  </si>
  <si>
    <t>-1543657363</t>
  </si>
  <si>
    <t>Montáž oplocení z pletiva strojového s napínacími dráty přes 1,6 do 2,0 m</t>
  </si>
  <si>
    <t>31327516</t>
  </si>
  <si>
    <t>pletivo drátěné plastifikované se čtvercovými oky 55/2,5mm v 1750mm</t>
  </si>
  <si>
    <t>-1338019298</t>
  </si>
  <si>
    <t>348401350</t>
  </si>
  <si>
    <t>Rozvinutí, montáž a napnutí napínacího drátu na oplocení</t>
  </si>
  <si>
    <t>1357420454</t>
  </si>
  <si>
    <t>Montáž oplocení z pletiva rozvinutí, uchycení a napnutí drátu napínacího</t>
  </si>
  <si>
    <t>111,5*3 "Přepočtené koeficientem množství</t>
  </si>
  <si>
    <t>348401360</t>
  </si>
  <si>
    <t>Přiháčkování strojového pletiva k napínacímu drátu na oplocení</t>
  </si>
  <si>
    <t>-1991432499</t>
  </si>
  <si>
    <t>Montáž oplocení z pletiva rozvinutí, uchycení a napnutí drátu přiháčkování pletiva k napínacímu drátu</t>
  </si>
  <si>
    <t>156191000</t>
  </si>
  <si>
    <t>drát poplastovaný kruhový napínací 2,5/3,5mm</t>
  </si>
  <si>
    <t>-1846396565</t>
  </si>
  <si>
    <t>348121221</t>
  </si>
  <si>
    <t>Osazení podhrabových desek dl přes 2 do 3 m na ocelové plotové sloupky</t>
  </si>
  <si>
    <t>-893023789</t>
  </si>
  <si>
    <t>Osazení podhrabových desek na ocelové sloupky, délky desek přes 2 do 3 m</t>
  </si>
  <si>
    <t>592325410</t>
  </si>
  <si>
    <t xml:space="preserve">betonová podhrabová deska 2510x300x35mm </t>
  </si>
  <si>
    <t>-1847991386</t>
  </si>
  <si>
    <t>998232110</t>
  </si>
  <si>
    <t>Přesun hmot pro oplocení zděné z cihel nebo tvárnic v do 3 m</t>
  </si>
  <si>
    <t>1470029434</t>
  </si>
  <si>
    <t>Přesun hmot pro oplocení  se svislou nosnou konstrukcí zděnou z cihel, tvárnic, bloků, popř. kovovou nebo dřevěnou vodorovná dopravní vzdálenost do 50 m, pro oplocení výšky do 3 m</t>
  </si>
  <si>
    <t>SEZNAM FIGUR</t>
  </si>
  <si>
    <t>Výměra</t>
  </si>
  <si>
    <t>SO.01/ SO.01.01</t>
  </si>
  <si>
    <t>Použití figury:</t>
  </si>
  <si>
    <t>deska nad kalojemem</t>
  </si>
  <si>
    <t>stěna</t>
  </si>
  <si>
    <t xml:space="preserve">stěna </t>
  </si>
  <si>
    <t>vnitřní stěny</t>
  </si>
  <si>
    <t>zásyp nádrží</t>
  </si>
  <si>
    <t>SO.01/ SO.01.02</t>
  </si>
  <si>
    <t>SO.01/ SO.01.03</t>
  </si>
  <si>
    <t>SO.01/ SO.01.04</t>
  </si>
  <si>
    <t>zásyp</t>
  </si>
  <si>
    <t>Dmychadlo  Typ Roots příp. Screw v úpravě pro řízení frekvenčním měničem,  s  protihlukovým krytem - kompletní zařízení. Dodávané množství vzduchu v min. rozsahu 33-60 m3/h ,  přetlak 60 kPa; Elektromotor: třída účinnosti IE3; jm. výkon el. motoru do 5,0 kW, (+jm. výkon  el. ventilátoru do 0,2 kW); napájecí soustava 3x400 V, 50 Hz; tepelná ochrana motoru; hladina hluku  max. 75 dB (s protihlukovým krytem); orientační celková hmotnost do 250 kg.  Součástí dodávky je: pružný připojovací kompenzátor vibrací, pojistný tlakový ventil, zpětná klapka, manometr výtlaku, filtr s vložkou a indikátorem, tlumič. Pozn.: Rozměrové parametry a odstupové/servisní vzdálenosti musí vyhovovat dispozicím objektu.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</si>
</sst>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10"/>
      <color rgb="FF003366"/>
      <name val="Arial CE"/>
    </font>
    <font>
      <sz val="8"/>
      <color rgb="FF505050"/>
      <name val="Arial CE"/>
    </font>
    <font>
      <sz val="8"/>
      <color rgb="FF800080"/>
      <name val="Arial CE"/>
    </font>
    <font>
      <sz val="8"/>
      <color rgb="FFFF0000"/>
      <name val="Arial CE"/>
    </font>
    <font>
      <sz val="8"/>
      <color rgb="FF0000A8"/>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color rgb="FF000000"/>
      <name val="Arial CE"/>
    </font>
    <font>
      <b/>
      <sz val="9"/>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3" fillId="0" borderId="0" applyNumberFormat="0" applyFill="0" applyBorder="0" applyAlignment="0" applyProtection="0"/>
  </cellStyleXfs>
  <cellXfs count="258">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8"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ill="1" applyAlignment="1">
      <alignment vertical="center"/>
    </xf>
    <xf numFmtId="0" fontId="4" fillId="4" borderId="6" xfId="0" applyFont="1" applyFill="1" applyBorder="1" applyAlignment="1">
      <alignment horizontal="left" vertical="center"/>
    </xf>
    <xf numFmtId="0" fontId="0" fillId="4" borderId="7" xfId="0" applyFill="1" applyBorder="1" applyAlignment="1">
      <alignment vertical="center"/>
    </xf>
    <xf numFmtId="0" fontId="4" fillId="4" borderId="7" xfId="0" applyFont="1" applyFill="1" applyBorder="1" applyAlignment="1">
      <alignment horizontal="center"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0" xfId="0" applyFont="1" applyAlignment="1">
      <alignment horizontal="left" vertical="center"/>
    </xf>
    <xf numFmtId="0" fontId="0" fillId="0" borderId="15" xfId="0" applyBorder="1" applyAlignment="1">
      <alignment vertical="center"/>
    </xf>
    <xf numFmtId="0" fontId="0" fillId="5" borderId="7" xfId="0" applyFill="1" applyBorder="1" applyAlignment="1">
      <alignment vertical="center"/>
    </xf>
    <xf numFmtId="0" fontId="23" fillId="5"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Alignment="1">
      <alignment vertical="center"/>
    </xf>
    <xf numFmtId="166" fontId="21" fillId="0" borderId="0" xfId="0" applyNumberFormat="1" applyFont="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4" xfId="0" applyNumberFormat="1" applyFont="1" applyBorder="1" applyAlignment="1">
      <alignment vertical="center"/>
    </xf>
    <xf numFmtId="4" fontId="29" fillId="0" borderId="0" xfId="0" applyNumberFormat="1" applyFont="1" applyAlignment="1">
      <alignment vertical="center"/>
    </xf>
    <xf numFmtId="166" fontId="29" fillId="0" borderId="0" xfId="0" applyNumberFormat="1" applyFont="1" applyAlignment="1">
      <alignment vertical="center"/>
    </xf>
    <xf numFmtId="4" fontId="29" fillId="0" borderId="15" xfId="0" applyNumberFormat="1" applyFont="1" applyBorder="1" applyAlignment="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Alignment="1">
      <alignment vertical="center"/>
    </xf>
    <xf numFmtId="166" fontId="1" fillId="0" borderId="0" xfId="0" applyNumberFormat="1" applyFont="1" applyAlignment="1">
      <alignment vertical="center"/>
    </xf>
    <xf numFmtId="4" fontId="1" fillId="0" borderId="15" xfId="0" applyNumberFormat="1" applyFont="1" applyBorder="1" applyAlignment="1">
      <alignment vertical="center"/>
    </xf>
    <xf numFmtId="4" fontId="1" fillId="0" borderId="19" xfId="0" applyNumberFormat="1" applyFont="1" applyBorder="1" applyAlignment="1">
      <alignment vertical="center"/>
    </xf>
    <xf numFmtId="4" fontId="1" fillId="0" borderId="20" xfId="0" applyNumberFormat="1" applyFont="1" applyBorder="1" applyAlignment="1">
      <alignment vertical="center"/>
    </xf>
    <xf numFmtId="166" fontId="1" fillId="0" borderId="20" xfId="0" applyNumberFormat="1" applyFont="1" applyBorder="1" applyAlignment="1">
      <alignment vertical="center"/>
    </xf>
    <xf numFmtId="4" fontId="1" fillId="0" borderId="21" xfId="0" applyNumberFormat="1" applyFont="1" applyBorder="1" applyAlignment="1">
      <alignment vertical="center"/>
    </xf>
    <xf numFmtId="0" fontId="32" fillId="0" borderId="0" xfId="0" applyFont="1" applyAlignment="1">
      <alignment horizontal="left" vertical="center"/>
    </xf>
    <xf numFmtId="0" fontId="0" fillId="0" borderId="3" xfId="0" applyBorder="1" applyAlignment="1">
      <alignment vertical="center" wrapText="1"/>
    </xf>
    <xf numFmtId="0" fontId="18" fillId="0" borderId="0" xfId="0" applyFont="1" applyAlignment="1">
      <alignment horizontal="left" vertical="center"/>
    </xf>
    <xf numFmtId="164" fontId="1" fillId="0" borderId="0" xfId="0" applyNumberFormat="1" applyFont="1" applyAlignment="1">
      <alignment horizontal="right" vertical="center"/>
    </xf>
    <xf numFmtId="0" fontId="0" fillId="5" borderId="0" xfId="0"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3" fillId="5" borderId="0" xfId="0" applyFont="1" applyFill="1" applyAlignment="1">
      <alignment horizontal="left" vertical="center"/>
    </xf>
    <xf numFmtId="0" fontId="23" fillId="5" borderId="0" xfId="0" applyFont="1" applyFill="1" applyAlignment="1">
      <alignment horizontal="right" vertical="center"/>
    </xf>
    <xf numFmtId="0" fontId="33"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0" fillId="0" borderId="3" xfId="0" applyBorder="1" applyAlignment="1">
      <alignment horizontal="center" vertical="center" wrapText="1"/>
    </xf>
    <xf numFmtId="0" fontId="23" fillId="5" borderId="16"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5" borderId="18" xfId="0" applyFont="1" applyFill="1" applyBorder="1" applyAlignment="1">
      <alignment horizontal="center" vertical="center" wrapText="1"/>
    </xf>
    <xf numFmtId="4" fontId="25" fillId="0" borderId="0" xfId="0" applyNumberFormat="1" applyFont="1"/>
    <xf numFmtId="166" fontId="34" fillId="0" borderId="12" xfId="0" applyNumberFormat="1" applyFont="1" applyBorder="1"/>
    <xf numFmtId="166" fontId="34" fillId="0" borderId="13" xfId="0" applyNumberFormat="1" applyFont="1" applyBorder="1"/>
    <xf numFmtId="4" fontId="35" fillId="0" borderId="0" xfId="0" applyNumberFormat="1" applyFont="1" applyAlignment="1">
      <alignment vertical="center"/>
    </xf>
    <xf numFmtId="0" fontId="7" fillId="0" borderId="3" xfId="0" applyFont="1" applyBorder="1"/>
    <xf numFmtId="0" fontId="7" fillId="0" borderId="0" xfId="0" applyFont="1" applyAlignment="1">
      <alignment horizontal="left"/>
    </xf>
    <xf numFmtId="0" fontId="6" fillId="0" borderId="0" xfId="0" applyFont="1" applyAlignment="1">
      <alignment horizontal="left"/>
    </xf>
    <xf numFmtId="0" fontId="7" fillId="0" borderId="0" xfId="0" applyFont="1" applyProtection="1">
      <protection locked="0"/>
    </xf>
    <xf numFmtId="4" fontId="6" fillId="0" borderId="0" xfId="0" applyNumberFormat="1" applyFont="1"/>
    <xf numFmtId="0" fontId="7" fillId="0" borderId="14" xfId="0" applyFont="1" applyBorder="1"/>
    <xf numFmtId="166" fontId="7" fillId="0" borderId="0" xfId="0" applyNumberFormat="1" applyFont="1"/>
    <xf numFmtId="166" fontId="7" fillId="0" borderId="15" xfId="0" applyNumberFormat="1" applyFont="1" applyBorder="1"/>
    <xf numFmtId="0" fontId="7" fillId="0" borderId="0" xfId="0" applyFont="1" applyAlignment="1">
      <alignment horizontal="center"/>
    </xf>
    <xf numFmtId="4" fontId="7" fillId="0" borderId="0" xfId="0" applyNumberFormat="1" applyFont="1" applyAlignment="1">
      <alignment vertical="center"/>
    </xf>
    <xf numFmtId="0" fontId="0" fillId="0" borderId="3" xfId="0" applyBorder="1" applyAlignment="1" applyProtection="1">
      <alignment vertical="center"/>
      <protection locked="0"/>
    </xf>
    <xf numFmtId="0" fontId="23" fillId="0" borderId="22" xfId="0" applyFont="1" applyBorder="1" applyAlignment="1" applyProtection="1">
      <alignment horizontal="center" vertical="center"/>
      <protection locked="0"/>
    </xf>
    <xf numFmtId="49" fontId="23" fillId="0" borderId="22" xfId="0" applyNumberFormat="1" applyFont="1" applyBorder="1" applyAlignment="1" applyProtection="1">
      <alignment horizontal="left" vertical="center" wrapText="1"/>
      <protection locked="0"/>
    </xf>
    <xf numFmtId="0" fontId="23" fillId="0" borderId="22" xfId="0" applyFont="1" applyBorder="1" applyAlignment="1" applyProtection="1">
      <alignment horizontal="left" vertical="center" wrapText="1"/>
      <protection locked="0"/>
    </xf>
    <xf numFmtId="0" fontId="23" fillId="0" borderId="22" xfId="0" applyFont="1" applyBorder="1" applyAlignment="1" applyProtection="1">
      <alignment horizontal="center" vertical="center" wrapText="1"/>
      <protection locked="0"/>
    </xf>
    <xf numFmtId="167" fontId="23" fillId="0" borderId="22" xfId="0" applyNumberFormat="1" applyFont="1" applyBorder="1" applyAlignment="1" applyProtection="1">
      <alignment vertical="center"/>
      <protection locked="0"/>
    </xf>
    <xf numFmtId="4" fontId="23" fillId="3"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protection locked="0"/>
    </xf>
    <xf numFmtId="0" fontId="24" fillId="3" borderId="14" xfId="0" applyFont="1" applyFill="1" applyBorder="1" applyAlignment="1" applyProtection="1">
      <alignment horizontal="left" vertical="center"/>
      <protection locked="0"/>
    </xf>
    <xf numFmtId="0" fontId="24" fillId="0" borderId="0" xfId="0" applyFont="1" applyAlignment="1">
      <alignment horizontal="center" vertical="center"/>
    </xf>
    <xf numFmtId="166" fontId="24" fillId="0" borderId="0" xfId="0" applyNumberFormat="1" applyFont="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Alignment="1">
      <alignment vertical="center"/>
    </xf>
    <xf numFmtId="0" fontId="36" fillId="0" borderId="0" xfId="0" applyFont="1" applyAlignment="1">
      <alignment horizontal="left" vertical="center"/>
    </xf>
    <xf numFmtId="0" fontId="37" fillId="0" borderId="0" xfId="0" applyFont="1" applyAlignment="1">
      <alignment horizontal="left" vertical="center" wrapText="1"/>
    </xf>
    <xf numFmtId="0" fontId="0" fillId="0" borderId="0" xfId="0" applyAlignment="1" applyProtection="1">
      <alignment vertical="center"/>
      <protection locked="0"/>
    </xf>
    <xf numFmtId="0" fontId="0" fillId="0" borderId="14" xfId="0" applyBorder="1" applyAlignment="1">
      <alignment vertical="center"/>
    </xf>
    <xf numFmtId="0" fontId="38" fillId="0" borderId="0" xfId="0" applyFont="1" applyAlignment="1">
      <alignment vertical="center" wrapText="1"/>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8" fillId="0" borderId="3" xfId="0" applyFont="1" applyBorder="1" applyAlignment="1">
      <alignment vertical="center"/>
    </xf>
    <xf numFmtId="0" fontId="8" fillId="0" borderId="20" xfId="0" applyFont="1" applyBorder="1" applyAlignment="1">
      <alignment horizontal="left" vertical="center"/>
    </xf>
    <xf numFmtId="0" fontId="8" fillId="0" borderId="20" xfId="0" applyFont="1" applyBorder="1" applyAlignment="1">
      <alignment vertical="center"/>
    </xf>
    <xf numFmtId="4" fontId="8" fillId="0" borderId="20" xfId="0" applyNumberFormat="1" applyFont="1" applyBorder="1" applyAlignment="1">
      <alignment vertical="center"/>
    </xf>
    <xf numFmtId="0" fontId="8" fillId="0" borderId="0" xfId="0" applyFont="1" applyAlignment="1">
      <alignment horizontal="left"/>
    </xf>
    <xf numFmtId="4" fontId="8" fillId="0" borderId="0" xfId="0" applyNumberFormat="1" applyFont="1"/>
    <xf numFmtId="0" fontId="39" fillId="0" borderId="22" xfId="0" applyFont="1" applyBorder="1" applyAlignment="1" applyProtection="1">
      <alignment horizontal="center" vertical="center"/>
      <protection locked="0"/>
    </xf>
    <xf numFmtId="49" fontId="39" fillId="0" borderId="22" xfId="0" applyNumberFormat="1" applyFont="1" applyBorder="1" applyAlignment="1" applyProtection="1">
      <alignment horizontal="left" vertical="center" wrapText="1"/>
      <protection locked="0"/>
    </xf>
    <xf numFmtId="0" fontId="39" fillId="0" borderId="22" xfId="0" applyFont="1" applyBorder="1" applyAlignment="1" applyProtection="1">
      <alignment horizontal="left" vertical="center" wrapText="1"/>
      <protection locked="0"/>
    </xf>
    <xf numFmtId="0" fontId="39" fillId="0" borderId="22" xfId="0" applyFont="1" applyBorder="1" applyAlignment="1" applyProtection="1">
      <alignment horizontal="center" vertical="center" wrapText="1"/>
      <protection locked="0"/>
    </xf>
    <xf numFmtId="167" fontId="39" fillId="0" borderId="22" xfId="0" applyNumberFormat="1" applyFont="1" applyBorder="1" applyAlignment="1" applyProtection="1">
      <alignment vertical="center"/>
      <protection locked="0"/>
    </xf>
    <xf numFmtId="4" fontId="39" fillId="3" borderId="22" xfId="0" applyNumberFormat="1" applyFont="1" applyFill="1" applyBorder="1" applyAlignment="1" applyProtection="1">
      <alignment vertical="center"/>
      <protection locked="0"/>
    </xf>
    <xf numFmtId="4" fontId="39" fillId="0" borderId="22" xfId="0" applyNumberFormat="1" applyFont="1" applyBorder="1" applyAlignment="1" applyProtection="1">
      <alignment vertical="center"/>
      <protection locked="0"/>
    </xf>
    <xf numFmtId="0" fontId="40" fillId="0" borderId="3" xfId="0" applyFont="1" applyBorder="1" applyAlignment="1">
      <alignment vertical="center"/>
    </xf>
    <xf numFmtId="0" fontId="39" fillId="3" borderId="14" xfId="0" applyFont="1" applyFill="1" applyBorder="1" applyAlignment="1" applyProtection="1">
      <alignment horizontal="left" vertical="center"/>
      <protection locked="0"/>
    </xf>
    <xf numFmtId="0" fontId="39" fillId="0" borderId="0" xfId="0" applyFont="1" applyAlignment="1">
      <alignment horizontal="center"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41" fillId="0" borderId="0" xfId="0" applyFont="1" applyAlignment="1">
      <alignment horizontal="lef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15" xfId="0" applyFont="1"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15" xfId="0" applyFont="1" applyBorder="1" applyAlignment="1">
      <alignment vertical="center"/>
    </xf>
    <xf numFmtId="0" fontId="11" fillId="0" borderId="19" xfId="0" applyFont="1" applyBorder="1" applyAlignment="1">
      <alignment vertical="center"/>
    </xf>
    <xf numFmtId="0" fontId="11" fillId="0" borderId="20" xfId="0" applyFont="1" applyBorder="1" applyAlignment="1">
      <alignment vertical="center"/>
    </xf>
    <xf numFmtId="0" fontId="11" fillId="0" borderId="21" xfId="0" applyFont="1" applyBorder="1" applyAlignment="1">
      <alignment vertical="center"/>
    </xf>
    <xf numFmtId="0" fontId="9" fillId="0" borderId="19"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0" fontId="4" fillId="0" borderId="0" xfId="0" applyFont="1" applyAlignment="1">
      <alignment horizontal="left" vertical="center" wrapText="1"/>
    </xf>
    <xf numFmtId="0" fontId="42" fillId="0" borderId="16" xfId="0" applyFont="1" applyBorder="1" applyAlignment="1">
      <alignment horizontal="left" vertical="center" wrapText="1"/>
    </xf>
    <xf numFmtId="0" fontId="42" fillId="0" borderId="22" xfId="0" applyFont="1" applyBorder="1" applyAlignment="1">
      <alignment horizontal="left" vertical="center" wrapText="1"/>
    </xf>
    <xf numFmtId="0" fontId="42" fillId="0" borderId="22" xfId="0" applyFont="1" applyBorder="1" applyAlignment="1">
      <alignment horizontal="left" vertical="center"/>
    </xf>
    <xf numFmtId="167" fontId="42" fillId="0" borderId="18" xfId="0" applyNumberFormat="1" applyFont="1" applyBorder="1" applyAlignment="1">
      <alignment vertical="center"/>
    </xf>
    <xf numFmtId="0" fontId="0" fillId="0" borderId="0" xfId="0" applyAlignment="1">
      <alignment horizontal="left" vertical="center" wrapText="1"/>
    </xf>
    <xf numFmtId="167" fontId="0" fillId="0" borderId="0" xfId="0" applyNumberFormat="1" applyAlignment="1">
      <alignment vertical="center"/>
    </xf>
    <xf numFmtId="0" fontId="35" fillId="0" borderId="0" xfId="0" applyFont="1" applyAlignment="1">
      <alignment horizontal="left" vertical="center"/>
    </xf>
    <xf numFmtId="0" fontId="23" fillId="5" borderId="6" xfId="0" applyFont="1" applyFill="1" applyBorder="1" applyAlignment="1">
      <alignment horizontal="center" vertical="center"/>
    </xf>
    <xf numFmtId="0" fontId="23" fillId="5" borderId="7" xfId="0" applyFont="1" applyFill="1" applyBorder="1" applyAlignment="1">
      <alignment horizontal="left" vertical="center"/>
    </xf>
    <xf numFmtId="0" fontId="27" fillId="0" borderId="0" xfId="0" applyFont="1" applyAlignment="1">
      <alignment horizontal="left" vertical="center" wrapText="1"/>
    </xf>
    <xf numFmtId="0" fontId="31" fillId="0" borderId="0" xfId="0" applyFont="1" applyAlignment="1">
      <alignment horizontal="left" vertical="center" wrapText="1"/>
    </xf>
    <xf numFmtId="0" fontId="23" fillId="5" borderId="7" xfId="0" applyFont="1" applyFill="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vertical="center"/>
    </xf>
    <xf numFmtId="4" fontId="25" fillId="0" borderId="0" xfId="0" applyNumberFormat="1" applyFont="1" applyAlignment="1">
      <alignment horizontal="righ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4" borderId="7" xfId="0" applyNumberFormat="1" applyFont="1" applyFill="1" applyBorder="1" applyAlignment="1">
      <alignment vertical="center"/>
    </xf>
    <xf numFmtId="0" fontId="0" fillId="4" borderId="7" xfId="0" applyFill="1" applyBorder="1" applyAlignment="1">
      <alignment vertical="center"/>
    </xf>
    <xf numFmtId="0" fontId="0" fillId="4" borderId="8" xfId="0" applyFill="1" applyBorder="1" applyAlignment="1">
      <alignment vertical="center"/>
    </xf>
    <xf numFmtId="0" fontId="4" fillId="4" borderId="7" xfId="0" applyFont="1" applyFill="1" applyBorder="1" applyAlignment="1">
      <alignment horizontal="left" vertical="center"/>
    </xf>
    <xf numFmtId="0" fontId="14" fillId="2" borderId="0" xfId="0" applyFont="1" applyFill="1" applyAlignment="1">
      <alignment horizontal="center" vertical="center"/>
    </xf>
    <xf numFmtId="4" fontId="8" fillId="0" borderId="0" xfId="0" applyNumberFormat="1" applyFont="1" applyAlignment="1">
      <alignment vertical="center"/>
    </xf>
    <xf numFmtId="0" fontId="8" fillId="0" borderId="0" xfId="0" applyFont="1" applyAlignment="1">
      <alignment vertical="center"/>
    </xf>
    <xf numFmtId="0" fontId="23" fillId="5" borderId="7" xfId="0" applyFont="1" applyFill="1" applyBorder="1" applyAlignment="1">
      <alignment horizontal="right" vertical="center"/>
    </xf>
    <xf numFmtId="4" fontId="28" fillId="0" borderId="0" xfId="0" applyNumberFormat="1" applyFont="1" applyAlignment="1">
      <alignment horizontal="right" vertical="center"/>
    </xf>
    <xf numFmtId="0" fontId="28" fillId="0" borderId="0" xfId="0" applyFont="1" applyAlignment="1">
      <alignment vertical="center"/>
    </xf>
    <xf numFmtId="4" fontId="8" fillId="0" borderId="0" xfId="0" applyNumberFormat="1" applyFont="1" applyAlignment="1">
      <alignment horizontal="righ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3" fillId="5" borderId="8" xfId="0" applyFont="1" applyFill="1" applyBorder="1" applyAlignment="1">
      <alignment horizontal="left" vertical="center"/>
    </xf>
    <xf numFmtId="4" fontId="28" fillId="0" borderId="0" xfId="0" applyNumberFormat="1" applyFont="1" applyAlignment="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3"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C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9"/>
  <sheetViews>
    <sheetView showGridLines="0" workbookViewId="0"/>
  </sheetViews>
  <sheetFormatPr defaultRowHeight="14.4"/>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hidden="1"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 min="71" max="91" width="9.28515625" hidden="1"/>
  </cols>
  <sheetData>
    <row r="1" spans="1:74" ht="10.199999999999999">
      <c r="A1" s="16" t="s">
        <v>0</v>
      </c>
      <c r="AZ1" s="16" t="s">
        <v>1</v>
      </c>
      <c r="BA1" s="16" t="s">
        <v>2</v>
      </c>
      <c r="BB1" s="16" t="s">
        <v>1</v>
      </c>
      <c r="BT1" s="16" t="s">
        <v>3</v>
      </c>
      <c r="BU1" s="16" t="s">
        <v>3</v>
      </c>
      <c r="BV1" s="16" t="s">
        <v>4</v>
      </c>
    </row>
    <row r="2" spans="1:74" ht="36.9" customHeight="1">
      <c r="AR2" s="237" t="s">
        <v>5</v>
      </c>
      <c r="AS2" s="222"/>
      <c r="AT2" s="222"/>
      <c r="AU2" s="222"/>
      <c r="AV2" s="222"/>
      <c r="AW2" s="222"/>
      <c r="AX2" s="222"/>
      <c r="AY2" s="222"/>
      <c r="AZ2" s="222"/>
      <c r="BA2" s="222"/>
      <c r="BB2" s="222"/>
      <c r="BC2" s="222"/>
      <c r="BD2" s="222"/>
      <c r="BE2" s="222"/>
      <c r="BS2" s="17" t="s">
        <v>6</v>
      </c>
      <c r="BT2" s="17" t="s">
        <v>7</v>
      </c>
    </row>
    <row r="3" spans="1:74" ht="6.9"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ht="24.9" customHeight="1">
      <c r="B4" s="20"/>
      <c r="D4" s="21" t="s">
        <v>9</v>
      </c>
      <c r="AR4" s="20"/>
      <c r="AS4" s="22" t="s">
        <v>10</v>
      </c>
      <c r="BE4" s="23" t="s">
        <v>11</v>
      </c>
      <c r="BS4" s="17" t="s">
        <v>12</v>
      </c>
    </row>
    <row r="5" spans="1:74" ht="12" customHeight="1">
      <c r="B5" s="20"/>
      <c r="D5" s="24" t="s">
        <v>13</v>
      </c>
      <c r="K5" s="221" t="s">
        <v>14</v>
      </c>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R5" s="20"/>
      <c r="BE5" s="218" t="s">
        <v>15</v>
      </c>
      <c r="BS5" s="17" t="s">
        <v>6</v>
      </c>
    </row>
    <row r="6" spans="1:74" ht="36.9" customHeight="1">
      <c r="B6" s="20"/>
      <c r="D6" s="26" t="s">
        <v>16</v>
      </c>
      <c r="K6" s="223" t="s">
        <v>17</v>
      </c>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c r="AN6" s="222"/>
      <c r="AO6" s="222"/>
      <c r="AR6" s="20"/>
      <c r="BE6" s="219"/>
      <c r="BS6" s="17" t="s">
        <v>6</v>
      </c>
    </row>
    <row r="7" spans="1:74" ht="12" customHeight="1">
      <c r="B7" s="20"/>
      <c r="D7" s="27" t="s">
        <v>18</v>
      </c>
      <c r="K7" s="25" t="s">
        <v>19</v>
      </c>
      <c r="AK7" s="27" t="s">
        <v>20</v>
      </c>
      <c r="AN7" s="25" t="s">
        <v>1</v>
      </c>
      <c r="AR7" s="20"/>
      <c r="BE7" s="219"/>
      <c r="BS7" s="17" t="s">
        <v>6</v>
      </c>
    </row>
    <row r="8" spans="1:74" ht="12" customHeight="1">
      <c r="B8" s="20"/>
      <c r="D8" s="27" t="s">
        <v>21</v>
      </c>
      <c r="K8" s="25" t="s">
        <v>22</v>
      </c>
      <c r="AK8" s="27" t="s">
        <v>23</v>
      </c>
      <c r="AN8" s="28" t="s">
        <v>24</v>
      </c>
      <c r="AR8" s="20"/>
      <c r="BE8" s="219"/>
      <c r="BS8" s="17" t="s">
        <v>6</v>
      </c>
    </row>
    <row r="9" spans="1:74" ht="14.4" customHeight="1">
      <c r="B9" s="20"/>
      <c r="AR9" s="20"/>
      <c r="BE9" s="219"/>
      <c r="BS9" s="17" t="s">
        <v>6</v>
      </c>
    </row>
    <row r="10" spans="1:74" ht="12" customHeight="1">
      <c r="B10" s="20"/>
      <c r="D10" s="27" t="s">
        <v>25</v>
      </c>
      <c r="AK10" s="27" t="s">
        <v>26</v>
      </c>
      <c r="AN10" s="25" t="s">
        <v>1</v>
      </c>
      <c r="AR10" s="20"/>
      <c r="BE10" s="219"/>
      <c r="BS10" s="17" t="s">
        <v>6</v>
      </c>
    </row>
    <row r="11" spans="1:74" ht="18.45" customHeight="1">
      <c r="B11" s="20"/>
      <c r="E11" s="25" t="s">
        <v>22</v>
      </c>
      <c r="AK11" s="27" t="s">
        <v>27</v>
      </c>
      <c r="AN11" s="25" t="s">
        <v>1</v>
      </c>
      <c r="AR11" s="20"/>
      <c r="BE11" s="219"/>
      <c r="BS11" s="17" t="s">
        <v>6</v>
      </c>
    </row>
    <row r="12" spans="1:74" ht="6.9" customHeight="1">
      <c r="B12" s="20"/>
      <c r="AR12" s="20"/>
      <c r="BE12" s="219"/>
      <c r="BS12" s="17" t="s">
        <v>6</v>
      </c>
    </row>
    <row r="13" spans="1:74" ht="12" customHeight="1">
      <c r="B13" s="20"/>
      <c r="D13" s="27" t="s">
        <v>28</v>
      </c>
      <c r="AK13" s="27" t="s">
        <v>26</v>
      </c>
      <c r="AN13" s="29" t="s">
        <v>29</v>
      </c>
      <c r="AR13" s="20"/>
      <c r="BE13" s="219"/>
      <c r="BS13" s="17" t="s">
        <v>6</v>
      </c>
    </row>
    <row r="14" spans="1:74" ht="13.2">
      <c r="B14" s="20"/>
      <c r="E14" s="224" t="s">
        <v>29</v>
      </c>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7" t="s">
        <v>27</v>
      </c>
      <c r="AN14" s="29" t="s">
        <v>29</v>
      </c>
      <c r="AR14" s="20"/>
      <c r="BE14" s="219"/>
      <c r="BS14" s="17" t="s">
        <v>6</v>
      </c>
    </row>
    <row r="15" spans="1:74" ht="6.9" customHeight="1">
      <c r="B15" s="20"/>
      <c r="AR15" s="20"/>
      <c r="BE15" s="219"/>
      <c r="BS15" s="17" t="s">
        <v>3</v>
      </c>
    </row>
    <row r="16" spans="1:74" ht="12" customHeight="1">
      <c r="B16" s="20"/>
      <c r="D16" s="27" t="s">
        <v>30</v>
      </c>
      <c r="AK16" s="27" t="s">
        <v>26</v>
      </c>
      <c r="AN16" s="25" t="s">
        <v>1</v>
      </c>
      <c r="AR16" s="20"/>
      <c r="BE16" s="219"/>
      <c r="BS16" s="17" t="s">
        <v>3</v>
      </c>
    </row>
    <row r="17" spans="2:71" ht="18.45" customHeight="1">
      <c r="B17" s="20"/>
      <c r="E17" s="25" t="s">
        <v>22</v>
      </c>
      <c r="AK17" s="27" t="s">
        <v>27</v>
      </c>
      <c r="AN17" s="25" t="s">
        <v>1</v>
      </c>
      <c r="AR17" s="20"/>
      <c r="BE17" s="219"/>
      <c r="BS17" s="17" t="s">
        <v>31</v>
      </c>
    </row>
    <row r="18" spans="2:71" ht="6.9" customHeight="1">
      <c r="B18" s="20"/>
      <c r="AR18" s="20"/>
      <c r="BE18" s="219"/>
      <c r="BS18" s="17" t="s">
        <v>6</v>
      </c>
    </row>
    <row r="19" spans="2:71" ht="12" customHeight="1">
      <c r="B19" s="20"/>
      <c r="D19" s="27" t="s">
        <v>32</v>
      </c>
      <c r="AK19" s="27" t="s">
        <v>26</v>
      </c>
      <c r="AN19" s="25" t="s">
        <v>1</v>
      </c>
      <c r="AR19" s="20"/>
      <c r="BE19" s="219"/>
      <c r="BS19" s="17" t="s">
        <v>6</v>
      </c>
    </row>
    <row r="20" spans="2:71" ht="18.45" customHeight="1">
      <c r="B20" s="20"/>
      <c r="E20" s="25" t="s">
        <v>22</v>
      </c>
      <c r="AK20" s="27" t="s">
        <v>27</v>
      </c>
      <c r="AN20" s="25" t="s">
        <v>1</v>
      </c>
      <c r="AR20" s="20"/>
      <c r="BE20" s="219"/>
      <c r="BS20" s="17" t="s">
        <v>31</v>
      </c>
    </row>
    <row r="21" spans="2:71" ht="6.9" customHeight="1">
      <c r="B21" s="20"/>
      <c r="AR21" s="20"/>
      <c r="BE21" s="219"/>
    </row>
    <row r="22" spans="2:71" ht="12" customHeight="1">
      <c r="B22" s="20"/>
      <c r="D22" s="27" t="s">
        <v>33</v>
      </c>
      <c r="AR22" s="20"/>
      <c r="BE22" s="219"/>
    </row>
    <row r="23" spans="2:71" ht="16.5" customHeight="1">
      <c r="B23" s="20"/>
      <c r="E23" s="226" t="s">
        <v>1</v>
      </c>
      <c r="F23" s="226"/>
      <c r="G23" s="226"/>
      <c r="H23" s="226"/>
      <c r="I23" s="226"/>
      <c r="J23" s="226"/>
      <c r="K23" s="226"/>
      <c r="L23" s="226"/>
      <c r="M23" s="226"/>
      <c r="N23" s="226"/>
      <c r="O23" s="226"/>
      <c r="P23" s="226"/>
      <c r="Q23" s="226"/>
      <c r="R23" s="226"/>
      <c r="S23" s="226"/>
      <c r="T23" s="226"/>
      <c r="U23" s="226"/>
      <c r="V23" s="226"/>
      <c r="W23" s="226"/>
      <c r="X23" s="226"/>
      <c r="Y23" s="226"/>
      <c r="Z23" s="226"/>
      <c r="AA23" s="226"/>
      <c r="AB23" s="226"/>
      <c r="AC23" s="226"/>
      <c r="AD23" s="226"/>
      <c r="AE23" s="226"/>
      <c r="AF23" s="226"/>
      <c r="AG23" s="226"/>
      <c r="AH23" s="226"/>
      <c r="AI23" s="226"/>
      <c r="AJ23" s="226"/>
      <c r="AK23" s="226"/>
      <c r="AL23" s="226"/>
      <c r="AM23" s="226"/>
      <c r="AN23" s="226"/>
      <c r="AR23" s="20"/>
      <c r="BE23" s="219"/>
    </row>
    <row r="24" spans="2:71" ht="6.9" customHeight="1">
      <c r="B24" s="20"/>
      <c r="AR24" s="20"/>
      <c r="BE24" s="219"/>
    </row>
    <row r="25" spans="2:71" ht="6.9" customHeight="1">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219"/>
    </row>
    <row r="26" spans="2:71" s="1" customFormat="1" ht="25.95" customHeight="1">
      <c r="B26" s="32"/>
      <c r="D26" s="33" t="s">
        <v>34</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27">
        <f>ROUND(AG94,2)</f>
        <v>0</v>
      </c>
      <c r="AL26" s="228"/>
      <c r="AM26" s="228"/>
      <c r="AN26" s="228"/>
      <c r="AO26" s="228"/>
      <c r="AR26" s="32"/>
      <c r="BE26" s="219"/>
    </row>
    <row r="27" spans="2:71" s="1" customFormat="1" ht="6.9" customHeight="1">
      <c r="B27" s="32"/>
      <c r="AR27" s="32"/>
      <c r="BE27" s="219"/>
    </row>
    <row r="28" spans="2:71" s="1" customFormat="1" ht="13.2">
      <c r="B28" s="32"/>
      <c r="L28" s="229" t="s">
        <v>35</v>
      </c>
      <c r="M28" s="229"/>
      <c r="N28" s="229"/>
      <c r="O28" s="229"/>
      <c r="P28" s="229"/>
      <c r="W28" s="229" t="s">
        <v>36</v>
      </c>
      <c r="X28" s="229"/>
      <c r="Y28" s="229"/>
      <c r="Z28" s="229"/>
      <c r="AA28" s="229"/>
      <c r="AB28" s="229"/>
      <c r="AC28" s="229"/>
      <c r="AD28" s="229"/>
      <c r="AE28" s="229"/>
      <c r="AK28" s="229" t="s">
        <v>37</v>
      </c>
      <c r="AL28" s="229"/>
      <c r="AM28" s="229"/>
      <c r="AN28" s="229"/>
      <c r="AO28" s="229"/>
      <c r="AR28" s="32"/>
      <c r="BE28" s="219"/>
    </row>
    <row r="29" spans="2:71" s="2" customFormat="1" ht="14.4" customHeight="1">
      <c r="B29" s="36"/>
      <c r="D29" s="27" t="s">
        <v>38</v>
      </c>
      <c r="F29" s="27" t="s">
        <v>39</v>
      </c>
      <c r="L29" s="232">
        <v>0.21</v>
      </c>
      <c r="M29" s="231"/>
      <c r="N29" s="231"/>
      <c r="O29" s="231"/>
      <c r="P29" s="231"/>
      <c r="W29" s="230">
        <f>ROUND(AZ94, 2)</f>
        <v>0</v>
      </c>
      <c r="X29" s="231"/>
      <c r="Y29" s="231"/>
      <c r="Z29" s="231"/>
      <c r="AA29" s="231"/>
      <c r="AB29" s="231"/>
      <c r="AC29" s="231"/>
      <c r="AD29" s="231"/>
      <c r="AE29" s="231"/>
      <c r="AK29" s="230">
        <f>ROUND(AV94, 2)</f>
        <v>0</v>
      </c>
      <c r="AL29" s="231"/>
      <c r="AM29" s="231"/>
      <c r="AN29" s="231"/>
      <c r="AO29" s="231"/>
      <c r="AR29" s="36"/>
      <c r="BE29" s="220"/>
    </row>
    <row r="30" spans="2:71" s="2" customFormat="1" ht="14.4" customHeight="1">
      <c r="B30" s="36"/>
      <c r="F30" s="27" t="s">
        <v>40</v>
      </c>
      <c r="L30" s="232">
        <v>0.12</v>
      </c>
      <c r="M30" s="231"/>
      <c r="N30" s="231"/>
      <c r="O30" s="231"/>
      <c r="P30" s="231"/>
      <c r="W30" s="230">
        <f>ROUND(BA94, 2)</f>
        <v>0</v>
      </c>
      <c r="X30" s="231"/>
      <c r="Y30" s="231"/>
      <c r="Z30" s="231"/>
      <c r="AA30" s="231"/>
      <c r="AB30" s="231"/>
      <c r="AC30" s="231"/>
      <c r="AD30" s="231"/>
      <c r="AE30" s="231"/>
      <c r="AK30" s="230">
        <f>ROUND(AW94, 2)</f>
        <v>0</v>
      </c>
      <c r="AL30" s="231"/>
      <c r="AM30" s="231"/>
      <c r="AN30" s="231"/>
      <c r="AO30" s="231"/>
      <c r="AR30" s="36"/>
      <c r="BE30" s="220"/>
    </row>
    <row r="31" spans="2:71" s="2" customFormat="1" ht="14.4" hidden="1" customHeight="1">
      <c r="B31" s="36"/>
      <c r="F31" s="27" t="s">
        <v>41</v>
      </c>
      <c r="L31" s="232">
        <v>0.21</v>
      </c>
      <c r="M31" s="231"/>
      <c r="N31" s="231"/>
      <c r="O31" s="231"/>
      <c r="P31" s="231"/>
      <c r="W31" s="230">
        <f>ROUND(BB94, 2)</f>
        <v>0</v>
      </c>
      <c r="X31" s="231"/>
      <c r="Y31" s="231"/>
      <c r="Z31" s="231"/>
      <c r="AA31" s="231"/>
      <c r="AB31" s="231"/>
      <c r="AC31" s="231"/>
      <c r="AD31" s="231"/>
      <c r="AE31" s="231"/>
      <c r="AK31" s="230">
        <v>0</v>
      </c>
      <c r="AL31" s="231"/>
      <c r="AM31" s="231"/>
      <c r="AN31" s="231"/>
      <c r="AO31" s="231"/>
      <c r="AR31" s="36"/>
      <c r="BE31" s="220"/>
    </row>
    <row r="32" spans="2:71" s="2" customFormat="1" ht="14.4" hidden="1" customHeight="1">
      <c r="B32" s="36"/>
      <c r="F32" s="27" t="s">
        <v>42</v>
      </c>
      <c r="L32" s="232">
        <v>0.12</v>
      </c>
      <c r="M32" s="231"/>
      <c r="N32" s="231"/>
      <c r="O32" s="231"/>
      <c r="P32" s="231"/>
      <c r="W32" s="230">
        <f>ROUND(BC94, 2)</f>
        <v>0</v>
      </c>
      <c r="X32" s="231"/>
      <c r="Y32" s="231"/>
      <c r="Z32" s="231"/>
      <c r="AA32" s="231"/>
      <c r="AB32" s="231"/>
      <c r="AC32" s="231"/>
      <c r="AD32" s="231"/>
      <c r="AE32" s="231"/>
      <c r="AK32" s="230">
        <v>0</v>
      </c>
      <c r="AL32" s="231"/>
      <c r="AM32" s="231"/>
      <c r="AN32" s="231"/>
      <c r="AO32" s="231"/>
      <c r="AR32" s="36"/>
      <c r="BE32" s="220"/>
    </row>
    <row r="33" spans="2:57" s="2" customFormat="1" ht="14.4" hidden="1" customHeight="1">
      <c r="B33" s="36"/>
      <c r="F33" s="27" t="s">
        <v>43</v>
      </c>
      <c r="L33" s="232">
        <v>0</v>
      </c>
      <c r="M33" s="231"/>
      <c r="N33" s="231"/>
      <c r="O33" s="231"/>
      <c r="P33" s="231"/>
      <c r="W33" s="230">
        <f>ROUND(BD94, 2)</f>
        <v>0</v>
      </c>
      <c r="X33" s="231"/>
      <c r="Y33" s="231"/>
      <c r="Z33" s="231"/>
      <c r="AA33" s="231"/>
      <c r="AB33" s="231"/>
      <c r="AC33" s="231"/>
      <c r="AD33" s="231"/>
      <c r="AE33" s="231"/>
      <c r="AK33" s="230">
        <v>0</v>
      </c>
      <c r="AL33" s="231"/>
      <c r="AM33" s="231"/>
      <c r="AN33" s="231"/>
      <c r="AO33" s="231"/>
      <c r="AR33" s="36"/>
      <c r="BE33" s="220"/>
    </row>
    <row r="34" spans="2:57" s="1" customFormat="1" ht="6.9" customHeight="1">
      <c r="B34" s="32"/>
      <c r="AR34" s="32"/>
      <c r="BE34" s="219"/>
    </row>
    <row r="35" spans="2:57" s="1" customFormat="1" ht="25.95" customHeight="1">
      <c r="B35" s="32"/>
      <c r="C35" s="37"/>
      <c r="D35" s="38" t="s">
        <v>44</v>
      </c>
      <c r="E35" s="39"/>
      <c r="F35" s="39"/>
      <c r="G35" s="39"/>
      <c r="H35" s="39"/>
      <c r="I35" s="39"/>
      <c r="J35" s="39"/>
      <c r="K35" s="39"/>
      <c r="L35" s="39"/>
      <c r="M35" s="39"/>
      <c r="N35" s="39"/>
      <c r="O35" s="39"/>
      <c r="P35" s="39"/>
      <c r="Q35" s="39"/>
      <c r="R35" s="39"/>
      <c r="S35" s="39"/>
      <c r="T35" s="40" t="s">
        <v>45</v>
      </c>
      <c r="U35" s="39"/>
      <c r="V35" s="39"/>
      <c r="W35" s="39"/>
      <c r="X35" s="236" t="s">
        <v>46</v>
      </c>
      <c r="Y35" s="234"/>
      <c r="Z35" s="234"/>
      <c r="AA35" s="234"/>
      <c r="AB35" s="234"/>
      <c r="AC35" s="39"/>
      <c r="AD35" s="39"/>
      <c r="AE35" s="39"/>
      <c r="AF35" s="39"/>
      <c r="AG35" s="39"/>
      <c r="AH35" s="39"/>
      <c r="AI35" s="39"/>
      <c r="AJ35" s="39"/>
      <c r="AK35" s="233">
        <f>SUM(AK26:AK33)</f>
        <v>0</v>
      </c>
      <c r="AL35" s="234"/>
      <c r="AM35" s="234"/>
      <c r="AN35" s="234"/>
      <c r="AO35" s="235"/>
      <c r="AP35" s="37"/>
      <c r="AQ35" s="37"/>
      <c r="AR35" s="32"/>
    </row>
    <row r="36" spans="2:57" s="1" customFormat="1" ht="6.9" customHeight="1">
      <c r="B36" s="32"/>
      <c r="AR36" s="32"/>
    </row>
    <row r="37" spans="2:57" s="1" customFormat="1" ht="14.4" customHeight="1">
      <c r="B37" s="32"/>
      <c r="AR37" s="32"/>
    </row>
    <row r="38" spans="2:57" ht="14.4" customHeight="1">
      <c r="B38" s="20"/>
      <c r="AR38" s="20"/>
    </row>
    <row r="39" spans="2:57" ht="14.4" customHeight="1">
      <c r="B39" s="20"/>
      <c r="AR39" s="20"/>
    </row>
    <row r="40" spans="2:57" ht="14.4" customHeight="1">
      <c r="B40" s="20"/>
      <c r="AR40" s="20"/>
    </row>
    <row r="41" spans="2:57" ht="14.4" customHeight="1">
      <c r="B41" s="20"/>
      <c r="AR41" s="20"/>
    </row>
    <row r="42" spans="2:57" ht="14.4" customHeight="1">
      <c r="B42" s="20"/>
      <c r="AR42" s="20"/>
    </row>
    <row r="43" spans="2:57" ht="14.4" customHeight="1">
      <c r="B43" s="20"/>
      <c r="AR43" s="20"/>
    </row>
    <row r="44" spans="2:57" ht="14.4" customHeight="1">
      <c r="B44" s="20"/>
      <c r="AR44" s="20"/>
    </row>
    <row r="45" spans="2:57" ht="14.4" customHeight="1">
      <c r="B45" s="20"/>
      <c r="AR45" s="20"/>
    </row>
    <row r="46" spans="2:57" ht="14.4" customHeight="1">
      <c r="B46" s="20"/>
      <c r="AR46" s="20"/>
    </row>
    <row r="47" spans="2:57" ht="14.4" customHeight="1">
      <c r="B47" s="20"/>
      <c r="AR47" s="20"/>
    </row>
    <row r="48" spans="2:57" ht="14.4" customHeight="1">
      <c r="B48" s="20"/>
      <c r="AR48" s="20"/>
    </row>
    <row r="49" spans="2:44" s="1" customFormat="1" ht="14.4" customHeight="1">
      <c r="B49" s="32"/>
      <c r="D49" s="41" t="s">
        <v>47</v>
      </c>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1" t="s">
        <v>48</v>
      </c>
      <c r="AI49" s="42"/>
      <c r="AJ49" s="42"/>
      <c r="AK49" s="42"/>
      <c r="AL49" s="42"/>
      <c r="AM49" s="42"/>
      <c r="AN49" s="42"/>
      <c r="AO49" s="42"/>
      <c r="AR49" s="32"/>
    </row>
    <row r="50" spans="2:44" ht="10.199999999999999">
      <c r="B50" s="20"/>
      <c r="AR50" s="20"/>
    </row>
    <row r="51" spans="2:44" ht="10.199999999999999">
      <c r="B51" s="20"/>
      <c r="AR51" s="20"/>
    </row>
    <row r="52" spans="2:44" ht="10.199999999999999">
      <c r="B52" s="20"/>
      <c r="AR52" s="20"/>
    </row>
    <row r="53" spans="2:44" ht="10.199999999999999">
      <c r="B53" s="20"/>
      <c r="AR53" s="20"/>
    </row>
    <row r="54" spans="2:44" ht="10.199999999999999">
      <c r="B54" s="20"/>
      <c r="AR54" s="20"/>
    </row>
    <row r="55" spans="2:44" ht="10.199999999999999">
      <c r="B55" s="20"/>
      <c r="AR55" s="20"/>
    </row>
    <row r="56" spans="2:44" ht="10.199999999999999">
      <c r="B56" s="20"/>
      <c r="AR56" s="20"/>
    </row>
    <row r="57" spans="2:44" ht="10.199999999999999">
      <c r="B57" s="20"/>
      <c r="AR57" s="20"/>
    </row>
    <row r="58" spans="2:44" ht="10.199999999999999">
      <c r="B58" s="20"/>
      <c r="AR58" s="20"/>
    </row>
    <row r="59" spans="2:44" ht="10.199999999999999">
      <c r="B59" s="20"/>
      <c r="AR59" s="20"/>
    </row>
    <row r="60" spans="2:44" s="1" customFormat="1" ht="13.2">
      <c r="B60" s="32"/>
      <c r="D60" s="43" t="s">
        <v>49</v>
      </c>
      <c r="E60" s="34"/>
      <c r="F60" s="34"/>
      <c r="G60" s="34"/>
      <c r="H60" s="34"/>
      <c r="I60" s="34"/>
      <c r="J60" s="34"/>
      <c r="K60" s="34"/>
      <c r="L60" s="34"/>
      <c r="M60" s="34"/>
      <c r="N60" s="34"/>
      <c r="O60" s="34"/>
      <c r="P60" s="34"/>
      <c r="Q60" s="34"/>
      <c r="R60" s="34"/>
      <c r="S60" s="34"/>
      <c r="T60" s="34"/>
      <c r="U60" s="34"/>
      <c r="V60" s="43" t="s">
        <v>50</v>
      </c>
      <c r="W60" s="34"/>
      <c r="X60" s="34"/>
      <c r="Y60" s="34"/>
      <c r="Z60" s="34"/>
      <c r="AA60" s="34"/>
      <c r="AB60" s="34"/>
      <c r="AC60" s="34"/>
      <c r="AD60" s="34"/>
      <c r="AE60" s="34"/>
      <c r="AF60" s="34"/>
      <c r="AG60" s="34"/>
      <c r="AH60" s="43" t="s">
        <v>49</v>
      </c>
      <c r="AI60" s="34"/>
      <c r="AJ60" s="34"/>
      <c r="AK60" s="34"/>
      <c r="AL60" s="34"/>
      <c r="AM60" s="43" t="s">
        <v>50</v>
      </c>
      <c r="AN60" s="34"/>
      <c r="AO60" s="34"/>
      <c r="AR60" s="32"/>
    </row>
    <row r="61" spans="2:44" ht="10.199999999999999">
      <c r="B61" s="20"/>
      <c r="AR61" s="20"/>
    </row>
    <row r="62" spans="2:44" ht="10.199999999999999">
      <c r="B62" s="20"/>
      <c r="AR62" s="20"/>
    </row>
    <row r="63" spans="2:44" ht="10.199999999999999">
      <c r="B63" s="20"/>
      <c r="AR63" s="20"/>
    </row>
    <row r="64" spans="2:44" s="1" customFormat="1" ht="13.2">
      <c r="B64" s="32"/>
      <c r="D64" s="41" t="s">
        <v>51</v>
      </c>
      <c r="E64" s="42"/>
      <c r="F64" s="42"/>
      <c r="G64" s="42"/>
      <c r="H64" s="42"/>
      <c r="I64" s="42"/>
      <c r="J64" s="42"/>
      <c r="K64" s="42"/>
      <c r="L64" s="42"/>
      <c r="M64" s="42"/>
      <c r="N64" s="42"/>
      <c r="O64" s="42"/>
      <c r="P64" s="42"/>
      <c r="Q64" s="42"/>
      <c r="R64" s="42"/>
      <c r="S64" s="42"/>
      <c r="T64" s="42"/>
      <c r="U64" s="42"/>
      <c r="V64" s="42"/>
      <c r="W64" s="42"/>
      <c r="X64" s="42"/>
      <c r="Y64" s="42"/>
      <c r="Z64" s="42"/>
      <c r="AA64" s="42"/>
      <c r="AB64" s="42"/>
      <c r="AC64" s="42"/>
      <c r="AD64" s="42"/>
      <c r="AE64" s="42"/>
      <c r="AF64" s="42"/>
      <c r="AG64" s="42"/>
      <c r="AH64" s="41" t="s">
        <v>52</v>
      </c>
      <c r="AI64" s="42"/>
      <c r="AJ64" s="42"/>
      <c r="AK64" s="42"/>
      <c r="AL64" s="42"/>
      <c r="AM64" s="42"/>
      <c r="AN64" s="42"/>
      <c r="AO64" s="42"/>
      <c r="AR64" s="32"/>
    </row>
    <row r="65" spans="2:44" ht="10.199999999999999">
      <c r="B65" s="20"/>
      <c r="AR65" s="20"/>
    </row>
    <row r="66" spans="2:44" ht="10.199999999999999">
      <c r="B66" s="20"/>
      <c r="AR66" s="20"/>
    </row>
    <row r="67" spans="2:44" ht="10.199999999999999">
      <c r="B67" s="20"/>
      <c r="AR67" s="20"/>
    </row>
    <row r="68" spans="2:44" ht="10.199999999999999">
      <c r="B68" s="20"/>
      <c r="AR68" s="20"/>
    </row>
    <row r="69" spans="2:44" ht="10.199999999999999">
      <c r="B69" s="20"/>
      <c r="AR69" s="20"/>
    </row>
    <row r="70" spans="2:44" ht="10.199999999999999">
      <c r="B70" s="20"/>
      <c r="AR70" s="20"/>
    </row>
    <row r="71" spans="2:44" ht="10.199999999999999">
      <c r="B71" s="20"/>
      <c r="AR71" s="20"/>
    </row>
    <row r="72" spans="2:44" ht="10.199999999999999">
      <c r="B72" s="20"/>
      <c r="AR72" s="20"/>
    </row>
    <row r="73" spans="2:44" ht="10.199999999999999">
      <c r="B73" s="20"/>
      <c r="AR73" s="20"/>
    </row>
    <row r="74" spans="2:44" ht="10.199999999999999">
      <c r="B74" s="20"/>
      <c r="AR74" s="20"/>
    </row>
    <row r="75" spans="2:44" s="1" customFormat="1" ht="13.2">
      <c r="B75" s="32"/>
      <c r="D75" s="43" t="s">
        <v>49</v>
      </c>
      <c r="E75" s="34"/>
      <c r="F75" s="34"/>
      <c r="G75" s="34"/>
      <c r="H75" s="34"/>
      <c r="I75" s="34"/>
      <c r="J75" s="34"/>
      <c r="K75" s="34"/>
      <c r="L75" s="34"/>
      <c r="M75" s="34"/>
      <c r="N75" s="34"/>
      <c r="O75" s="34"/>
      <c r="P75" s="34"/>
      <c r="Q75" s="34"/>
      <c r="R75" s="34"/>
      <c r="S75" s="34"/>
      <c r="T75" s="34"/>
      <c r="U75" s="34"/>
      <c r="V75" s="43" t="s">
        <v>50</v>
      </c>
      <c r="W75" s="34"/>
      <c r="X75" s="34"/>
      <c r="Y75" s="34"/>
      <c r="Z75" s="34"/>
      <c r="AA75" s="34"/>
      <c r="AB75" s="34"/>
      <c r="AC75" s="34"/>
      <c r="AD75" s="34"/>
      <c r="AE75" s="34"/>
      <c r="AF75" s="34"/>
      <c r="AG75" s="34"/>
      <c r="AH75" s="43" t="s">
        <v>49</v>
      </c>
      <c r="AI75" s="34"/>
      <c r="AJ75" s="34"/>
      <c r="AK75" s="34"/>
      <c r="AL75" s="34"/>
      <c r="AM75" s="43" t="s">
        <v>50</v>
      </c>
      <c r="AN75" s="34"/>
      <c r="AO75" s="34"/>
      <c r="AR75" s="32"/>
    </row>
    <row r="76" spans="2:44" s="1" customFormat="1" ht="10.199999999999999">
      <c r="B76" s="32"/>
      <c r="AR76" s="32"/>
    </row>
    <row r="77" spans="2:44" s="1" customFormat="1" ht="6.9" customHeight="1">
      <c r="B77" s="44"/>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32"/>
    </row>
    <row r="81" spans="1:91" s="1" customFormat="1" ht="6.9" customHeight="1">
      <c r="B81" s="46"/>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32"/>
    </row>
    <row r="82" spans="1:91" s="1" customFormat="1" ht="24.9" customHeight="1">
      <c r="B82" s="32"/>
      <c r="C82" s="21" t="s">
        <v>53</v>
      </c>
      <c r="AR82" s="32"/>
    </row>
    <row r="83" spans="1:91" s="1" customFormat="1" ht="6.9" customHeight="1">
      <c r="B83" s="32"/>
      <c r="AR83" s="32"/>
    </row>
    <row r="84" spans="1:91" s="3" customFormat="1" ht="12" customHeight="1">
      <c r="B84" s="48"/>
      <c r="C84" s="27" t="s">
        <v>13</v>
      </c>
      <c r="L84" s="3" t="str">
        <f>K5</f>
        <v>25_02_2025a</v>
      </c>
      <c r="AR84" s="48"/>
    </row>
    <row r="85" spans="1:91" s="4" customFormat="1" ht="36.9" customHeight="1">
      <c r="B85" s="49"/>
      <c r="C85" s="50" t="s">
        <v>16</v>
      </c>
      <c r="L85" s="215" t="str">
        <f>K6</f>
        <v>Kanalizace a ČOV Újezdec</v>
      </c>
      <c r="M85" s="216"/>
      <c r="N85" s="216"/>
      <c r="O85" s="216"/>
      <c r="P85" s="216"/>
      <c r="Q85" s="216"/>
      <c r="R85" s="216"/>
      <c r="S85" s="216"/>
      <c r="T85" s="216"/>
      <c r="U85" s="216"/>
      <c r="V85" s="216"/>
      <c r="W85" s="216"/>
      <c r="X85" s="216"/>
      <c r="Y85" s="216"/>
      <c r="Z85" s="216"/>
      <c r="AA85" s="216"/>
      <c r="AB85" s="216"/>
      <c r="AC85" s="216"/>
      <c r="AD85" s="216"/>
      <c r="AE85" s="216"/>
      <c r="AF85" s="216"/>
      <c r="AG85" s="216"/>
      <c r="AH85" s="216"/>
      <c r="AI85" s="216"/>
      <c r="AJ85" s="216"/>
      <c r="AK85" s="216"/>
      <c r="AL85" s="216"/>
      <c r="AM85" s="216"/>
      <c r="AN85" s="216"/>
      <c r="AO85" s="216"/>
      <c r="AR85" s="49"/>
    </row>
    <row r="86" spans="1:91" s="1" customFormat="1" ht="6.9" customHeight="1">
      <c r="B86" s="32"/>
      <c r="AR86" s="32"/>
    </row>
    <row r="87" spans="1:91" s="1" customFormat="1" ht="12" customHeight="1">
      <c r="B87" s="32"/>
      <c r="C87" s="27" t="s">
        <v>21</v>
      </c>
      <c r="L87" s="51" t="str">
        <f>IF(K8="","",K8)</f>
        <v xml:space="preserve"> </v>
      </c>
      <c r="AI87" s="27" t="s">
        <v>23</v>
      </c>
      <c r="AM87" s="244" t="str">
        <f>IF(AN8= "","",AN8)</f>
        <v>25. 2. 2025</v>
      </c>
      <c r="AN87" s="244"/>
      <c r="AR87" s="32"/>
    </row>
    <row r="88" spans="1:91" s="1" customFormat="1" ht="6.9" customHeight="1">
      <c r="B88" s="32"/>
      <c r="AR88" s="32"/>
    </row>
    <row r="89" spans="1:91" s="1" customFormat="1" ht="15.15" customHeight="1">
      <c r="B89" s="32"/>
      <c r="C89" s="27" t="s">
        <v>25</v>
      </c>
      <c r="L89" s="3" t="str">
        <f>IF(E11= "","",E11)</f>
        <v xml:space="preserve"> </v>
      </c>
      <c r="AI89" s="27" t="s">
        <v>30</v>
      </c>
      <c r="AM89" s="245" t="str">
        <f>IF(E17="","",E17)</f>
        <v xml:space="preserve"> </v>
      </c>
      <c r="AN89" s="246"/>
      <c r="AO89" s="246"/>
      <c r="AP89" s="246"/>
      <c r="AR89" s="32"/>
      <c r="AS89" s="249" t="s">
        <v>54</v>
      </c>
      <c r="AT89" s="250"/>
      <c r="AU89" s="53"/>
      <c r="AV89" s="53"/>
      <c r="AW89" s="53"/>
      <c r="AX89" s="53"/>
      <c r="AY89" s="53"/>
      <c r="AZ89" s="53"/>
      <c r="BA89" s="53"/>
      <c r="BB89" s="53"/>
      <c r="BC89" s="53"/>
      <c r="BD89" s="54"/>
    </row>
    <row r="90" spans="1:91" s="1" customFormat="1" ht="15.15" customHeight="1">
      <c r="B90" s="32"/>
      <c r="C90" s="27" t="s">
        <v>28</v>
      </c>
      <c r="L90" s="3" t="str">
        <f>IF(E14= "Vyplň údaj","",E14)</f>
        <v/>
      </c>
      <c r="AI90" s="27" t="s">
        <v>32</v>
      </c>
      <c r="AM90" s="245" t="str">
        <f>IF(E20="","",E20)</f>
        <v xml:space="preserve"> </v>
      </c>
      <c r="AN90" s="246"/>
      <c r="AO90" s="246"/>
      <c r="AP90" s="246"/>
      <c r="AR90" s="32"/>
      <c r="AS90" s="251"/>
      <c r="AT90" s="252"/>
      <c r="BD90" s="56"/>
    </row>
    <row r="91" spans="1:91" s="1" customFormat="1" ht="10.8" customHeight="1">
      <c r="B91" s="32"/>
      <c r="AR91" s="32"/>
      <c r="AS91" s="251"/>
      <c r="AT91" s="252"/>
      <c r="BD91" s="56"/>
    </row>
    <row r="92" spans="1:91" s="1" customFormat="1" ht="29.25" customHeight="1">
      <c r="B92" s="32"/>
      <c r="C92" s="210" t="s">
        <v>55</v>
      </c>
      <c r="D92" s="211"/>
      <c r="E92" s="211"/>
      <c r="F92" s="211"/>
      <c r="G92" s="211"/>
      <c r="H92" s="57"/>
      <c r="I92" s="214" t="s">
        <v>56</v>
      </c>
      <c r="J92" s="211"/>
      <c r="K92" s="211"/>
      <c r="L92" s="211"/>
      <c r="M92" s="211"/>
      <c r="N92" s="211"/>
      <c r="O92" s="211"/>
      <c r="P92" s="211"/>
      <c r="Q92" s="211"/>
      <c r="R92" s="211"/>
      <c r="S92" s="211"/>
      <c r="T92" s="211"/>
      <c r="U92" s="211"/>
      <c r="V92" s="211"/>
      <c r="W92" s="211"/>
      <c r="X92" s="211"/>
      <c r="Y92" s="211"/>
      <c r="Z92" s="211"/>
      <c r="AA92" s="211"/>
      <c r="AB92" s="211"/>
      <c r="AC92" s="211"/>
      <c r="AD92" s="211"/>
      <c r="AE92" s="211"/>
      <c r="AF92" s="211"/>
      <c r="AG92" s="240" t="s">
        <v>57</v>
      </c>
      <c r="AH92" s="211"/>
      <c r="AI92" s="211"/>
      <c r="AJ92" s="211"/>
      <c r="AK92" s="211"/>
      <c r="AL92" s="211"/>
      <c r="AM92" s="211"/>
      <c r="AN92" s="214" t="s">
        <v>58</v>
      </c>
      <c r="AO92" s="211"/>
      <c r="AP92" s="247"/>
      <c r="AQ92" s="58" t="s">
        <v>59</v>
      </c>
      <c r="AR92" s="32"/>
      <c r="AS92" s="59" t="s">
        <v>60</v>
      </c>
      <c r="AT92" s="60" t="s">
        <v>61</v>
      </c>
      <c r="AU92" s="60" t="s">
        <v>62</v>
      </c>
      <c r="AV92" s="60" t="s">
        <v>63</v>
      </c>
      <c r="AW92" s="60" t="s">
        <v>64</v>
      </c>
      <c r="AX92" s="60" t="s">
        <v>65</v>
      </c>
      <c r="AY92" s="60" t="s">
        <v>66</v>
      </c>
      <c r="AZ92" s="60" t="s">
        <v>67</v>
      </c>
      <c r="BA92" s="60" t="s">
        <v>68</v>
      </c>
      <c r="BB92" s="60" t="s">
        <v>69</v>
      </c>
      <c r="BC92" s="60" t="s">
        <v>70</v>
      </c>
      <c r="BD92" s="61" t="s">
        <v>71</v>
      </c>
    </row>
    <row r="93" spans="1:91" s="1" customFormat="1" ht="10.8" customHeight="1">
      <c r="B93" s="32"/>
      <c r="AR93" s="32"/>
      <c r="AS93" s="62"/>
      <c r="AT93" s="53"/>
      <c r="AU93" s="53"/>
      <c r="AV93" s="53"/>
      <c r="AW93" s="53"/>
      <c r="AX93" s="53"/>
      <c r="AY93" s="53"/>
      <c r="AZ93" s="53"/>
      <c r="BA93" s="53"/>
      <c r="BB93" s="53"/>
      <c r="BC93" s="53"/>
      <c r="BD93" s="54"/>
    </row>
    <row r="94" spans="1:91" s="5" customFormat="1" ht="32.4" customHeight="1">
      <c r="B94" s="63"/>
      <c r="C94" s="64" t="s">
        <v>72</v>
      </c>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217">
        <f>ROUND(AG95,2)</f>
        <v>0</v>
      </c>
      <c r="AH94" s="217"/>
      <c r="AI94" s="217"/>
      <c r="AJ94" s="217"/>
      <c r="AK94" s="217"/>
      <c r="AL94" s="217"/>
      <c r="AM94" s="217"/>
      <c r="AN94" s="253">
        <f t="shared" ref="AN94:AN107" si="0">SUM(AG94,AT94)</f>
        <v>0</v>
      </c>
      <c r="AO94" s="253"/>
      <c r="AP94" s="253"/>
      <c r="AQ94" s="67" t="s">
        <v>1</v>
      </c>
      <c r="AR94" s="63"/>
      <c r="AS94" s="68">
        <f>ROUND(AS95,2)</f>
        <v>0</v>
      </c>
      <c r="AT94" s="69">
        <f t="shared" ref="AT94:AT107" si="1">ROUND(SUM(AV94:AW94),2)</f>
        <v>0</v>
      </c>
      <c r="AU94" s="70">
        <f>ROUND(AU95,5)</f>
        <v>0</v>
      </c>
      <c r="AV94" s="69">
        <f>ROUND(AZ94*L29,2)</f>
        <v>0</v>
      </c>
      <c r="AW94" s="69">
        <f>ROUND(BA94*L30,2)</f>
        <v>0</v>
      </c>
      <c r="AX94" s="69">
        <f>ROUND(BB94*L29,2)</f>
        <v>0</v>
      </c>
      <c r="AY94" s="69">
        <f>ROUND(BC94*L30,2)</f>
        <v>0</v>
      </c>
      <c r="AZ94" s="69">
        <f>ROUND(AZ95,2)</f>
        <v>0</v>
      </c>
      <c r="BA94" s="69">
        <f>ROUND(BA95,2)</f>
        <v>0</v>
      </c>
      <c r="BB94" s="69">
        <f>ROUND(BB95,2)</f>
        <v>0</v>
      </c>
      <c r="BC94" s="69">
        <f>ROUND(BC95,2)</f>
        <v>0</v>
      </c>
      <c r="BD94" s="71">
        <f>ROUND(BD95,2)</f>
        <v>0</v>
      </c>
      <c r="BS94" s="72" t="s">
        <v>73</v>
      </c>
      <c r="BT94" s="72" t="s">
        <v>74</v>
      </c>
      <c r="BU94" s="73" t="s">
        <v>75</v>
      </c>
      <c r="BV94" s="72" t="s">
        <v>76</v>
      </c>
      <c r="BW94" s="72" t="s">
        <v>4</v>
      </c>
      <c r="BX94" s="72" t="s">
        <v>77</v>
      </c>
      <c r="CL94" s="72" t="s">
        <v>19</v>
      </c>
    </row>
    <row r="95" spans="1:91" s="6" customFormat="1" ht="16.5" customHeight="1">
      <c r="B95" s="74"/>
      <c r="C95" s="75"/>
      <c r="D95" s="212" t="s">
        <v>78</v>
      </c>
      <c r="E95" s="212"/>
      <c r="F95" s="212"/>
      <c r="G95" s="212"/>
      <c r="H95" s="212"/>
      <c r="I95" s="76"/>
      <c r="J95" s="212" t="s">
        <v>79</v>
      </c>
      <c r="K95" s="212"/>
      <c r="L95" s="212"/>
      <c r="M95" s="212"/>
      <c r="N95" s="212"/>
      <c r="O95" s="212"/>
      <c r="P95" s="212"/>
      <c r="Q95" s="212"/>
      <c r="R95" s="212"/>
      <c r="S95" s="212"/>
      <c r="T95" s="212"/>
      <c r="U95" s="212"/>
      <c r="V95" s="212"/>
      <c r="W95" s="212"/>
      <c r="X95" s="212"/>
      <c r="Y95" s="212"/>
      <c r="Z95" s="212"/>
      <c r="AA95" s="212"/>
      <c r="AB95" s="212"/>
      <c r="AC95" s="212"/>
      <c r="AD95" s="212"/>
      <c r="AE95" s="212"/>
      <c r="AF95" s="212"/>
      <c r="AG95" s="241">
        <f>ROUND(AG96+AG97+SUM(AG103:AG107),2)</f>
        <v>0</v>
      </c>
      <c r="AH95" s="242"/>
      <c r="AI95" s="242"/>
      <c r="AJ95" s="242"/>
      <c r="AK95" s="242"/>
      <c r="AL95" s="242"/>
      <c r="AM95" s="242"/>
      <c r="AN95" s="248">
        <f t="shared" si="0"/>
        <v>0</v>
      </c>
      <c r="AO95" s="242"/>
      <c r="AP95" s="242"/>
      <c r="AQ95" s="77" t="s">
        <v>80</v>
      </c>
      <c r="AR95" s="74"/>
      <c r="AS95" s="78">
        <f>ROUND(AS96+AS97+SUM(AS103:AS107),2)</f>
        <v>0</v>
      </c>
      <c r="AT95" s="79">
        <f t="shared" si="1"/>
        <v>0</v>
      </c>
      <c r="AU95" s="80">
        <f>ROUND(AU96+AU97+SUM(AU103:AU107),5)</f>
        <v>0</v>
      </c>
      <c r="AV95" s="79">
        <f>ROUND(AZ95*L29,2)</f>
        <v>0</v>
      </c>
      <c r="AW95" s="79">
        <f>ROUND(BA95*L30,2)</f>
        <v>0</v>
      </c>
      <c r="AX95" s="79">
        <f>ROUND(BB95*L29,2)</f>
        <v>0</v>
      </c>
      <c r="AY95" s="79">
        <f>ROUND(BC95*L30,2)</f>
        <v>0</v>
      </c>
      <c r="AZ95" s="79">
        <f>ROUND(AZ96+AZ97+SUM(AZ103:AZ107),2)</f>
        <v>0</v>
      </c>
      <c r="BA95" s="79">
        <f>ROUND(BA96+BA97+SUM(BA103:BA107),2)</f>
        <v>0</v>
      </c>
      <c r="BB95" s="79">
        <f>ROUND(BB96+BB97+SUM(BB103:BB107),2)</f>
        <v>0</v>
      </c>
      <c r="BC95" s="79">
        <f>ROUND(BC96+BC97+SUM(BC103:BC107),2)</f>
        <v>0</v>
      </c>
      <c r="BD95" s="81">
        <f>ROUND(BD96+BD97+SUM(BD103:BD107),2)</f>
        <v>0</v>
      </c>
      <c r="BS95" s="82" t="s">
        <v>73</v>
      </c>
      <c r="BT95" s="82" t="s">
        <v>81</v>
      </c>
      <c r="BU95" s="82" t="s">
        <v>75</v>
      </c>
      <c r="BV95" s="82" t="s">
        <v>76</v>
      </c>
      <c r="BW95" s="82" t="s">
        <v>82</v>
      </c>
      <c r="BX95" s="82" t="s">
        <v>4</v>
      </c>
      <c r="CL95" s="82" t="s">
        <v>19</v>
      </c>
      <c r="CM95" s="82" t="s">
        <v>83</v>
      </c>
    </row>
    <row r="96" spans="1:91" s="3" customFormat="1" ht="16.5" customHeight="1">
      <c r="A96" s="83" t="s">
        <v>84</v>
      </c>
      <c r="B96" s="48"/>
      <c r="C96" s="11"/>
      <c r="D96" s="11"/>
      <c r="E96" s="213" t="s">
        <v>85</v>
      </c>
      <c r="F96" s="213"/>
      <c r="G96" s="213"/>
      <c r="H96" s="213"/>
      <c r="I96" s="213"/>
      <c r="J96" s="11"/>
      <c r="K96" s="213" t="s">
        <v>86</v>
      </c>
      <c r="L96" s="213"/>
      <c r="M96" s="213"/>
      <c r="N96" s="213"/>
      <c r="O96" s="213"/>
      <c r="P96" s="213"/>
      <c r="Q96" s="213"/>
      <c r="R96" s="213"/>
      <c r="S96" s="213"/>
      <c r="T96" s="213"/>
      <c r="U96" s="213"/>
      <c r="V96" s="213"/>
      <c r="W96" s="213"/>
      <c r="X96" s="213"/>
      <c r="Y96" s="213"/>
      <c r="Z96" s="213"/>
      <c r="AA96" s="213"/>
      <c r="AB96" s="213"/>
      <c r="AC96" s="213"/>
      <c r="AD96" s="213"/>
      <c r="AE96" s="213"/>
      <c r="AF96" s="213"/>
      <c r="AG96" s="238">
        <f>'PS 01 - Strojně technolog...'!J32</f>
        <v>0</v>
      </c>
      <c r="AH96" s="239"/>
      <c r="AI96" s="239"/>
      <c r="AJ96" s="239"/>
      <c r="AK96" s="239"/>
      <c r="AL96" s="239"/>
      <c r="AM96" s="239"/>
      <c r="AN96" s="238">
        <f t="shared" si="0"/>
        <v>0</v>
      </c>
      <c r="AO96" s="239"/>
      <c r="AP96" s="239"/>
      <c r="AQ96" s="84" t="s">
        <v>87</v>
      </c>
      <c r="AR96" s="48"/>
      <c r="AS96" s="85">
        <v>0</v>
      </c>
      <c r="AT96" s="86">
        <f t="shared" si="1"/>
        <v>0</v>
      </c>
      <c r="AU96" s="87">
        <f>'PS 01 - Strojně technolog...'!P127</f>
        <v>0</v>
      </c>
      <c r="AV96" s="86">
        <f>'PS 01 - Strojně technolog...'!J35</f>
        <v>0</v>
      </c>
      <c r="AW96" s="86">
        <f>'PS 01 - Strojně technolog...'!J36</f>
        <v>0</v>
      </c>
      <c r="AX96" s="86">
        <f>'PS 01 - Strojně technolog...'!J37</f>
        <v>0</v>
      </c>
      <c r="AY96" s="86">
        <f>'PS 01 - Strojně technolog...'!J38</f>
        <v>0</v>
      </c>
      <c r="AZ96" s="86">
        <f>'PS 01 - Strojně technolog...'!F35</f>
        <v>0</v>
      </c>
      <c r="BA96" s="86">
        <f>'PS 01 - Strojně technolog...'!F36</f>
        <v>0</v>
      </c>
      <c r="BB96" s="86">
        <f>'PS 01 - Strojně technolog...'!F37</f>
        <v>0</v>
      </c>
      <c r="BC96" s="86">
        <f>'PS 01 - Strojně technolog...'!F38</f>
        <v>0</v>
      </c>
      <c r="BD96" s="88">
        <f>'PS 01 - Strojně technolog...'!F39</f>
        <v>0</v>
      </c>
      <c r="BT96" s="25" t="s">
        <v>83</v>
      </c>
      <c r="BV96" s="25" t="s">
        <v>76</v>
      </c>
      <c r="BW96" s="25" t="s">
        <v>88</v>
      </c>
      <c r="BX96" s="25" t="s">
        <v>82</v>
      </c>
      <c r="CL96" s="25" t="s">
        <v>1</v>
      </c>
    </row>
    <row r="97" spans="1:90" s="3" customFormat="1" ht="16.5" customHeight="1">
      <c r="B97" s="48"/>
      <c r="C97" s="11"/>
      <c r="D97" s="11"/>
      <c r="E97" s="213" t="s">
        <v>89</v>
      </c>
      <c r="F97" s="213"/>
      <c r="G97" s="213"/>
      <c r="H97" s="213"/>
      <c r="I97" s="213"/>
      <c r="J97" s="11"/>
      <c r="K97" s="213" t="s">
        <v>90</v>
      </c>
      <c r="L97" s="213"/>
      <c r="M97" s="213"/>
      <c r="N97" s="213"/>
      <c r="O97" s="213"/>
      <c r="P97" s="213"/>
      <c r="Q97" s="213"/>
      <c r="R97" s="213"/>
      <c r="S97" s="213"/>
      <c r="T97" s="213"/>
      <c r="U97" s="213"/>
      <c r="V97" s="213"/>
      <c r="W97" s="213"/>
      <c r="X97" s="213"/>
      <c r="Y97" s="213"/>
      <c r="Z97" s="213"/>
      <c r="AA97" s="213"/>
      <c r="AB97" s="213"/>
      <c r="AC97" s="213"/>
      <c r="AD97" s="213"/>
      <c r="AE97" s="213"/>
      <c r="AF97" s="213"/>
      <c r="AG97" s="243">
        <f>ROUND(SUM(AG98:AG102),2)</f>
        <v>0</v>
      </c>
      <c r="AH97" s="239"/>
      <c r="AI97" s="239"/>
      <c r="AJ97" s="239"/>
      <c r="AK97" s="239"/>
      <c r="AL97" s="239"/>
      <c r="AM97" s="239"/>
      <c r="AN97" s="238">
        <f t="shared" si="0"/>
        <v>0</v>
      </c>
      <c r="AO97" s="239"/>
      <c r="AP97" s="239"/>
      <c r="AQ97" s="84" t="s">
        <v>87</v>
      </c>
      <c r="AR97" s="48"/>
      <c r="AS97" s="85">
        <f>ROUND(SUM(AS98:AS102),2)</f>
        <v>0</v>
      </c>
      <c r="AT97" s="86">
        <f t="shared" si="1"/>
        <v>0</v>
      </c>
      <c r="AU97" s="87">
        <f>ROUND(SUM(AU98:AU102),5)</f>
        <v>0</v>
      </c>
      <c r="AV97" s="86">
        <f>ROUND(AZ97*L29,2)</f>
        <v>0</v>
      </c>
      <c r="AW97" s="86">
        <f>ROUND(BA97*L30,2)</f>
        <v>0</v>
      </c>
      <c r="AX97" s="86">
        <f>ROUND(BB97*L29,2)</f>
        <v>0</v>
      </c>
      <c r="AY97" s="86">
        <f>ROUND(BC97*L30,2)</f>
        <v>0</v>
      </c>
      <c r="AZ97" s="86">
        <f>ROUND(SUM(AZ98:AZ102),2)</f>
        <v>0</v>
      </c>
      <c r="BA97" s="86">
        <f>ROUND(SUM(BA98:BA102),2)</f>
        <v>0</v>
      </c>
      <c r="BB97" s="86">
        <f>ROUND(SUM(BB98:BB102),2)</f>
        <v>0</v>
      </c>
      <c r="BC97" s="86">
        <f>ROUND(SUM(BC98:BC102),2)</f>
        <v>0</v>
      </c>
      <c r="BD97" s="88">
        <f>ROUND(SUM(BD98:BD102),2)</f>
        <v>0</v>
      </c>
      <c r="BS97" s="25" t="s">
        <v>73</v>
      </c>
      <c r="BT97" s="25" t="s">
        <v>83</v>
      </c>
      <c r="BU97" s="25" t="s">
        <v>75</v>
      </c>
      <c r="BV97" s="25" t="s">
        <v>76</v>
      </c>
      <c r="BW97" s="25" t="s">
        <v>91</v>
      </c>
      <c r="BX97" s="25" t="s">
        <v>82</v>
      </c>
      <c r="CL97" s="25" t="s">
        <v>1</v>
      </c>
    </row>
    <row r="98" spans="1:90" s="3" customFormat="1" ht="16.5" customHeight="1">
      <c r="A98" s="83" t="s">
        <v>84</v>
      </c>
      <c r="B98" s="48"/>
      <c r="C98" s="11"/>
      <c r="D98" s="11"/>
      <c r="E98" s="11"/>
      <c r="F98" s="213" t="s">
        <v>92</v>
      </c>
      <c r="G98" s="213"/>
      <c r="H98" s="213"/>
      <c r="I98" s="213"/>
      <c r="J98" s="213"/>
      <c r="K98" s="11"/>
      <c r="L98" s="213" t="s">
        <v>93</v>
      </c>
      <c r="M98" s="213"/>
      <c r="N98" s="213"/>
      <c r="O98" s="213"/>
      <c r="P98" s="213"/>
      <c r="Q98" s="213"/>
      <c r="R98" s="213"/>
      <c r="S98" s="213"/>
      <c r="T98" s="213"/>
      <c r="U98" s="213"/>
      <c r="V98" s="213"/>
      <c r="W98" s="213"/>
      <c r="X98" s="213"/>
      <c r="Y98" s="213"/>
      <c r="Z98" s="213"/>
      <c r="AA98" s="213"/>
      <c r="AB98" s="213"/>
      <c r="AC98" s="213"/>
      <c r="AD98" s="213"/>
      <c r="AE98" s="213"/>
      <c r="AF98" s="213"/>
      <c r="AG98" s="238">
        <f>'01 - Elektropřípojka k ČOV'!J34</f>
        <v>0</v>
      </c>
      <c r="AH98" s="239"/>
      <c r="AI98" s="239"/>
      <c r="AJ98" s="239"/>
      <c r="AK98" s="239"/>
      <c r="AL98" s="239"/>
      <c r="AM98" s="239"/>
      <c r="AN98" s="238">
        <f t="shared" si="0"/>
        <v>0</v>
      </c>
      <c r="AO98" s="239"/>
      <c r="AP98" s="239"/>
      <c r="AQ98" s="84" t="s">
        <v>87</v>
      </c>
      <c r="AR98" s="48"/>
      <c r="AS98" s="85">
        <v>0</v>
      </c>
      <c r="AT98" s="86">
        <f t="shared" si="1"/>
        <v>0</v>
      </c>
      <c r="AU98" s="87">
        <f>'01 - Elektropřípojka k ČOV'!P133</f>
        <v>0</v>
      </c>
      <c r="AV98" s="86">
        <f>'01 - Elektropřípojka k ČOV'!J37</f>
        <v>0</v>
      </c>
      <c r="AW98" s="86">
        <f>'01 - Elektropřípojka k ČOV'!J38</f>
        <v>0</v>
      </c>
      <c r="AX98" s="86">
        <f>'01 - Elektropřípojka k ČOV'!J39</f>
        <v>0</v>
      </c>
      <c r="AY98" s="86">
        <f>'01 - Elektropřípojka k ČOV'!J40</f>
        <v>0</v>
      </c>
      <c r="AZ98" s="86">
        <f>'01 - Elektropřípojka k ČOV'!F37</f>
        <v>0</v>
      </c>
      <c r="BA98" s="86">
        <f>'01 - Elektropřípojka k ČOV'!F38</f>
        <v>0</v>
      </c>
      <c r="BB98" s="86">
        <f>'01 - Elektropřípojka k ČOV'!F39</f>
        <v>0</v>
      </c>
      <c r="BC98" s="86">
        <f>'01 - Elektropřípojka k ČOV'!F40</f>
        <v>0</v>
      </c>
      <c r="BD98" s="88">
        <f>'01 - Elektropřípojka k ČOV'!F41</f>
        <v>0</v>
      </c>
      <c r="BT98" s="25" t="s">
        <v>94</v>
      </c>
      <c r="BV98" s="25" t="s">
        <v>76</v>
      </c>
      <c r="BW98" s="25" t="s">
        <v>95</v>
      </c>
      <c r="BX98" s="25" t="s">
        <v>91</v>
      </c>
      <c r="CL98" s="25" t="s">
        <v>1</v>
      </c>
    </row>
    <row r="99" spans="1:90" s="3" customFormat="1" ht="16.5" customHeight="1">
      <c r="A99" s="83" t="s">
        <v>84</v>
      </c>
      <c r="B99" s="48"/>
      <c r="C99" s="11"/>
      <c r="D99" s="11"/>
      <c r="E99" s="11"/>
      <c r="F99" s="213" t="s">
        <v>96</v>
      </c>
      <c r="G99" s="213"/>
      <c r="H99" s="213"/>
      <c r="I99" s="213"/>
      <c r="J99" s="213"/>
      <c r="K99" s="11"/>
      <c r="L99" s="213" t="s">
        <v>97</v>
      </c>
      <c r="M99" s="213"/>
      <c r="N99" s="213"/>
      <c r="O99" s="213"/>
      <c r="P99" s="213"/>
      <c r="Q99" s="213"/>
      <c r="R99" s="213"/>
      <c r="S99" s="213"/>
      <c r="T99" s="213"/>
      <c r="U99" s="213"/>
      <c r="V99" s="213"/>
      <c r="W99" s="213"/>
      <c r="X99" s="213"/>
      <c r="Y99" s="213"/>
      <c r="Z99" s="213"/>
      <c r="AA99" s="213"/>
      <c r="AB99" s="213"/>
      <c r="AC99" s="213"/>
      <c r="AD99" s="213"/>
      <c r="AE99" s="213"/>
      <c r="AF99" s="213"/>
      <c r="AG99" s="238">
        <f>'02 - Fotovoltaická elektr...'!J34</f>
        <v>0</v>
      </c>
      <c r="AH99" s="239"/>
      <c r="AI99" s="239"/>
      <c r="AJ99" s="239"/>
      <c r="AK99" s="239"/>
      <c r="AL99" s="239"/>
      <c r="AM99" s="239"/>
      <c r="AN99" s="238">
        <f t="shared" si="0"/>
        <v>0</v>
      </c>
      <c r="AO99" s="239"/>
      <c r="AP99" s="239"/>
      <c r="AQ99" s="84" t="s">
        <v>87</v>
      </c>
      <c r="AR99" s="48"/>
      <c r="AS99" s="85">
        <v>0</v>
      </c>
      <c r="AT99" s="86">
        <f t="shared" si="1"/>
        <v>0</v>
      </c>
      <c r="AU99" s="87">
        <f>'02 - Fotovoltaická elektr...'!P136</f>
        <v>0</v>
      </c>
      <c r="AV99" s="86">
        <f>'02 - Fotovoltaická elektr...'!J37</f>
        <v>0</v>
      </c>
      <c r="AW99" s="86">
        <f>'02 - Fotovoltaická elektr...'!J38</f>
        <v>0</v>
      </c>
      <c r="AX99" s="86">
        <f>'02 - Fotovoltaická elektr...'!J39</f>
        <v>0</v>
      </c>
      <c r="AY99" s="86">
        <f>'02 - Fotovoltaická elektr...'!J40</f>
        <v>0</v>
      </c>
      <c r="AZ99" s="86">
        <f>'02 - Fotovoltaická elektr...'!F37</f>
        <v>0</v>
      </c>
      <c r="BA99" s="86">
        <f>'02 - Fotovoltaická elektr...'!F38</f>
        <v>0</v>
      </c>
      <c r="BB99" s="86">
        <f>'02 - Fotovoltaická elektr...'!F39</f>
        <v>0</v>
      </c>
      <c r="BC99" s="86">
        <f>'02 - Fotovoltaická elektr...'!F40</f>
        <v>0</v>
      </c>
      <c r="BD99" s="88">
        <f>'02 - Fotovoltaická elektr...'!F41</f>
        <v>0</v>
      </c>
      <c r="BT99" s="25" t="s">
        <v>94</v>
      </c>
      <c r="BV99" s="25" t="s">
        <v>76</v>
      </c>
      <c r="BW99" s="25" t="s">
        <v>98</v>
      </c>
      <c r="BX99" s="25" t="s">
        <v>91</v>
      </c>
      <c r="CL99" s="25" t="s">
        <v>1</v>
      </c>
    </row>
    <row r="100" spans="1:90" s="3" customFormat="1" ht="16.5" customHeight="1">
      <c r="A100" s="83" t="s">
        <v>84</v>
      </c>
      <c r="B100" s="48"/>
      <c r="C100" s="11"/>
      <c r="D100" s="11"/>
      <c r="E100" s="11"/>
      <c r="F100" s="213" t="s">
        <v>99</v>
      </c>
      <c r="G100" s="213"/>
      <c r="H100" s="213"/>
      <c r="I100" s="213"/>
      <c r="J100" s="213"/>
      <c r="K100" s="11"/>
      <c r="L100" s="213" t="s">
        <v>100</v>
      </c>
      <c r="M100" s="213"/>
      <c r="N100" s="213"/>
      <c r="O100" s="213"/>
      <c r="P100" s="213"/>
      <c r="Q100" s="213"/>
      <c r="R100" s="213"/>
      <c r="S100" s="213"/>
      <c r="T100" s="213"/>
      <c r="U100" s="213"/>
      <c r="V100" s="213"/>
      <c r="W100" s="213"/>
      <c r="X100" s="213"/>
      <c r="Y100" s="213"/>
      <c r="Z100" s="213"/>
      <c r="AA100" s="213"/>
      <c r="AB100" s="213"/>
      <c r="AC100" s="213"/>
      <c r="AD100" s="213"/>
      <c r="AE100" s="213"/>
      <c r="AF100" s="213"/>
      <c r="AG100" s="238">
        <f>'03 - Elektroinstalace NN'!J34</f>
        <v>0</v>
      </c>
      <c r="AH100" s="239"/>
      <c r="AI100" s="239"/>
      <c r="AJ100" s="239"/>
      <c r="AK100" s="239"/>
      <c r="AL100" s="239"/>
      <c r="AM100" s="239"/>
      <c r="AN100" s="238">
        <f t="shared" si="0"/>
        <v>0</v>
      </c>
      <c r="AO100" s="239"/>
      <c r="AP100" s="239"/>
      <c r="AQ100" s="84" t="s">
        <v>87</v>
      </c>
      <c r="AR100" s="48"/>
      <c r="AS100" s="85">
        <v>0</v>
      </c>
      <c r="AT100" s="86">
        <f t="shared" si="1"/>
        <v>0</v>
      </c>
      <c r="AU100" s="87">
        <f>'03 - Elektroinstalace NN'!P137</f>
        <v>0</v>
      </c>
      <c r="AV100" s="86">
        <f>'03 - Elektroinstalace NN'!J37</f>
        <v>0</v>
      </c>
      <c r="AW100" s="86">
        <f>'03 - Elektroinstalace NN'!J38</f>
        <v>0</v>
      </c>
      <c r="AX100" s="86">
        <f>'03 - Elektroinstalace NN'!J39</f>
        <v>0</v>
      </c>
      <c r="AY100" s="86">
        <f>'03 - Elektroinstalace NN'!J40</f>
        <v>0</v>
      </c>
      <c r="AZ100" s="86">
        <f>'03 - Elektroinstalace NN'!F37</f>
        <v>0</v>
      </c>
      <c r="BA100" s="86">
        <f>'03 - Elektroinstalace NN'!F38</f>
        <v>0</v>
      </c>
      <c r="BB100" s="86">
        <f>'03 - Elektroinstalace NN'!F39</f>
        <v>0</v>
      </c>
      <c r="BC100" s="86">
        <f>'03 - Elektroinstalace NN'!F40</f>
        <v>0</v>
      </c>
      <c r="BD100" s="88">
        <f>'03 - Elektroinstalace NN'!F41</f>
        <v>0</v>
      </c>
      <c r="BT100" s="25" t="s">
        <v>94</v>
      </c>
      <c r="BV100" s="25" t="s">
        <v>76</v>
      </c>
      <c r="BW100" s="25" t="s">
        <v>101</v>
      </c>
      <c r="BX100" s="25" t="s">
        <v>91</v>
      </c>
      <c r="CL100" s="25" t="s">
        <v>1</v>
      </c>
    </row>
    <row r="101" spans="1:90" s="3" customFormat="1" ht="16.5" customHeight="1">
      <c r="A101" s="83" t="s">
        <v>84</v>
      </c>
      <c r="B101" s="48"/>
      <c r="C101" s="11"/>
      <c r="D101" s="11"/>
      <c r="E101" s="11"/>
      <c r="F101" s="213" t="s">
        <v>102</v>
      </c>
      <c r="G101" s="213"/>
      <c r="H101" s="213"/>
      <c r="I101" s="213"/>
      <c r="J101" s="213"/>
      <c r="K101" s="11"/>
      <c r="L101" s="213" t="s">
        <v>103</v>
      </c>
      <c r="M101" s="213"/>
      <c r="N101" s="213"/>
      <c r="O101" s="213"/>
      <c r="P101" s="213"/>
      <c r="Q101" s="213"/>
      <c r="R101" s="213"/>
      <c r="S101" s="213"/>
      <c r="T101" s="213"/>
      <c r="U101" s="213"/>
      <c r="V101" s="213"/>
      <c r="W101" s="213"/>
      <c r="X101" s="213"/>
      <c r="Y101" s="213"/>
      <c r="Z101" s="213"/>
      <c r="AA101" s="213"/>
      <c r="AB101" s="213"/>
      <c r="AC101" s="213"/>
      <c r="AD101" s="213"/>
      <c r="AE101" s="213"/>
      <c r="AF101" s="213"/>
      <c r="AG101" s="238">
        <f>'04 - Rozvaděč RH'!J34</f>
        <v>0</v>
      </c>
      <c r="AH101" s="239"/>
      <c r="AI101" s="239"/>
      <c r="AJ101" s="239"/>
      <c r="AK101" s="239"/>
      <c r="AL101" s="239"/>
      <c r="AM101" s="239"/>
      <c r="AN101" s="238">
        <f t="shared" si="0"/>
        <v>0</v>
      </c>
      <c r="AO101" s="239"/>
      <c r="AP101" s="239"/>
      <c r="AQ101" s="84" t="s">
        <v>87</v>
      </c>
      <c r="AR101" s="48"/>
      <c r="AS101" s="85">
        <v>0</v>
      </c>
      <c r="AT101" s="86">
        <f t="shared" si="1"/>
        <v>0</v>
      </c>
      <c r="AU101" s="87">
        <f>'04 - Rozvaděč RH'!P126</f>
        <v>0</v>
      </c>
      <c r="AV101" s="86">
        <f>'04 - Rozvaděč RH'!J37</f>
        <v>0</v>
      </c>
      <c r="AW101" s="86">
        <f>'04 - Rozvaděč RH'!J38</f>
        <v>0</v>
      </c>
      <c r="AX101" s="86">
        <f>'04 - Rozvaděč RH'!J39</f>
        <v>0</v>
      </c>
      <c r="AY101" s="86">
        <f>'04 - Rozvaděč RH'!J40</f>
        <v>0</v>
      </c>
      <c r="AZ101" s="86">
        <f>'04 - Rozvaděč RH'!F37</f>
        <v>0</v>
      </c>
      <c r="BA101" s="86">
        <f>'04 - Rozvaděč RH'!F38</f>
        <v>0</v>
      </c>
      <c r="BB101" s="86">
        <f>'04 - Rozvaděč RH'!F39</f>
        <v>0</v>
      </c>
      <c r="BC101" s="86">
        <f>'04 - Rozvaděč RH'!F40</f>
        <v>0</v>
      </c>
      <c r="BD101" s="88">
        <f>'04 - Rozvaděč RH'!F41</f>
        <v>0</v>
      </c>
      <c r="BT101" s="25" t="s">
        <v>94</v>
      </c>
      <c r="BV101" s="25" t="s">
        <v>76</v>
      </c>
      <c r="BW101" s="25" t="s">
        <v>104</v>
      </c>
      <c r="BX101" s="25" t="s">
        <v>91</v>
      </c>
      <c r="CL101" s="25" t="s">
        <v>1</v>
      </c>
    </row>
    <row r="102" spans="1:90" s="3" customFormat="1" ht="16.5" customHeight="1">
      <c r="A102" s="83" t="s">
        <v>84</v>
      </c>
      <c r="B102" s="48"/>
      <c r="C102" s="11"/>
      <c r="D102" s="11"/>
      <c r="E102" s="11"/>
      <c r="F102" s="213" t="s">
        <v>105</v>
      </c>
      <c r="G102" s="213"/>
      <c r="H102" s="213"/>
      <c r="I102" s="213"/>
      <c r="J102" s="213"/>
      <c r="K102" s="11"/>
      <c r="L102" s="213" t="s">
        <v>106</v>
      </c>
      <c r="M102" s="213"/>
      <c r="N102" s="213"/>
      <c r="O102" s="213"/>
      <c r="P102" s="213"/>
      <c r="Q102" s="213"/>
      <c r="R102" s="213"/>
      <c r="S102" s="213"/>
      <c r="T102" s="213"/>
      <c r="U102" s="213"/>
      <c r="V102" s="213"/>
      <c r="W102" s="213"/>
      <c r="X102" s="213"/>
      <c r="Y102" s="213"/>
      <c r="Z102" s="213"/>
      <c r="AA102" s="213"/>
      <c r="AB102" s="213"/>
      <c r="AC102" s="213"/>
      <c r="AD102" s="213"/>
      <c r="AE102" s="213"/>
      <c r="AF102" s="213"/>
      <c r="AG102" s="238">
        <f>'06 - Rozvaděč DT'!J34</f>
        <v>0</v>
      </c>
      <c r="AH102" s="239"/>
      <c r="AI102" s="239"/>
      <c r="AJ102" s="239"/>
      <c r="AK102" s="239"/>
      <c r="AL102" s="239"/>
      <c r="AM102" s="239"/>
      <c r="AN102" s="238">
        <f t="shared" si="0"/>
        <v>0</v>
      </c>
      <c r="AO102" s="239"/>
      <c r="AP102" s="239"/>
      <c r="AQ102" s="84" t="s">
        <v>87</v>
      </c>
      <c r="AR102" s="48"/>
      <c r="AS102" s="85">
        <v>0</v>
      </c>
      <c r="AT102" s="86">
        <f t="shared" si="1"/>
        <v>0</v>
      </c>
      <c r="AU102" s="87">
        <f>'06 - Rozvaděč DT'!P129</f>
        <v>0</v>
      </c>
      <c r="AV102" s="86">
        <f>'06 - Rozvaděč DT'!J37</f>
        <v>0</v>
      </c>
      <c r="AW102" s="86">
        <f>'06 - Rozvaděč DT'!J38</f>
        <v>0</v>
      </c>
      <c r="AX102" s="86">
        <f>'06 - Rozvaděč DT'!J39</f>
        <v>0</v>
      </c>
      <c r="AY102" s="86">
        <f>'06 - Rozvaděč DT'!J40</f>
        <v>0</v>
      </c>
      <c r="AZ102" s="86">
        <f>'06 - Rozvaděč DT'!F37</f>
        <v>0</v>
      </c>
      <c r="BA102" s="86">
        <f>'06 - Rozvaděč DT'!F38</f>
        <v>0</v>
      </c>
      <c r="BB102" s="86">
        <f>'06 - Rozvaděč DT'!F39</f>
        <v>0</v>
      </c>
      <c r="BC102" s="86">
        <f>'06 - Rozvaděč DT'!F40</f>
        <v>0</v>
      </c>
      <c r="BD102" s="88">
        <f>'06 - Rozvaděč DT'!F41</f>
        <v>0</v>
      </c>
      <c r="BT102" s="25" t="s">
        <v>94</v>
      </c>
      <c r="BV102" s="25" t="s">
        <v>76</v>
      </c>
      <c r="BW102" s="25" t="s">
        <v>107</v>
      </c>
      <c r="BX102" s="25" t="s">
        <v>91</v>
      </c>
      <c r="CL102" s="25" t="s">
        <v>1</v>
      </c>
    </row>
    <row r="103" spans="1:90" s="3" customFormat="1" ht="16.5" customHeight="1">
      <c r="A103" s="83" t="s">
        <v>84</v>
      </c>
      <c r="B103" s="48"/>
      <c r="C103" s="11"/>
      <c r="D103" s="11"/>
      <c r="E103" s="213" t="s">
        <v>108</v>
      </c>
      <c r="F103" s="213"/>
      <c r="G103" s="213"/>
      <c r="H103" s="213"/>
      <c r="I103" s="213"/>
      <c r="J103" s="11"/>
      <c r="K103" s="213" t="s">
        <v>109</v>
      </c>
      <c r="L103" s="213"/>
      <c r="M103" s="213"/>
      <c r="N103" s="213"/>
      <c r="O103" s="213"/>
      <c r="P103" s="213"/>
      <c r="Q103" s="213"/>
      <c r="R103" s="213"/>
      <c r="S103" s="213"/>
      <c r="T103" s="213"/>
      <c r="U103" s="213"/>
      <c r="V103" s="213"/>
      <c r="W103" s="213"/>
      <c r="X103" s="213"/>
      <c r="Y103" s="213"/>
      <c r="Z103" s="213"/>
      <c r="AA103" s="213"/>
      <c r="AB103" s="213"/>
      <c r="AC103" s="213"/>
      <c r="AD103" s="213"/>
      <c r="AE103" s="213"/>
      <c r="AF103" s="213"/>
      <c r="AG103" s="238">
        <f>'PS 03 - MaR'!J32</f>
        <v>0</v>
      </c>
      <c r="AH103" s="239"/>
      <c r="AI103" s="239"/>
      <c r="AJ103" s="239"/>
      <c r="AK103" s="239"/>
      <c r="AL103" s="239"/>
      <c r="AM103" s="239"/>
      <c r="AN103" s="238">
        <f t="shared" si="0"/>
        <v>0</v>
      </c>
      <c r="AO103" s="239"/>
      <c r="AP103" s="239"/>
      <c r="AQ103" s="84" t="s">
        <v>87</v>
      </c>
      <c r="AR103" s="48"/>
      <c r="AS103" s="85">
        <v>0</v>
      </c>
      <c r="AT103" s="86">
        <f t="shared" si="1"/>
        <v>0</v>
      </c>
      <c r="AU103" s="87">
        <f>'PS 03 - MaR'!P130</f>
        <v>0</v>
      </c>
      <c r="AV103" s="86">
        <f>'PS 03 - MaR'!J35</f>
        <v>0</v>
      </c>
      <c r="AW103" s="86">
        <f>'PS 03 - MaR'!J36</f>
        <v>0</v>
      </c>
      <c r="AX103" s="86">
        <f>'PS 03 - MaR'!J37</f>
        <v>0</v>
      </c>
      <c r="AY103" s="86">
        <f>'PS 03 - MaR'!J38</f>
        <v>0</v>
      </c>
      <c r="AZ103" s="86">
        <f>'PS 03 - MaR'!F35</f>
        <v>0</v>
      </c>
      <c r="BA103" s="86">
        <f>'PS 03 - MaR'!F36</f>
        <v>0</v>
      </c>
      <c r="BB103" s="86">
        <f>'PS 03 - MaR'!F37</f>
        <v>0</v>
      </c>
      <c r="BC103" s="86">
        <f>'PS 03 - MaR'!F38</f>
        <v>0</v>
      </c>
      <c r="BD103" s="88">
        <f>'PS 03 - MaR'!F39</f>
        <v>0</v>
      </c>
      <c r="BT103" s="25" t="s">
        <v>83</v>
      </c>
      <c r="BV103" s="25" t="s">
        <v>76</v>
      </c>
      <c r="BW103" s="25" t="s">
        <v>110</v>
      </c>
      <c r="BX103" s="25" t="s">
        <v>82</v>
      </c>
      <c r="CL103" s="25" t="s">
        <v>1</v>
      </c>
    </row>
    <row r="104" spans="1:90" s="3" customFormat="1" ht="23.25" customHeight="1">
      <c r="A104" s="83" t="s">
        <v>84</v>
      </c>
      <c r="B104" s="48"/>
      <c r="C104" s="11"/>
      <c r="D104" s="11"/>
      <c r="E104" s="213" t="s">
        <v>111</v>
      </c>
      <c r="F104" s="213"/>
      <c r="G104" s="213"/>
      <c r="H104" s="213"/>
      <c r="I104" s="213"/>
      <c r="J104" s="11"/>
      <c r="K104" s="213" t="s">
        <v>112</v>
      </c>
      <c r="L104" s="213"/>
      <c r="M104" s="213"/>
      <c r="N104" s="213"/>
      <c r="O104" s="213"/>
      <c r="P104" s="213"/>
      <c r="Q104" s="213"/>
      <c r="R104" s="213"/>
      <c r="S104" s="213"/>
      <c r="T104" s="213"/>
      <c r="U104" s="213"/>
      <c r="V104" s="213"/>
      <c r="W104" s="213"/>
      <c r="X104" s="213"/>
      <c r="Y104" s="213"/>
      <c r="Z104" s="213"/>
      <c r="AA104" s="213"/>
      <c r="AB104" s="213"/>
      <c r="AC104" s="213"/>
      <c r="AD104" s="213"/>
      <c r="AE104" s="213"/>
      <c r="AF104" s="213"/>
      <c r="AG104" s="238">
        <f>'SO.01.01 - Provozní objek...'!J32</f>
        <v>0</v>
      </c>
      <c r="AH104" s="239"/>
      <c r="AI104" s="239"/>
      <c r="AJ104" s="239"/>
      <c r="AK104" s="239"/>
      <c r="AL104" s="239"/>
      <c r="AM104" s="239"/>
      <c r="AN104" s="238">
        <f t="shared" si="0"/>
        <v>0</v>
      </c>
      <c r="AO104" s="239"/>
      <c r="AP104" s="239"/>
      <c r="AQ104" s="84" t="s">
        <v>87</v>
      </c>
      <c r="AR104" s="48"/>
      <c r="AS104" s="85">
        <v>0</v>
      </c>
      <c r="AT104" s="86">
        <f t="shared" si="1"/>
        <v>0</v>
      </c>
      <c r="AU104" s="87">
        <f>'SO.01.01 - Provozní objek...'!P147</f>
        <v>0</v>
      </c>
      <c r="AV104" s="86">
        <f>'SO.01.01 - Provozní objek...'!J35</f>
        <v>0</v>
      </c>
      <c r="AW104" s="86">
        <f>'SO.01.01 - Provozní objek...'!J36</f>
        <v>0</v>
      </c>
      <c r="AX104" s="86">
        <f>'SO.01.01 - Provozní objek...'!J37</f>
        <v>0</v>
      </c>
      <c r="AY104" s="86">
        <f>'SO.01.01 - Provozní objek...'!J38</f>
        <v>0</v>
      </c>
      <c r="AZ104" s="86">
        <f>'SO.01.01 - Provozní objek...'!F35</f>
        <v>0</v>
      </c>
      <c r="BA104" s="86">
        <f>'SO.01.01 - Provozní objek...'!F36</f>
        <v>0</v>
      </c>
      <c r="BB104" s="86">
        <f>'SO.01.01 - Provozní objek...'!F37</f>
        <v>0</v>
      </c>
      <c r="BC104" s="86">
        <f>'SO.01.01 - Provozní objek...'!F38</f>
        <v>0</v>
      </c>
      <c r="BD104" s="88">
        <f>'SO.01.01 - Provozní objek...'!F39</f>
        <v>0</v>
      </c>
      <c r="BT104" s="25" t="s">
        <v>83</v>
      </c>
      <c r="BV104" s="25" t="s">
        <v>76</v>
      </c>
      <c r="BW104" s="25" t="s">
        <v>113</v>
      </c>
      <c r="BX104" s="25" t="s">
        <v>82</v>
      </c>
      <c r="CL104" s="25" t="s">
        <v>114</v>
      </c>
    </row>
    <row r="105" spans="1:90" s="3" customFormat="1" ht="16.5" customHeight="1">
      <c r="A105" s="83" t="s">
        <v>84</v>
      </c>
      <c r="B105" s="48"/>
      <c r="C105" s="11"/>
      <c r="D105" s="11"/>
      <c r="E105" s="213" t="s">
        <v>115</v>
      </c>
      <c r="F105" s="213"/>
      <c r="G105" s="213"/>
      <c r="H105" s="213"/>
      <c r="I105" s="213"/>
      <c r="J105" s="11"/>
      <c r="K105" s="213" t="s">
        <v>116</v>
      </c>
      <c r="L105" s="213"/>
      <c r="M105" s="213"/>
      <c r="N105" s="213"/>
      <c r="O105" s="213"/>
      <c r="P105" s="213"/>
      <c r="Q105" s="213"/>
      <c r="R105" s="213"/>
      <c r="S105" s="213"/>
      <c r="T105" s="213"/>
      <c r="U105" s="213"/>
      <c r="V105" s="213"/>
      <c r="W105" s="213"/>
      <c r="X105" s="213"/>
      <c r="Y105" s="213"/>
      <c r="Z105" s="213"/>
      <c r="AA105" s="213"/>
      <c r="AB105" s="213"/>
      <c r="AC105" s="213"/>
      <c r="AD105" s="213"/>
      <c r="AE105" s="213"/>
      <c r="AF105" s="213"/>
      <c r="AG105" s="238">
        <f>'SO.01.02 - Vodovodní příp...'!J32</f>
        <v>0</v>
      </c>
      <c r="AH105" s="239"/>
      <c r="AI105" s="239"/>
      <c r="AJ105" s="239"/>
      <c r="AK105" s="239"/>
      <c r="AL105" s="239"/>
      <c r="AM105" s="239"/>
      <c r="AN105" s="238">
        <f t="shared" si="0"/>
        <v>0</v>
      </c>
      <c r="AO105" s="239"/>
      <c r="AP105" s="239"/>
      <c r="AQ105" s="84" t="s">
        <v>87</v>
      </c>
      <c r="AR105" s="48"/>
      <c r="AS105" s="85">
        <v>0</v>
      </c>
      <c r="AT105" s="86">
        <f t="shared" si="1"/>
        <v>0</v>
      </c>
      <c r="AU105" s="87">
        <f>'SO.01.02 - Vodovodní příp...'!P126</f>
        <v>0</v>
      </c>
      <c r="AV105" s="86">
        <f>'SO.01.02 - Vodovodní příp...'!J35</f>
        <v>0</v>
      </c>
      <c r="AW105" s="86">
        <f>'SO.01.02 - Vodovodní příp...'!J36</f>
        <v>0</v>
      </c>
      <c r="AX105" s="86">
        <f>'SO.01.02 - Vodovodní příp...'!J37</f>
        <v>0</v>
      </c>
      <c r="AY105" s="86">
        <f>'SO.01.02 - Vodovodní příp...'!J38</f>
        <v>0</v>
      </c>
      <c r="AZ105" s="86">
        <f>'SO.01.02 - Vodovodní příp...'!F35</f>
        <v>0</v>
      </c>
      <c r="BA105" s="86">
        <f>'SO.01.02 - Vodovodní příp...'!F36</f>
        <v>0</v>
      </c>
      <c r="BB105" s="86">
        <f>'SO.01.02 - Vodovodní příp...'!F37</f>
        <v>0</v>
      </c>
      <c r="BC105" s="86">
        <f>'SO.01.02 - Vodovodní příp...'!F38</f>
        <v>0</v>
      </c>
      <c r="BD105" s="88">
        <f>'SO.01.02 - Vodovodní příp...'!F39</f>
        <v>0</v>
      </c>
      <c r="BT105" s="25" t="s">
        <v>83</v>
      </c>
      <c r="BV105" s="25" t="s">
        <v>76</v>
      </c>
      <c r="BW105" s="25" t="s">
        <v>117</v>
      </c>
      <c r="BX105" s="25" t="s">
        <v>82</v>
      </c>
      <c r="CL105" s="25" t="s">
        <v>118</v>
      </c>
    </row>
    <row r="106" spans="1:90" s="3" customFormat="1" ht="16.5" customHeight="1">
      <c r="A106" s="83" t="s">
        <v>84</v>
      </c>
      <c r="B106" s="48"/>
      <c r="C106" s="11"/>
      <c r="D106" s="11"/>
      <c r="E106" s="213" t="s">
        <v>119</v>
      </c>
      <c r="F106" s="213"/>
      <c r="G106" s="213"/>
      <c r="H106" s="213"/>
      <c r="I106" s="213"/>
      <c r="J106" s="11"/>
      <c r="K106" s="213" t="s">
        <v>120</v>
      </c>
      <c r="L106" s="213"/>
      <c r="M106" s="213"/>
      <c r="N106" s="213"/>
      <c r="O106" s="213"/>
      <c r="P106" s="213"/>
      <c r="Q106" s="213"/>
      <c r="R106" s="213"/>
      <c r="S106" s="213"/>
      <c r="T106" s="213"/>
      <c r="U106" s="213"/>
      <c r="V106" s="213"/>
      <c r="W106" s="213"/>
      <c r="X106" s="213"/>
      <c r="Y106" s="213"/>
      <c r="Z106" s="213"/>
      <c r="AA106" s="213"/>
      <c r="AB106" s="213"/>
      <c r="AC106" s="213"/>
      <c r="AD106" s="213"/>
      <c r="AE106" s="213"/>
      <c r="AF106" s="213"/>
      <c r="AG106" s="238">
        <f>'SO.01.03 - Propojovací po...'!J32</f>
        <v>0</v>
      </c>
      <c r="AH106" s="239"/>
      <c r="AI106" s="239"/>
      <c r="AJ106" s="239"/>
      <c r="AK106" s="239"/>
      <c r="AL106" s="239"/>
      <c r="AM106" s="239"/>
      <c r="AN106" s="238">
        <f t="shared" si="0"/>
        <v>0</v>
      </c>
      <c r="AO106" s="239"/>
      <c r="AP106" s="239"/>
      <c r="AQ106" s="84" t="s">
        <v>87</v>
      </c>
      <c r="AR106" s="48"/>
      <c r="AS106" s="85">
        <v>0</v>
      </c>
      <c r="AT106" s="86">
        <f t="shared" si="1"/>
        <v>0</v>
      </c>
      <c r="AU106" s="87">
        <f>'SO.01.03 - Propojovací po...'!P128</f>
        <v>0</v>
      </c>
      <c r="AV106" s="86">
        <f>'SO.01.03 - Propojovací po...'!J35</f>
        <v>0</v>
      </c>
      <c r="AW106" s="86">
        <f>'SO.01.03 - Propojovací po...'!J36</f>
        <v>0</v>
      </c>
      <c r="AX106" s="86">
        <f>'SO.01.03 - Propojovací po...'!J37</f>
        <v>0</v>
      </c>
      <c r="AY106" s="86">
        <f>'SO.01.03 - Propojovací po...'!J38</f>
        <v>0</v>
      </c>
      <c r="AZ106" s="86">
        <f>'SO.01.03 - Propojovací po...'!F35</f>
        <v>0</v>
      </c>
      <c r="BA106" s="86">
        <f>'SO.01.03 - Propojovací po...'!F36</f>
        <v>0</v>
      </c>
      <c r="BB106" s="86">
        <f>'SO.01.03 - Propojovací po...'!F37</f>
        <v>0</v>
      </c>
      <c r="BC106" s="86">
        <f>'SO.01.03 - Propojovací po...'!F38</f>
        <v>0</v>
      </c>
      <c r="BD106" s="88">
        <f>'SO.01.03 - Propojovací po...'!F39</f>
        <v>0</v>
      </c>
      <c r="BT106" s="25" t="s">
        <v>83</v>
      </c>
      <c r="BV106" s="25" t="s">
        <v>76</v>
      </c>
      <c r="BW106" s="25" t="s">
        <v>121</v>
      </c>
      <c r="BX106" s="25" t="s">
        <v>82</v>
      </c>
      <c r="CL106" s="25" t="s">
        <v>122</v>
      </c>
    </row>
    <row r="107" spans="1:90" s="3" customFormat="1" ht="16.5" customHeight="1">
      <c r="A107" s="83" t="s">
        <v>84</v>
      </c>
      <c r="B107" s="48"/>
      <c r="C107" s="11"/>
      <c r="D107" s="11"/>
      <c r="E107" s="213" t="s">
        <v>123</v>
      </c>
      <c r="F107" s="213"/>
      <c r="G107" s="213"/>
      <c r="H107" s="213"/>
      <c r="I107" s="213"/>
      <c r="J107" s="11"/>
      <c r="K107" s="213" t="s">
        <v>124</v>
      </c>
      <c r="L107" s="213"/>
      <c r="M107" s="213"/>
      <c r="N107" s="213"/>
      <c r="O107" s="213"/>
      <c r="P107" s="213"/>
      <c r="Q107" s="213"/>
      <c r="R107" s="213"/>
      <c r="S107" s="213"/>
      <c r="T107" s="213"/>
      <c r="U107" s="213"/>
      <c r="V107" s="213"/>
      <c r="W107" s="213"/>
      <c r="X107" s="213"/>
      <c r="Y107" s="213"/>
      <c r="Z107" s="213"/>
      <c r="AA107" s="213"/>
      <c r="AB107" s="213"/>
      <c r="AC107" s="213"/>
      <c r="AD107" s="213"/>
      <c r="AE107" s="213"/>
      <c r="AF107" s="213"/>
      <c r="AG107" s="238">
        <f>'SO.01.04 - Oplocení a zpe...'!J32</f>
        <v>0</v>
      </c>
      <c r="AH107" s="239"/>
      <c r="AI107" s="239"/>
      <c r="AJ107" s="239"/>
      <c r="AK107" s="239"/>
      <c r="AL107" s="239"/>
      <c r="AM107" s="239"/>
      <c r="AN107" s="238">
        <f t="shared" si="0"/>
        <v>0</v>
      </c>
      <c r="AO107" s="239"/>
      <c r="AP107" s="239"/>
      <c r="AQ107" s="84" t="s">
        <v>87</v>
      </c>
      <c r="AR107" s="48"/>
      <c r="AS107" s="89">
        <v>0</v>
      </c>
      <c r="AT107" s="90">
        <f t="shared" si="1"/>
        <v>0</v>
      </c>
      <c r="AU107" s="91">
        <f>'SO.01.04 - Oplocení a zpe...'!P128</f>
        <v>0</v>
      </c>
      <c r="AV107" s="90">
        <f>'SO.01.04 - Oplocení a zpe...'!J35</f>
        <v>0</v>
      </c>
      <c r="AW107" s="90">
        <f>'SO.01.04 - Oplocení a zpe...'!J36</f>
        <v>0</v>
      </c>
      <c r="AX107" s="90">
        <f>'SO.01.04 - Oplocení a zpe...'!J37</f>
        <v>0</v>
      </c>
      <c r="AY107" s="90">
        <f>'SO.01.04 - Oplocení a zpe...'!J38</f>
        <v>0</v>
      </c>
      <c r="AZ107" s="90">
        <f>'SO.01.04 - Oplocení a zpe...'!F35</f>
        <v>0</v>
      </c>
      <c r="BA107" s="90">
        <f>'SO.01.04 - Oplocení a zpe...'!F36</f>
        <v>0</v>
      </c>
      <c r="BB107" s="90">
        <f>'SO.01.04 - Oplocení a zpe...'!F37</f>
        <v>0</v>
      </c>
      <c r="BC107" s="90">
        <f>'SO.01.04 - Oplocení a zpe...'!F38</f>
        <v>0</v>
      </c>
      <c r="BD107" s="92">
        <f>'SO.01.04 - Oplocení a zpe...'!F39</f>
        <v>0</v>
      </c>
      <c r="BT107" s="25" t="s">
        <v>83</v>
      </c>
      <c r="BV107" s="25" t="s">
        <v>76</v>
      </c>
      <c r="BW107" s="25" t="s">
        <v>125</v>
      </c>
      <c r="BX107" s="25" t="s">
        <v>82</v>
      </c>
      <c r="CL107" s="25" t="s">
        <v>126</v>
      </c>
    </row>
    <row r="108" spans="1:90" s="1" customFormat="1" ht="30" customHeight="1">
      <c r="B108" s="32"/>
      <c r="AR108" s="32"/>
    </row>
    <row r="109" spans="1:90" s="1" customFormat="1" ht="6.9" customHeight="1">
      <c r="B109" s="44"/>
      <c r="C109" s="45"/>
      <c r="D109" s="45"/>
      <c r="E109" s="45"/>
      <c r="F109" s="45"/>
      <c r="G109" s="45"/>
      <c r="H109" s="45"/>
      <c r="I109" s="45"/>
      <c r="J109" s="45"/>
      <c r="K109" s="45"/>
      <c r="L109" s="45"/>
      <c r="M109" s="45"/>
      <c r="N109" s="45"/>
      <c r="O109" s="45"/>
      <c r="P109" s="45"/>
      <c r="Q109" s="45"/>
      <c r="R109" s="45"/>
      <c r="S109" s="45"/>
      <c r="T109" s="45"/>
      <c r="U109" s="45"/>
      <c r="V109" s="45"/>
      <c r="W109" s="45"/>
      <c r="X109" s="45"/>
      <c r="Y109" s="45"/>
      <c r="Z109" s="45"/>
      <c r="AA109" s="45"/>
      <c r="AB109" s="45"/>
      <c r="AC109" s="45"/>
      <c r="AD109" s="45"/>
      <c r="AE109" s="45"/>
      <c r="AF109" s="45"/>
      <c r="AG109" s="45"/>
      <c r="AH109" s="45"/>
      <c r="AI109" s="45"/>
      <c r="AJ109" s="45"/>
      <c r="AK109" s="45"/>
      <c r="AL109" s="45"/>
      <c r="AM109" s="45"/>
      <c r="AN109" s="45"/>
      <c r="AO109" s="45"/>
      <c r="AP109" s="45"/>
      <c r="AQ109" s="45"/>
      <c r="AR109" s="32"/>
    </row>
  </sheetData>
  <mergeCells count="90">
    <mergeCell ref="AG105:AM105"/>
    <mergeCell ref="AN106:AP106"/>
    <mergeCell ref="AG106:AM106"/>
    <mergeCell ref="AN107:AP107"/>
    <mergeCell ref="AG107:AM107"/>
    <mergeCell ref="AN104:AP104"/>
    <mergeCell ref="AN102:AP102"/>
    <mergeCell ref="AN98:AP98"/>
    <mergeCell ref="AS89:AT91"/>
    <mergeCell ref="AN105:AP105"/>
    <mergeCell ref="AN94:AP94"/>
    <mergeCell ref="AK35:AO35"/>
    <mergeCell ref="X35:AB35"/>
    <mergeCell ref="AR2:BE2"/>
    <mergeCell ref="AG98:AM98"/>
    <mergeCell ref="AG92:AM92"/>
    <mergeCell ref="AG95:AM95"/>
    <mergeCell ref="AG96:AM96"/>
    <mergeCell ref="AG97:AM97"/>
    <mergeCell ref="AM87:AN87"/>
    <mergeCell ref="AM90:AP90"/>
    <mergeCell ref="AM89:AP89"/>
    <mergeCell ref="AN92:AP92"/>
    <mergeCell ref="AN97:AP97"/>
    <mergeCell ref="AN95:AP95"/>
    <mergeCell ref="AN96:AP96"/>
    <mergeCell ref="L32:P32"/>
    <mergeCell ref="W32:AE32"/>
    <mergeCell ref="AK32:AO32"/>
    <mergeCell ref="L33:P33"/>
    <mergeCell ref="AK33:AO33"/>
    <mergeCell ref="W33:AE33"/>
    <mergeCell ref="AK30:AO30"/>
    <mergeCell ref="L30:P30"/>
    <mergeCell ref="AK31:AO31"/>
    <mergeCell ref="W31:AE31"/>
    <mergeCell ref="L31:P31"/>
    <mergeCell ref="E107:I107"/>
    <mergeCell ref="K107:AF107"/>
    <mergeCell ref="AG94:AM94"/>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L98:AF98"/>
    <mergeCell ref="L85:AO85"/>
    <mergeCell ref="E105:I105"/>
    <mergeCell ref="K105:AF105"/>
    <mergeCell ref="E106:I106"/>
    <mergeCell ref="K106:AF106"/>
    <mergeCell ref="AG102:AM102"/>
    <mergeCell ref="AG100:AM100"/>
    <mergeCell ref="AG101:AM101"/>
    <mergeCell ref="AG103:AM103"/>
    <mergeCell ref="AG99:AM99"/>
    <mergeCell ref="AG104:AM104"/>
    <mergeCell ref="AN103:AP103"/>
    <mergeCell ref="AN101:AP101"/>
    <mergeCell ref="AN100:AP100"/>
    <mergeCell ref="AN99:AP99"/>
    <mergeCell ref="K104:AF104"/>
    <mergeCell ref="L100:AF100"/>
    <mergeCell ref="L101:AF101"/>
    <mergeCell ref="L102:AF102"/>
    <mergeCell ref="L99:AF99"/>
    <mergeCell ref="C92:G92"/>
    <mergeCell ref="D95:H95"/>
    <mergeCell ref="E104:I104"/>
    <mergeCell ref="E103:I103"/>
    <mergeCell ref="E97:I97"/>
    <mergeCell ref="E96:I96"/>
    <mergeCell ref="F99:J99"/>
    <mergeCell ref="F100:J100"/>
    <mergeCell ref="F101:J101"/>
    <mergeCell ref="F98:J98"/>
    <mergeCell ref="F102:J102"/>
    <mergeCell ref="I92:AF92"/>
    <mergeCell ref="J95:AF95"/>
    <mergeCell ref="K96:AF96"/>
    <mergeCell ref="K97:AF97"/>
    <mergeCell ref="K103:AF103"/>
  </mergeCells>
  <hyperlinks>
    <hyperlink ref="A96" location="'PS 01 - Strojně technolog...'!C2" display="/" xr:uid="{00000000-0004-0000-0000-000000000000}"/>
    <hyperlink ref="A98" location="'01 - Elektropřípojka k ČOV'!C2" display="/" xr:uid="{00000000-0004-0000-0000-000001000000}"/>
    <hyperlink ref="A99" location="'02 - Fotovoltaická elektr...'!C2" display="/" xr:uid="{00000000-0004-0000-0000-000002000000}"/>
    <hyperlink ref="A100" location="'03 - Elektroinstalace NN'!C2" display="/" xr:uid="{00000000-0004-0000-0000-000003000000}"/>
    <hyperlink ref="A101" location="'04 - Rozvaděč RH'!C2" display="/" xr:uid="{00000000-0004-0000-0000-000004000000}"/>
    <hyperlink ref="A102" location="'06 - Rozvaděč DT'!C2" display="/" xr:uid="{00000000-0004-0000-0000-000005000000}"/>
    <hyperlink ref="A103" location="'PS 03 - MaR'!C2" display="/" xr:uid="{00000000-0004-0000-0000-000006000000}"/>
    <hyperlink ref="A104" location="'SO.01.01 - Provozní objek...'!C2" display="/" xr:uid="{00000000-0004-0000-0000-000007000000}"/>
    <hyperlink ref="A105" location="'SO.01.02 - Vodovodní příp...'!C2" display="/" xr:uid="{00000000-0004-0000-0000-000008000000}"/>
    <hyperlink ref="A106" location="'SO.01.03 - Propojovací po...'!C2" display="/" xr:uid="{00000000-0004-0000-0000-000009000000}"/>
    <hyperlink ref="A107" location="'SO.01.04 - Oplocení a zpe...'!C2" display="/" xr:uid="{00000000-0004-0000-0000-00000A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BM319"/>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5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56" ht="36.9" customHeight="1">
      <c r="L2" s="237" t="s">
        <v>5</v>
      </c>
      <c r="M2" s="222"/>
      <c r="N2" s="222"/>
      <c r="O2" s="222"/>
      <c r="P2" s="222"/>
      <c r="Q2" s="222"/>
      <c r="R2" s="222"/>
      <c r="S2" s="222"/>
      <c r="T2" s="222"/>
      <c r="U2" s="222"/>
      <c r="V2" s="222"/>
      <c r="AT2" s="17" t="s">
        <v>117</v>
      </c>
      <c r="AZ2" s="175" t="s">
        <v>3033</v>
      </c>
      <c r="BA2" s="175" t="s">
        <v>3034</v>
      </c>
      <c r="BB2" s="175" t="s">
        <v>315</v>
      </c>
      <c r="BC2" s="175" t="s">
        <v>3035</v>
      </c>
      <c r="BD2" s="175" t="s">
        <v>83</v>
      </c>
    </row>
    <row r="3" spans="2:56" ht="6.9" customHeight="1">
      <c r="B3" s="18"/>
      <c r="C3" s="19"/>
      <c r="D3" s="19"/>
      <c r="E3" s="19"/>
      <c r="F3" s="19"/>
      <c r="G3" s="19"/>
      <c r="H3" s="19"/>
      <c r="I3" s="19"/>
      <c r="J3" s="19"/>
      <c r="K3" s="19"/>
      <c r="L3" s="20"/>
      <c r="AT3" s="17" t="s">
        <v>83</v>
      </c>
      <c r="AZ3" s="175" t="s">
        <v>3036</v>
      </c>
      <c r="BA3" s="175" t="s">
        <v>3037</v>
      </c>
      <c r="BB3" s="175" t="s">
        <v>315</v>
      </c>
      <c r="BC3" s="175" t="s">
        <v>3038</v>
      </c>
      <c r="BD3" s="175" t="s">
        <v>83</v>
      </c>
    </row>
    <row r="4" spans="2:56" ht="24.9" customHeight="1">
      <c r="B4" s="20"/>
      <c r="D4" s="21" t="s">
        <v>127</v>
      </c>
      <c r="L4" s="20"/>
      <c r="M4" s="93" t="s">
        <v>10</v>
      </c>
      <c r="AT4" s="17" t="s">
        <v>3</v>
      </c>
      <c r="AZ4" s="175" t="s">
        <v>3039</v>
      </c>
      <c r="BA4" s="175" t="s">
        <v>3040</v>
      </c>
      <c r="BB4" s="175" t="s">
        <v>315</v>
      </c>
      <c r="BC4" s="175" t="s">
        <v>3041</v>
      </c>
      <c r="BD4" s="175" t="s">
        <v>83</v>
      </c>
    </row>
    <row r="5" spans="2:56" ht="6.9" customHeight="1">
      <c r="B5" s="20"/>
      <c r="L5" s="20"/>
      <c r="AZ5" s="175" t="s">
        <v>3042</v>
      </c>
      <c r="BA5" s="175" t="s">
        <v>3043</v>
      </c>
      <c r="BB5" s="175" t="s">
        <v>344</v>
      </c>
      <c r="BC5" s="175" t="s">
        <v>3044</v>
      </c>
      <c r="BD5" s="175" t="s">
        <v>83</v>
      </c>
    </row>
    <row r="6" spans="2:56" ht="12" customHeight="1">
      <c r="B6" s="20"/>
      <c r="D6" s="27" t="s">
        <v>16</v>
      </c>
      <c r="L6" s="20"/>
      <c r="AZ6" s="175" t="s">
        <v>3045</v>
      </c>
      <c r="BA6" s="175" t="s">
        <v>3046</v>
      </c>
      <c r="BB6" s="175" t="s">
        <v>315</v>
      </c>
      <c r="BC6" s="175" t="s">
        <v>3047</v>
      </c>
      <c r="BD6" s="175" t="s">
        <v>83</v>
      </c>
    </row>
    <row r="7" spans="2:56" ht="16.5" customHeight="1">
      <c r="B7" s="20"/>
      <c r="E7" s="254" t="str">
        <f>'Rekapitulace stavby'!K6</f>
        <v>Kanalizace a ČOV Újezdec</v>
      </c>
      <c r="F7" s="255"/>
      <c r="G7" s="255"/>
      <c r="H7" s="255"/>
      <c r="L7" s="20"/>
      <c r="AZ7" s="175" t="s">
        <v>3048</v>
      </c>
      <c r="BA7" s="175" t="s">
        <v>3049</v>
      </c>
      <c r="BB7" s="175" t="s">
        <v>315</v>
      </c>
      <c r="BC7" s="175" t="s">
        <v>3050</v>
      </c>
      <c r="BD7" s="175" t="s">
        <v>83</v>
      </c>
    </row>
    <row r="8" spans="2:56" ht="12" customHeight="1">
      <c r="B8" s="20"/>
      <c r="D8" s="27" t="s">
        <v>128</v>
      </c>
      <c r="L8" s="20"/>
      <c r="AZ8" s="175" t="s">
        <v>45</v>
      </c>
      <c r="BA8" s="175" t="s">
        <v>1514</v>
      </c>
      <c r="BB8" s="175" t="s">
        <v>315</v>
      </c>
      <c r="BC8" s="175" t="s">
        <v>3051</v>
      </c>
      <c r="BD8" s="175" t="s">
        <v>83</v>
      </c>
    </row>
    <row r="9" spans="2:56" s="1" customFormat="1" ht="16.5" customHeight="1">
      <c r="B9" s="32"/>
      <c r="E9" s="254" t="s">
        <v>129</v>
      </c>
      <c r="F9" s="256"/>
      <c r="G9" s="256"/>
      <c r="H9" s="256"/>
      <c r="L9" s="32"/>
      <c r="AZ9" s="175" t="s">
        <v>3052</v>
      </c>
      <c r="BA9" s="175" t="s">
        <v>3053</v>
      </c>
      <c r="BB9" s="175" t="s">
        <v>315</v>
      </c>
      <c r="BC9" s="175" t="s">
        <v>3054</v>
      </c>
      <c r="BD9" s="175" t="s">
        <v>83</v>
      </c>
    </row>
    <row r="10" spans="2:56" s="1" customFormat="1" ht="12" customHeight="1">
      <c r="B10" s="32"/>
      <c r="D10" s="27" t="s">
        <v>130</v>
      </c>
      <c r="L10" s="32"/>
      <c r="AZ10" s="175" t="s">
        <v>3055</v>
      </c>
      <c r="BA10" s="175" t="s">
        <v>3056</v>
      </c>
      <c r="BB10" s="175" t="s">
        <v>315</v>
      </c>
      <c r="BC10" s="175" t="s">
        <v>3057</v>
      </c>
      <c r="BD10" s="175" t="s">
        <v>83</v>
      </c>
    </row>
    <row r="11" spans="2:56" s="1" customFormat="1" ht="16.5" customHeight="1">
      <c r="B11" s="32"/>
      <c r="E11" s="215" t="s">
        <v>3058</v>
      </c>
      <c r="F11" s="256"/>
      <c r="G11" s="256"/>
      <c r="H11" s="256"/>
      <c r="L11" s="32"/>
    </row>
    <row r="12" spans="2:56" s="1" customFormat="1" ht="10.199999999999999">
      <c r="B12" s="32"/>
      <c r="L12" s="32"/>
    </row>
    <row r="13" spans="2:56" s="1" customFormat="1" ht="12" customHeight="1">
      <c r="B13" s="32"/>
      <c r="D13" s="27" t="s">
        <v>18</v>
      </c>
      <c r="F13" s="25" t="s">
        <v>118</v>
      </c>
      <c r="I13" s="27" t="s">
        <v>20</v>
      </c>
      <c r="J13" s="25" t="s">
        <v>1</v>
      </c>
      <c r="L13" s="32"/>
    </row>
    <row r="14" spans="2:56" s="1" customFormat="1" ht="12" customHeight="1">
      <c r="B14" s="32"/>
      <c r="D14" s="27" t="s">
        <v>21</v>
      </c>
      <c r="F14" s="25" t="s">
        <v>22</v>
      </c>
      <c r="I14" s="27" t="s">
        <v>23</v>
      </c>
      <c r="J14" s="52" t="str">
        <f>'Rekapitulace stavby'!AN8</f>
        <v>25. 2. 2025</v>
      </c>
      <c r="L14" s="32"/>
    </row>
    <row r="15" spans="2:56" s="1" customFormat="1" ht="10.8" customHeight="1">
      <c r="B15" s="32"/>
      <c r="L15" s="32"/>
    </row>
    <row r="16" spans="2:56" s="1" customFormat="1" ht="12" customHeight="1">
      <c r="B16" s="32"/>
      <c r="D16" s="27" t="s">
        <v>25</v>
      </c>
      <c r="I16" s="27" t="s">
        <v>26</v>
      </c>
      <c r="J16" s="25" t="str">
        <f>IF('Rekapitulace stavby'!AN10="","",'Rekapitulace stavby'!AN10)</f>
        <v/>
      </c>
      <c r="L16" s="32"/>
    </row>
    <row r="17" spans="2:12" s="1" customFormat="1" ht="18" customHeight="1">
      <c r="B17" s="32"/>
      <c r="E17" s="25" t="str">
        <f>IF('Rekapitulace stavby'!E11="","",'Rekapitulace stavby'!E11)</f>
        <v xml:space="preserve"> </v>
      </c>
      <c r="I17" s="27" t="s">
        <v>27</v>
      </c>
      <c r="J17" s="25" t="str">
        <f>IF('Rekapitulace stavby'!AN11="","",'Rekapitulace stavby'!AN11)</f>
        <v/>
      </c>
      <c r="L17" s="32"/>
    </row>
    <row r="18" spans="2:12" s="1" customFormat="1" ht="6.9" customHeight="1">
      <c r="B18" s="32"/>
      <c r="L18" s="32"/>
    </row>
    <row r="19" spans="2:12" s="1" customFormat="1" ht="12" customHeight="1">
      <c r="B19" s="32"/>
      <c r="D19" s="27" t="s">
        <v>28</v>
      </c>
      <c r="I19" s="27" t="s">
        <v>26</v>
      </c>
      <c r="J19" s="28" t="str">
        <f>'Rekapitulace stavby'!AN13</f>
        <v>Vyplň údaj</v>
      </c>
      <c r="L19" s="32"/>
    </row>
    <row r="20" spans="2:12" s="1" customFormat="1" ht="18" customHeight="1">
      <c r="B20" s="32"/>
      <c r="E20" s="257" t="str">
        <f>'Rekapitulace stavby'!E14</f>
        <v>Vyplň údaj</v>
      </c>
      <c r="F20" s="221"/>
      <c r="G20" s="221"/>
      <c r="H20" s="221"/>
      <c r="I20" s="27" t="s">
        <v>27</v>
      </c>
      <c r="J20" s="28" t="str">
        <f>'Rekapitulace stavby'!AN14</f>
        <v>Vyplň údaj</v>
      </c>
      <c r="L20" s="32"/>
    </row>
    <row r="21" spans="2:12" s="1" customFormat="1" ht="6.9" customHeight="1">
      <c r="B21" s="32"/>
      <c r="L21" s="32"/>
    </row>
    <row r="22" spans="2:12" s="1" customFormat="1" ht="12" customHeight="1">
      <c r="B22" s="32"/>
      <c r="D22" s="27" t="s">
        <v>30</v>
      </c>
      <c r="I22" s="27" t="s">
        <v>26</v>
      </c>
      <c r="J22" s="25" t="str">
        <f>IF('Rekapitulace stavby'!AN16="","",'Rekapitulace stavby'!AN16)</f>
        <v/>
      </c>
      <c r="L22" s="32"/>
    </row>
    <row r="23" spans="2:12" s="1" customFormat="1" ht="18" customHeight="1">
      <c r="B23" s="32"/>
      <c r="E23" s="25" t="str">
        <f>IF('Rekapitulace stavby'!E17="","",'Rekapitulace stavby'!E17)</f>
        <v xml:space="preserve"> </v>
      </c>
      <c r="I23" s="27" t="s">
        <v>27</v>
      </c>
      <c r="J23" s="25" t="str">
        <f>IF('Rekapitulace stavby'!AN17="","",'Rekapitulace stavby'!AN17)</f>
        <v/>
      </c>
      <c r="L23" s="32"/>
    </row>
    <row r="24" spans="2:12" s="1" customFormat="1" ht="6.9" customHeight="1">
      <c r="B24" s="32"/>
      <c r="L24" s="32"/>
    </row>
    <row r="25" spans="2:12" s="1" customFormat="1" ht="12" customHeight="1">
      <c r="B25" s="32"/>
      <c r="D25" s="27" t="s">
        <v>32</v>
      </c>
      <c r="I25" s="27" t="s">
        <v>26</v>
      </c>
      <c r="J25" s="25" t="str">
        <f>IF('Rekapitulace stavby'!AN19="","",'Rekapitulace stavby'!AN19)</f>
        <v/>
      </c>
      <c r="L25" s="32"/>
    </row>
    <row r="26" spans="2:12" s="1" customFormat="1" ht="18" customHeight="1">
      <c r="B26" s="32"/>
      <c r="E26" s="25" t="str">
        <f>IF('Rekapitulace stavby'!E20="","",'Rekapitulace stavby'!E20)</f>
        <v xml:space="preserve"> </v>
      </c>
      <c r="I26" s="27" t="s">
        <v>27</v>
      </c>
      <c r="J26" s="25" t="str">
        <f>IF('Rekapitulace stavby'!AN20="","",'Rekapitulace stavby'!AN20)</f>
        <v/>
      </c>
      <c r="L26" s="32"/>
    </row>
    <row r="27" spans="2:12" s="1" customFormat="1" ht="6.9" customHeight="1">
      <c r="B27" s="32"/>
      <c r="L27" s="32"/>
    </row>
    <row r="28" spans="2:12" s="1" customFormat="1" ht="12" customHeight="1">
      <c r="B28" s="32"/>
      <c r="D28" s="27" t="s">
        <v>33</v>
      </c>
      <c r="L28" s="32"/>
    </row>
    <row r="29" spans="2:12" s="7" customFormat="1" ht="107.25" customHeight="1">
      <c r="B29" s="94"/>
      <c r="E29" s="226" t="s">
        <v>1522</v>
      </c>
      <c r="F29" s="226"/>
      <c r="G29" s="226"/>
      <c r="H29" s="226"/>
      <c r="L29" s="94"/>
    </row>
    <row r="30" spans="2:12" s="1" customFormat="1" ht="6.9" customHeight="1">
      <c r="B30" s="32"/>
      <c r="L30" s="32"/>
    </row>
    <row r="31" spans="2:12" s="1" customFormat="1" ht="6.9" customHeight="1">
      <c r="B31" s="32"/>
      <c r="D31" s="53"/>
      <c r="E31" s="53"/>
      <c r="F31" s="53"/>
      <c r="G31" s="53"/>
      <c r="H31" s="53"/>
      <c r="I31" s="53"/>
      <c r="J31" s="53"/>
      <c r="K31" s="53"/>
      <c r="L31" s="32"/>
    </row>
    <row r="32" spans="2:12" s="1" customFormat="1" ht="25.35" customHeight="1">
      <c r="B32" s="32"/>
      <c r="D32" s="95" t="s">
        <v>34</v>
      </c>
      <c r="J32" s="66">
        <f>ROUND(J126, 2)</f>
        <v>0</v>
      </c>
      <c r="L32" s="32"/>
    </row>
    <row r="33" spans="2:12" s="1" customFormat="1" ht="6.9" customHeight="1">
      <c r="B33" s="32"/>
      <c r="D33" s="53"/>
      <c r="E33" s="53"/>
      <c r="F33" s="53"/>
      <c r="G33" s="53"/>
      <c r="H33" s="53"/>
      <c r="I33" s="53"/>
      <c r="J33" s="53"/>
      <c r="K33" s="53"/>
      <c r="L33" s="32"/>
    </row>
    <row r="34" spans="2:12" s="1" customFormat="1" ht="14.4" customHeight="1">
      <c r="B34" s="32"/>
      <c r="F34" s="35" t="s">
        <v>36</v>
      </c>
      <c r="I34" s="35" t="s">
        <v>35</v>
      </c>
      <c r="J34" s="35" t="s">
        <v>37</v>
      </c>
      <c r="L34" s="32"/>
    </row>
    <row r="35" spans="2:12" s="1" customFormat="1" ht="14.4" customHeight="1">
      <c r="B35" s="32"/>
      <c r="D35" s="55" t="s">
        <v>38</v>
      </c>
      <c r="E35" s="27" t="s">
        <v>39</v>
      </c>
      <c r="F35" s="86">
        <f>ROUND((SUM(BE126:BE318)),  2)</f>
        <v>0</v>
      </c>
      <c r="I35" s="96">
        <v>0.21</v>
      </c>
      <c r="J35" s="86">
        <f>ROUND(((SUM(BE126:BE318))*I35),  2)</f>
        <v>0</v>
      </c>
      <c r="L35" s="32"/>
    </row>
    <row r="36" spans="2:12" s="1" customFormat="1" ht="14.4" customHeight="1">
      <c r="B36" s="32"/>
      <c r="E36" s="27" t="s">
        <v>40</v>
      </c>
      <c r="F36" s="86">
        <f>ROUND((SUM(BF126:BF318)),  2)</f>
        <v>0</v>
      </c>
      <c r="I36" s="96">
        <v>0.12</v>
      </c>
      <c r="J36" s="86">
        <f>ROUND(((SUM(BF126:BF318))*I36),  2)</f>
        <v>0</v>
      </c>
      <c r="L36" s="32"/>
    </row>
    <row r="37" spans="2:12" s="1" customFormat="1" ht="14.4" hidden="1" customHeight="1">
      <c r="B37" s="32"/>
      <c r="E37" s="27" t="s">
        <v>41</v>
      </c>
      <c r="F37" s="86">
        <f>ROUND((SUM(BG126:BG318)),  2)</f>
        <v>0</v>
      </c>
      <c r="I37" s="96">
        <v>0.21</v>
      </c>
      <c r="J37" s="86">
        <f>0</f>
        <v>0</v>
      </c>
      <c r="L37" s="32"/>
    </row>
    <row r="38" spans="2:12" s="1" customFormat="1" ht="14.4" hidden="1" customHeight="1">
      <c r="B38" s="32"/>
      <c r="E38" s="27" t="s">
        <v>42</v>
      </c>
      <c r="F38" s="86">
        <f>ROUND((SUM(BH126:BH318)),  2)</f>
        <v>0</v>
      </c>
      <c r="I38" s="96">
        <v>0.12</v>
      </c>
      <c r="J38" s="86">
        <f>0</f>
        <v>0</v>
      </c>
      <c r="L38" s="32"/>
    </row>
    <row r="39" spans="2:12" s="1" customFormat="1" ht="14.4" hidden="1" customHeight="1">
      <c r="B39" s="32"/>
      <c r="E39" s="27" t="s">
        <v>43</v>
      </c>
      <c r="F39" s="86">
        <f>ROUND((SUM(BI126:BI318)),  2)</f>
        <v>0</v>
      </c>
      <c r="I39" s="96">
        <v>0</v>
      </c>
      <c r="J39" s="86">
        <f>0</f>
        <v>0</v>
      </c>
      <c r="L39" s="32"/>
    </row>
    <row r="40" spans="2:12" s="1" customFormat="1" ht="6.9" customHeight="1">
      <c r="B40" s="32"/>
      <c r="L40" s="32"/>
    </row>
    <row r="41" spans="2:12" s="1" customFormat="1" ht="25.35" customHeight="1">
      <c r="B41" s="32"/>
      <c r="C41" s="97"/>
      <c r="D41" s="98" t="s">
        <v>44</v>
      </c>
      <c r="E41" s="57"/>
      <c r="F41" s="57"/>
      <c r="G41" s="99" t="s">
        <v>45</v>
      </c>
      <c r="H41" s="100" t="s">
        <v>46</v>
      </c>
      <c r="I41" s="57"/>
      <c r="J41" s="101">
        <f>SUM(J32:J39)</f>
        <v>0</v>
      </c>
      <c r="K41" s="102"/>
      <c r="L41" s="32"/>
    </row>
    <row r="42" spans="2:12" s="1" customFormat="1" ht="14.4" customHeight="1">
      <c r="B42" s="32"/>
      <c r="L42" s="32"/>
    </row>
    <row r="43" spans="2:12" ht="14.4" customHeight="1">
      <c r="B43" s="20"/>
      <c r="L43" s="20"/>
    </row>
    <row r="44" spans="2:12" ht="14.4" customHeight="1">
      <c r="B44" s="20"/>
      <c r="L44" s="20"/>
    </row>
    <row r="45" spans="2:12" ht="14.4" customHeight="1">
      <c r="B45" s="20"/>
      <c r="L45" s="20"/>
    </row>
    <row r="46" spans="2:12" ht="14.4" customHeight="1">
      <c r="B46" s="20"/>
      <c r="L46" s="20"/>
    </row>
    <row r="47" spans="2:12" ht="14.4" customHeight="1">
      <c r="B47" s="20"/>
      <c r="L47" s="20"/>
    </row>
    <row r="48" spans="2:12" ht="14.4" customHeight="1">
      <c r="B48" s="20"/>
      <c r="L48" s="20"/>
    </row>
    <row r="49" spans="2:12" ht="14.4" customHeight="1">
      <c r="B49" s="20"/>
      <c r="L49" s="20"/>
    </row>
    <row r="50" spans="2:12" s="1" customFormat="1" ht="14.4" customHeight="1">
      <c r="B50" s="32"/>
      <c r="D50" s="41" t="s">
        <v>47</v>
      </c>
      <c r="E50" s="42"/>
      <c r="F50" s="42"/>
      <c r="G50" s="41" t="s">
        <v>48</v>
      </c>
      <c r="H50" s="42"/>
      <c r="I50" s="42"/>
      <c r="J50" s="42"/>
      <c r="K50" s="42"/>
      <c r="L50" s="32"/>
    </row>
    <row r="51" spans="2:12" ht="10.199999999999999">
      <c r="B51" s="20"/>
      <c r="L51" s="20"/>
    </row>
    <row r="52" spans="2:12" ht="10.199999999999999">
      <c r="B52" s="20"/>
      <c r="L52" s="20"/>
    </row>
    <row r="53" spans="2:12" ht="10.199999999999999">
      <c r="B53" s="20"/>
      <c r="L53" s="20"/>
    </row>
    <row r="54" spans="2:12" ht="10.199999999999999">
      <c r="B54" s="20"/>
      <c r="L54" s="20"/>
    </row>
    <row r="55" spans="2:12" ht="10.199999999999999">
      <c r="B55" s="20"/>
      <c r="L55" s="20"/>
    </row>
    <row r="56" spans="2:12" ht="10.199999999999999">
      <c r="B56" s="20"/>
      <c r="L56" s="20"/>
    </row>
    <row r="57" spans="2:12" ht="10.199999999999999">
      <c r="B57" s="20"/>
      <c r="L57" s="20"/>
    </row>
    <row r="58" spans="2:12" ht="10.199999999999999">
      <c r="B58" s="20"/>
      <c r="L58" s="20"/>
    </row>
    <row r="59" spans="2:12" ht="10.199999999999999">
      <c r="B59" s="20"/>
      <c r="L59" s="20"/>
    </row>
    <row r="60" spans="2:12" ht="10.199999999999999">
      <c r="B60" s="20"/>
      <c r="L60" s="20"/>
    </row>
    <row r="61" spans="2:12" s="1" customFormat="1" ht="13.2">
      <c r="B61" s="32"/>
      <c r="D61" s="43" t="s">
        <v>49</v>
      </c>
      <c r="E61" s="34"/>
      <c r="F61" s="103" t="s">
        <v>50</v>
      </c>
      <c r="G61" s="43" t="s">
        <v>49</v>
      </c>
      <c r="H61" s="34"/>
      <c r="I61" s="34"/>
      <c r="J61" s="104" t="s">
        <v>50</v>
      </c>
      <c r="K61" s="34"/>
      <c r="L61" s="32"/>
    </row>
    <row r="62" spans="2:12" ht="10.199999999999999">
      <c r="B62" s="20"/>
      <c r="L62" s="20"/>
    </row>
    <row r="63" spans="2:12" ht="10.199999999999999">
      <c r="B63" s="20"/>
      <c r="L63" s="20"/>
    </row>
    <row r="64" spans="2:12" ht="10.199999999999999">
      <c r="B64" s="20"/>
      <c r="L64" s="20"/>
    </row>
    <row r="65" spans="2:12" s="1" customFormat="1" ht="13.2">
      <c r="B65" s="32"/>
      <c r="D65" s="41" t="s">
        <v>51</v>
      </c>
      <c r="E65" s="42"/>
      <c r="F65" s="42"/>
      <c r="G65" s="41" t="s">
        <v>52</v>
      </c>
      <c r="H65" s="42"/>
      <c r="I65" s="42"/>
      <c r="J65" s="42"/>
      <c r="K65" s="42"/>
      <c r="L65" s="32"/>
    </row>
    <row r="66" spans="2:12" ht="10.199999999999999">
      <c r="B66" s="20"/>
      <c r="L66" s="20"/>
    </row>
    <row r="67" spans="2:12" ht="10.199999999999999">
      <c r="B67" s="20"/>
      <c r="L67" s="20"/>
    </row>
    <row r="68" spans="2:12" ht="10.199999999999999">
      <c r="B68" s="20"/>
      <c r="L68" s="20"/>
    </row>
    <row r="69" spans="2:12" ht="10.199999999999999">
      <c r="B69" s="20"/>
      <c r="L69" s="20"/>
    </row>
    <row r="70" spans="2:12" ht="10.199999999999999">
      <c r="B70" s="20"/>
      <c r="L70" s="20"/>
    </row>
    <row r="71" spans="2:12" ht="10.199999999999999">
      <c r="B71" s="20"/>
      <c r="L71" s="20"/>
    </row>
    <row r="72" spans="2:12" ht="10.199999999999999">
      <c r="B72" s="20"/>
      <c r="L72" s="20"/>
    </row>
    <row r="73" spans="2:12" ht="10.199999999999999">
      <c r="B73" s="20"/>
      <c r="L73" s="20"/>
    </row>
    <row r="74" spans="2:12" ht="10.199999999999999">
      <c r="B74" s="20"/>
      <c r="L74" s="20"/>
    </row>
    <row r="75" spans="2:12" ht="10.199999999999999">
      <c r="B75" s="20"/>
      <c r="L75" s="20"/>
    </row>
    <row r="76" spans="2:12" s="1" customFormat="1" ht="13.2">
      <c r="B76" s="32"/>
      <c r="D76" s="43" t="s">
        <v>49</v>
      </c>
      <c r="E76" s="34"/>
      <c r="F76" s="103" t="s">
        <v>50</v>
      </c>
      <c r="G76" s="43" t="s">
        <v>49</v>
      </c>
      <c r="H76" s="34"/>
      <c r="I76" s="34"/>
      <c r="J76" s="104" t="s">
        <v>50</v>
      </c>
      <c r="K76" s="34"/>
      <c r="L76" s="32"/>
    </row>
    <row r="77" spans="2:12" s="1" customFormat="1" ht="14.4" customHeight="1">
      <c r="B77" s="44"/>
      <c r="C77" s="45"/>
      <c r="D77" s="45"/>
      <c r="E77" s="45"/>
      <c r="F77" s="45"/>
      <c r="G77" s="45"/>
      <c r="H77" s="45"/>
      <c r="I77" s="45"/>
      <c r="J77" s="45"/>
      <c r="K77" s="45"/>
      <c r="L77" s="32"/>
    </row>
    <row r="81" spans="2:12" s="1" customFormat="1" ht="6.9" customHeight="1">
      <c r="B81" s="46"/>
      <c r="C81" s="47"/>
      <c r="D81" s="47"/>
      <c r="E81" s="47"/>
      <c r="F81" s="47"/>
      <c r="G81" s="47"/>
      <c r="H81" s="47"/>
      <c r="I81" s="47"/>
      <c r="J81" s="47"/>
      <c r="K81" s="47"/>
      <c r="L81" s="32"/>
    </row>
    <row r="82" spans="2:12" s="1" customFormat="1" ht="24.9" customHeight="1">
      <c r="B82" s="32"/>
      <c r="C82" s="21" t="s">
        <v>132</v>
      </c>
      <c r="L82" s="32"/>
    </row>
    <row r="83" spans="2:12" s="1" customFormat="1" ht="6.9" customHeight="1">
      <c r="B83" s="32"/>
      <c r="L83" s="32"/>
    </row>
    <row r="84" spans="2:12" s="1" customFormat="1" ht="12" customHeight="1">
      <c r="B84" s="32"/>
      <c r="C84" s="27" t="s">
        <v>16</v>
      </c>
      <c r="L84" s="32"/>
    </row>
    <row r="85" spans="2:12" s="1" customFormat="1" ht="16.5" customHeight="1">
      <c r="B85" s="32"/>
      <c r="E85" s="254" t="str">
        <f>E7</f>
        <v>Kanalizace a ČOV Újezdec</v>
      </c>
      <c r="F85" s="255"/>
      <c r="G85" s="255"/>
      <c r="H85" s="255"/>
      <c r="L85" s="32"/>
    </row>
    <row r="86" spans="2:12" ht="12" customHeight="1">
      <c r="B86" s="20"/>
      <c r="C86" s="27" t="s">
        <v>128</v>
      </c>
      <c r="L86" s="20"/>
    </row>
    <row r="87" spans="2:12" s="1" customFormat="1" ht="16.5" customHeight="1">
      <c r="B87" s="32"/>
      <c r="E87" s="254" t="s">
        <v>129</v>
      </c>
      <c r="F87" s="256"/>
      <c r="G87" s="256"/>
      <c r="H87" s="256"/>
      <c r="L87" s="32"/>
    </row>
    <row r="88" spans="2:12" s="1" customFormat="1" ht="12" customHeight="1">
      <c r="B88" s="32"/>
      <c r="C88" s="27" t="s">
        <v>130</v>
      </c>
      <c r="L88" s="32"/>
    </row>
    <row r="89" spans="2:12" s="1" customFormat="1" ht="16.5" customHeight="1">
      <c r="B89" s="32"/>
      <c r="E89" s="215" t="str">
        <f>E11</f>
        <v>SO.01.02 - Vodovodní přípojka</v>
      </c>
      <c r="F89" s="256"/>
      <c r="G89" s="256"/>
      <c r="H89" s="256"/>
      <c r="L89" s="32"/>
    </row>
    <row r="90" spans="2:12" s="1" customFormat="1" ht="6.9" customHeight="1">
      <c r="B90" s="32"/>
      <c r="L90" s="32"/>
    </row>
    <row r="91" spans="2:12" s="1" customFormat="1" ht="12" customHeight="1">
      <c r="B91" s="32"/>
      <c r="C91" s="27" t="s">
        <v>21</v>
      </c>
      <c r="F91" s="25" t="str">
        <f>F14</f>
        <v xml:space="preserve"> </v>
      </c>
      <c r="I91" s="27" t="s">
        <v>23</v>
      </c>
      <c r="J91" s="52" t="str">
        <f>IF(J14="","",J14)</f>
        <v>25. 2. 2025</v>
      </c>
      <c r="L91" s="32"/>
    </row>
    <row r="92" spans="2:12" s="1" customFormat="1" ht="6.9" customHeight="1">
      <c r="B92" s="32"/>
      <c r="L92" s="32"/>
    </row>
    <row r="93" spans="2:12" s="1" customFormat="1" ht="15.15" customHeight="1">
      <c r="B93" s="32"/>
      <c r="C93" s="27" t="s">
        <v>25</v>
      </c>
      <c r="F93" s="25" t="str">
        <f>E17</f>
        <v xml:space="preserve"> </v>
      </c>
      <c r="I93" s="27" t="s">
        <v>30</v>
      </c>
      <c r="J93" s="30" t="str">
        <f>E23</f>
        <v xml:space="preserve"> </v>
      </c>
      <c r="L93" s="32"/>
    </row>
    <row r="94" spans="2:12" s="1" customFormat="1" ht="15.15" customHeight="1">
      <c r="B94" s="32"/>
      <c r="C94" s="27" t="s">
        <v>28</v>
      </c>
      <c r="F94" s="25" t="str">
        <f>IF(E20="","",E20)</f>
        <v>Vyplň údaj</v>
      </c>
      <c r="I94" s="27" t="s">
        <v>32</v>
      </c>
      <c r="J94" s="30" t="str">
        <f>E26</f>
        <v xml:space="preserve"> </v>
      </c>
      <c r="L94" s="32"/>
    </row>
    <row r="95" spans="2:12" s="1" customFormat="1" ht="10.35" customHeight="1">
      <c r="B95" s="32"/>
      <c r="L95" s="32"/>
    </row>
    <row r="96" spans="2:12" s="1" customFormat="1" ht="29.25" customHeight="1">
      <c r="B96" s="32"/>
      <c r="C96" s="105" t="s">
        <v>133</v>
      </c>
      <c r="D96" s="97"/>
      <c r="E96" s="97"/>
      <c r="F96" s="97"/>
      <c r="G96" s="97"/>
      <c r="H96" s="97"/>
      <c r="I96" s="97"/>
      <c r="J96" s="106" t="s">
        <v>134</v>
      </c>
      <c r="K96" s="97"/>
      <c r="L96" s="32"/>
    </row>
    <row r="97" spans="2:47" s="1" customFormat="1" ht="10.35" customHeight="1">
      <c r="B97" s="32"/>
      <c r="L97" s="32"/>
    </row>
    <row r="98" spans="2:47" s="1" customFormat="1" ht="22.8" customHeight="1">
      <c r="B98" s="32"/>
      <c r="C98" s="107" t="s">
        <v>135</v>
      </c>
      <c r="J98" s="66">
        <f>J126</f>
        <v>0</v>
      </c>
      <c r="L98" s="32"/>
      <c r="AU98" s="17" t="s">
        <v>136</v>
      </c>
    </row>
    <row r="99" spans="2:47" s="8" customFormat="1" ht="24.9" customHeight="1">
      <c r="B99" s="108"/>
      <c r="D99" s="109" t="s">
        <v>300</v>
      </c>
      <c r="E99" s="110"/>
      <c r="F99" s="110"/>
      <c r="G99" s="110"/>
      <c r="H99" s="110"/>
      <c r="I99" s="110"/>
      <c r="J99" s="111">
        <f>J127</f>
        <v>0</v>
      </c>
      <c r="L99" s="108"/>
    </row>
    <row r="100" spans="2:47" s="11" customFormat="1" ht="19.95" customHeight="1">
      <c r="B100" s="152"/>
      <c r="D100" s="153" t="s">
        <v>301</v>
      </c>
      <c r="E100" s="154"/>
      <c r="F100" s="154"/>
      <c r="G100" s="154"/>
      <c r="H100" s="154"/>
      <c r="I100" s="154"/>
      <c r="J100" s="155">
        <f>J128</f>
        <v>0</v>
      </c>
      <c r="L100" s="152"/>
    </row>
    <row r="101" spans="2:47" s="11" customFormat="1" ht="19.95" customHeight="1">
      <c r="B101" s="152"/>
      <c r="D101" s="153" t="s">
        <v>1523</v>
      </c>
      <c r="E101" s="154"/>
      <c r="F101" s="154"/>
      <c r="G101" s="154"/>
      <c r="H101" s="154"/>
      <c r="I101" s="154"/>
      <c r="J101" s="155">
        <f>J230</f>
        <v>0</v>
      </c>
      <c r="L101" s="152"/>
    </row>
    <row r="102" spans="2:47" s="11" customFormat="1" ht="19.95" customHeight="1">
      <c r="B102" s="152"/>
      <c r="D102" s="153" t="s">
        <v>1525</v>
      </c>
      <c r="E102" s="154"/>
      <c r="F102" s="154"/>
      <c r="G102" s="154"/>
      <c r="H102" s="154"/>
      <c r="I102" s="154"/>
      <c r="J102" s="155">
        <f>J257</f>
        <v>0</v>
      </c>
      <c r="L102" s="152"/>
    </row>
    <row r="103" spans="2:47" s="11" customFormat="1" ht="19.95" customHeight="1">
      <c r="B103" s="152"/>
      <c r="D103" s="153" t="s">
        <v>1527</v>
      </c>
      <c r="E103" s="154"/>
      <c r="F103" s="154"/>
      <c r="G103" s="154"/>
      <c r="H103" s="154"/>
      <c r="I103" s="154"/>
      <c r="J103" s="155">
        <f>J261</f>
        <v>0</v>
      </c>
      <c r="L103" s="152"/>
    </row>
    <row r="104" spans="2:47" s="11" customFormat="1" ht="19.95" customHeight="1">
      <c r="B104" s="152"/>
      <c r="D104" s="153" t="s">
        <v>1529</v>
      </c>
      <c r="E104" s="154"/>
      <c r="F104" s="154"/>
      <c r="G104" s="154"/>
      <c r="H104" s="154"/>
      <c r="I104" s="154"/>
      <c r="J104" s="155">
        <f>J312</f>
        <v>0</v>
      </c>
      <c r="L104" s="152"/>
    </row>
    <row r="105" spans="2:47" s="1" customFormat="1" ht="21.75" customHeight="1">
      <c r="B105" s="32"/>
      <c r="L105" s="32"/>
    </row>
    <row r="106" spans="2:47" s="1" customFormat="1" ht="6.9" customHeight="1">
      <c r="B106" s="44"/>
      <c r="C106" s="45"/>
      <c r="D106" s="45"/>
      <c r="E106" s="45"/>
      <c r="F106" s="45"/>
      <c r="G106" s="45"/>
      <c r="H106" s="45"/>
      <c r="I106" s="45"/>
      <c r="J106" s="45"/>
      <c r="K106" s="45"/>
      <c r="L106" s="32"/>
    </row>
    <row r="110" spans="2:47" s="1" customFormat="1" ht="6.9" customHeight="1">
      <c r="B110" s="46"/>
      <c r="C110" s="47"/>
      <c r="D110" s="47"/>
      <c r="E110" s="47"/>
      <c r="F110" s="47"/>
      <c r="G110" s="47"/>
      <c r="H110" s="47"/>
      <c r="I110" s="47"/>
      <c r="J110" s="47"/>
      <c r="K110" s="47"/>
      <c r="L110" s="32"/>
    </row>
    <row r="111" spans="2:47" s="1" customFormat="1" ht="24.9" customHeight="1">
      <c r="B111" s="32"/>
      <c r="C111" s="21" t="s">
        <v>144</v>
      </c>
      <c r="L111" s="32"/>
    </row>
    <row r="112" spans="2:47" s="1" customFormat="1" ht="6.9" customHeight="1">
      <c r="B112" s="32"/>
      <c r="L112" s="32"/>
    </row>
    <row r="113" spans="2:63" s="1" customFormat="1" ht="12" customHeight="1">
      <c r="B113" s="32"/>
      <c r="C113" s="27" t="s">
        <v>16</v>
      </c>
      <c r="L113" s="32"/>
    </row>
    <row r="114" spans="2:63" s="1" customFormat="1" ht="16.5" customHeight="1">
      <c r="B114" s="32"/>
      <c r="E114" s="254" t="str">
        <f>E7</f>
        <v>Kanalizace a ČOV Újezdec</v>
      </c>
      <c r="F114" s="255"/>
      <c r="G114" s="255"/>
      <c r="H114" s="255"/>
      <c r="L114" s="32"/>
    </row>
    <row r="115" spans="2:63" ht="12" customHeight="1">
      <c r="B115" s="20"/>
      <c r="C115" s="27" t="s">
        <v>128</v>
      </c>
      <c r="L115" s="20"/>
    </row>
    <row r="116" spans="2:63" s="1" customFormat="1" ht="16.5" customHeight="1">
      <c r="B116" s="32"/>
      <c r="E116" s="254" t="s">
        <v>129</v>
      </c>
      <c r="F116" s="256"/>
      <c r="G116" s="256"/>
      <c r="H116" s="256"/>
      <c r="L116" s="32"/>
    </row>
    <row r="117" spans="2:63" s="1" customFormat="1" ht="12" customHeight="1">
      <c r="B117" s="32"/>
      <c r="C117" s="27" t="s">
        <v>130</v>
      </c>
      <c r="L117" s="32"/>
    </row>
    <row r="118" spans="2:63" s="1" customFormat="1" ht="16.5" customHeight="1">
      <c r="B118" s="32"/>
      <c r="E118" s="215" t="str">
        <f>E11</f>
        <v>SO.01.02 - Vodovodní přípojka</v>
      </c>
      <c r="F118" s="256"/>
      <c r="G118" s="256"/>
      <c r="H118" s="256"/>
      <c r="L118" s="32"/>
    </row>
    <row r="119" spans="2:63" s="1" customFormat="1" ht="6.9" customHeight="1">
      <c r="B119" s="32"/>
      <c r="L119" s="32"/>
    </row>
    <row r="120" spans="2:63" s="1" customFormat="1" ht="12" customHeight="1">
      <c r="B120" s="32"/>
      <c r="C120" s="27" t="s">
        <v>21</v>
      </c>
      <c r="F120" s="25" t="str">
        <f>F14</f>
        <v xml:space="preserve"> </v>
      </c>
      <c r="I120" s="27" t="s">
        <v>23</v>
      </c>
      <c r="J120" s="52" t="str">
        <f>IF(J14="","",J14)</f>
        <v>25. 2. 2025</v>
      </c>
      <c r="L120" s="32"/>
    </row>
    <row r="121" spans="2:63" s="1" customFormat="1" ht="6.9" customHeight="1">
      <c r="B121" s="32"/>
      <c r="L121" s="32"/>
    </row>
    <row r="122" spans="2:63" s="1" customFormat="1" ht="15.15" customHeight="1">
      <c r="B122" s="32"/>
      <c r="C122" s="27" t="s">
        <v>25</v>
      </c>
      <c r="F122" s="25" t="str">
        <f>E17</f>
        <v xml:space="preserve"> </v>
      </c>
      <c r="I122" s="27" t="s">
        <v>30</v>
      </c>
      <c r="J122" s="30" t="str">
        <f>E23</f>
        <v xml:space="preserve"> </v>
      </c>
      <c r="L122" s="32"/>
    </row>
    <row r="123" spans="2:63" s="1" customFormat="1" ht="15.15" customHeight="1">
      <c r="B123" s="32"/>
      <c r="C123" s="27" t="s">
        <v>28</v>
      </c>
      <c r="F123" s="25" t="str">
        <f>IF(E20="","",E20)</f>
        <v>Vyplň údaj</v>
      </c>
      <c r="I123" s="27" t="s">
        <v>32</v>
      </c>
      <c r="J123" s="30" t="str">
        <f>E26</f>
        <v xml:space="preserve"> </v>
      </c>
      <c r="L123" s="32"/>
    </row>
    <row r="124" spans="2:63" s="1" customFormat="1" ht="10.35" customHeight="1">
      <c r="B124" s="32"/>
      <c r="L124" s="32"/>
    </row>
    <row r="125" spans="2:63" s="9" customFormat="1" ht="29.25" customHeight="1">
      <c r="B125" s="112"/>
      <c r="C125" s="113" t="s">
        <v>145</v>
      </c>
      <c r="D125" s="114" t="s">
        <v>59</v>
      </c>
      <c r="E125" s="114" t="s">
        <v>55</v>
      </c>
      <c r="F125" s="114" t="s">
        <v>56</v>
      </c>
      <c r="G125" s="114" t="s">
        <v>146</v>
      </c>
      <c r="H125" s="114" t="s">
        <v>147</v>
      </c>
      <c r="I125" s="114" t="s">
        <v>148</v>
      </c>
      <c r="J125" s="114" t="s">
        <v>134</v>
      </c>
      <c r="K125" s="115" t="s">
        <v>149</v>
      </c>
      <c r="L125" s="112"/>
      <c r="M125" s="59" t="s">
        <v>1</v>
      </c>
      <c r="N125" s="60" t="s">
        <v>38</v>
      </c>
      <c r="O125" s="60" t="s">
        <v>150</v>
      </c>
      <c r="P125" s="60" t="s">
        <v>151</v>
      </c>
      <c r="Q125" s="60" t="s">
        <v>152</v>
      </c>
      <c r="R125" s="60" t="s">
        <v>153</v>
      </c>
      <c r="S125" s="60" t="s">
        <v>154</v>
      </c>
      <c r="T125" s="61" t="s">
        <v>155</v>
      </c>
    </row>
    <row r="126" spans="2:63" s="1" customFormat="1" ht="22.8" customHeight="1">
      <c r="B126" s="32"/>
      <c r="C126" s="64" t="s">
        <v>156</v>
      </c>
      <c r="J126" s="116">
        <f>BK126</f>
        <v>0</v>
      </c>
      <c r="L126" s="32"/>
      <c r="M126" s="62"/>
      <c r="N126" s="53"/>
      <c r="O126" s="53"/>
      <c r="P126" s="117">
        <f>P127</f>
        <v>0</v>
      </c>
      <c r="Q126" s="53"/>
      <c r="R126" s="117">
        <f>R127</f>
        <v>5.2350499279999987</v>
      </c>
      <c r="S126" s="53"/>
      <c r="T126" s="118">
        <f>T127</f>
        <v>0</v>
      </c>
      <c r="AT126" s="17" t="s">
        <v>73</v>
      </c>
      <c r="AU126" s="17" t="s">
        <v>136</v>
      </c>
      <c r="BK126" s="119">
        <f>BK127</f>
        <v>0</v>
      </c>
    </row>
    <row r="127" spans="2:63" s="10" customFormat="1" ht="25.95" customHeight="1">
      <c r="B127" s="120"/>
      <c r="D127" s="121" t="s">
        <v>73</v>
      </c>
      <c r="E127" s="122" t="s">
        <v>309</v>
      </c>
      <c r="F127" s="122" t="s">
        <v>310</v>
      </c>
      <c r="I127" s="123"/>
      <c r="J127" s="124">
        <f>BK127</f>
        <v>0</v>
      </c>
      <c r="L127" s="120"/>
      <c r="M127" s="125"/>
      <c r="P127" s="126">
        <f>P128+P230+P257+P261+P312</f>
        <v>0</v>
      </c>
      <c r="R127" s="126">
        <f>R128+R230+R257+R261+R312</f>
        <v>5.2350499279999987</v>
      </c>
      <c r="T127" s="127">
        <f>T128+T230+T257+T261+T312</f>
        <v>0</v>
      </c>
      <c r="AR127" s="121" t="s">
        <v>81</v>
      </c>
      <c r="AT127" s="128" t="s">
        <v>73</v>
      </c>
      <c r="AU127" s="128" t="s">
        <v>74</v>
      </c>
      <c r="AY127" s="121" t="s">
        <v>159</v>
      </c>
      <c r="BK127" s="129">
        <f>BK128+BK230+BK257+BK261+BK312</f>
        <v>0</v>
      </c>
    </row>
    <row r="128" spans="2:63" s="10" customFormat="1" ht="22.8" customHeight="1">
      <c r="B128" s="120"/>
      <c r="D128" s="121" t="s">
        <v>73</v>
      </c>
      <c r="E128" s="156" t="s">
        <v>81</v>
      </c>
      <c r="F128" s="156" t="s">
        <v>311</v>
      </c>
      <c r="I128" s="123"/>
      <c r="J128" s="157">
        <f>BK128</f>
        <v>0</v>
      </c>
      <c r="L128" s="120"/>
      <c r="M128" s="125"/>
      <c r="P128" s="126">
        <f>SUM(P129:P229)</f>
        <v>0</v>
      </c>
      <c r="R128" s="126">
        <f>SUM(R129:R229)</f>
        <v>3.5764919999999999E-2</v>
      </c>
      <c r="T128" s="127">
        <f>SUM(T129:T229)</f>
        <v>0</v>
      </c>
      <c r="AR128" s="121" t="s">
        <v>81</v>
      </c>
      <c r="AT128" s="128" t="s">
        <v>73</v>
      </c>
      <c r="AU128" s="128" t="s">
        <v>81</v>
      </c>
      <c r="AY128" s="121" t="s">
        <v>159</v>
      </c>
      <c r="BK128" s="129">
        <f>SUM(BK129:BK229)</f>
        <v>0</v>
      </c>
    </row>
    <row r="129" spans="2:65" s="1" customFormat="1" ht="24.15" customHeight="1">
      <c r="B129" s="130"/>
      <c r="C129" s="131" t="s">
        <v>81</v>
      </c>
      <c r="D129" s="131" t="s">
        <v>160</v>
      </c>
      <c r="E129" s="132" t="s">
        <v>3059</v>
      </c>
      <c r="F129" s="133" t="s">
        <v>3060</v>
      </c>
      <c r="G129" s="134" t="s">
        <v>422</v>
      </c>
      <c r="H129" s="135">
        <v>24</v>
      </c>
      <c r="I129" s="136"/>
      <c r="J129" s="137">
        <f>ROUND(I129*H129,2)</f>
        <v>0</v>
      </c>
      <c r="K129" s="133" t="s">
        <v>320</v>
      </c>
      <c r="L129" s="32"/>
      <c r="M129" s="138" t="s">
        <v>1</v>
      </c>
      <c r="N129" s="139" t="s">
        <v>39</v>
      </c>
      <c r="P129" s="140">
        <f>O129*H129</f>
        <v>0</v>
      </c>
      <c r="Q129" s="140">
        <v>0</v>
      </c>
      <c r="R129" s="140">
        <f>Q129*H129</f>
        <v>0</v>
      </c>
      <c r="S129" s="140">
        <v>0</v>
      </c>
      <c r="T129" s="141">
        <f>S129*H129</f>
        <v>0</v>
      </c>
      <c r="AR129" s="142" t="s">
        <v>164</v>
      </c>
      <c r="AT129" s="142" t="s">
        <v>160</v>
      </c>
      <c r="AU129" s="142" t="s">
        <v>83</v>
      </c>
      <c r="AY129" s="17" t="s">
        <v>159</v>
      </c>
      <c r="BE129" s="143">
        <f>IF(N129="základní",J129,0)</f>
        <v>0</v>
      </c>
      <c r="BF129" s="143">
        <f>IF(N129="snížená",J129,0)</f>
        <v>0</v>
      </c>
      <c r="BG129" s="143">
        <f>IF(N129="zákl. přenesená",J129,0)</f>
        <v>0</v>
      </c>
      <c r="BH129" s="143">
        <f>IF(N129="sníž. přenesená",J129,0)</f>
        <v>0</v>
      </c>
      <c r="BI129" s="143">
        <f>IF(N129="nulová",J129,0)</f>
        <v>0</v>
      </c>
      <c r="BJ129" s="17" t="s">
        <v>81</v>
      </c>
      <c r="BK129" s="143">
        <f>ROUND(I129*H129,2)</f>
        <v>0</v>
      </c>
      <c r="BL129" s="17" t="s">
        <v>164</v>
      </c>
      <c r="BM129" s="142" t="s">
        <v>3061</v>
      </c>
    </row>
    <row r="130" spans="2:65" s="1" customFormat="1" ht="19.2">
      <c r="B130" s="32"/>
      <c r="D130" s="144" t="s">
        <v>165</v>
      </c>
      <c r="F130" s="145" t="s">
        <v>3062</v>
      </c>
      <c r="I130" s="146"/>
      <c r="L130" s="32"/>
      <c r="M130" s="147"/>
      <c r="T130" s="56"/>
      <c r="AT130" s="17" t="s">
        <v>165</v>
      </c>
      <c r="AU130" s="17" t="s">
        <v>83</v>
      </c>
    </row>
    <row r="131" spans="2:65" s="12" customFormat="1" ht="10.199999999999999">
      <c r="B131" s="168"/>
      <c r="D131" s="144" t="s">
        <v>331</v>
      </c>
      <c r="E131" s="169" t="s">
        <v>1</v>
      </c>
      <c r="F131" s="170" t="s">
        <v>3063</v>
      </c>
      <c r="H131" s="171">
        <v>24</v>
      </c>
      <c r="I131" s="172"/>
      <c r="L131" s="168"/>
      <c r="M131" s="173"/>
      <c r="T131" s="174"/>
      <c r="AT131" s="169" t="s">
        <v>331</v>
      </c>
      <c r="AU131" s="169" t="s">
        <v>83</v>
      </c>
      <c r="AV131" s="12" t="s">
        <v>83</v>
      </c>
      <c r="AW131" s="12" t="s">
        <v>31</v>
      </c>
      <c r="AX131" s="12" t="s">
        <v>81</v>
      </c>
      <c r="AY131" s="169" t="s">
        <v>159</v>
      </c>
    </row>
    <row r="132" spans="2:65" s="1" customFormat="1" ht="24.15" customHeight="1">
      <c r="B132" s="130"/>
      <c r="C132" s="131" t="s">
        <v>83</v>
      </c>
      <c r="D132" s="131" t="s">
        <v>160</v>
      </c>
      <c r="E132" s="132" t="s">
        <v>3064</v>
      </c>
      <c r="F132" s="133" t="s">
        <v>3065</v>
      </c>
      <c r="G132" s="134" t="s">
        <v>1554</v>
      </c>
      <c r="H132" s="135">
        <v>1</v>
      </c>
      <c r="I132" s="136"/>
      <c r="J132" s="137">
        <f>ROUND(I132*H132,2)</f>
        <v>0</v>
      </c>
      <c r="K132" s="133" t="s">
        <v>320</v>
      </c>
      <c r="L132" s="32"/>
      <c r="M132" s="138" t="s">
        <v>1</v>
      </c>
      <c r="N132" s="139" t="s">
        <v>39</v>
      </c>
      <c r="P132" s="140">
        <f>O132*H132</f>
        <v>0</v>
      </c>
      <c r="Q132" s="140">
        <v>0</v>
      </c>
      <c r="R132" s="140">
        <f>Q132*H132</f>
        <v>0</v>
      </c>
      <c r="S132" s="140">
        <v>0</v>
      </c>
      <c r="T132" s="141">
        <f>S132*H132</f>
        <v>0</v>
      </c>
      <c r="AR132" s="142" t="s">
        <v>164</v>
      </c>
      <c r="AT132" s="142" t="s">
        <v>160</v>
      </c>
      <c r="AU132" s="142" t="s">
        <v>83</v>
      </c>
      <c r="AY132" s="17" t="s">
        <v>159</v>
      </c>
      <c r="BE132" s="143">
        <f>IF(N132="základní",J132,0)</f>
        <v>0</v>
      </c>
      <c r="BF132" s="143">
        <f>IF(N132="snížená",J132,0)</f>
        <v>0</v>
      </c>
      <c r="BG132" s="143">
        <f>IF(N132="zákl. přenesená",J132,0)</f>
        <v>0</v>
      </c>
      <c r="BH132" s="143">
        <f>IF(N132="sníž. přenesená",J132,0)</f>
        <v>0</v>
      </c>
      <c r="BI132" s="143">
        <f>IF(N132="nulová",J132,0)</f>
        <v>0</v>
      </c>
      <c r="BJ132" s="17" t="s">
        <v>81</v>
      </c>
      <c r="BK132" s="143">
        <f>ROUND(I132*H132,2)</f>
        <v>0</v>
      </c>
      <c r="BL132" s="17" t="s">
        <v>164</v>
      </c>
      <c r="BM132" s="142" t="s">
        <v>3066</v>
      </c>
    </row>
    <row r="133" spans="2:65" s="1" customFormat="1" ht="19.2">
      <c r="B133" s="32"/>
      <c r="D133" s="144" t="s">
        <v>165</v>
      </c>
      <c r="F133" s="145" t="s">
        <v>3067</v>
      </c>
      <c r="I133" s="146"/>
      <c r="L133" s="32"/>
      <c r="M133" s="147"/>
      <c r="T133" s="56"/>
      <c r="AT133" s="17" t="s">
        <v>165</v>
      </c>
      <c r="AU133" s="17" t="s">
        <v>83</v>
      </c>
    </row>
    <row r="134" spans="2:65" s="12" customFormat="1" ht="10.199999999999999">
      <c r="B134" s="168"/>
      <c r="D134" s="144" t="s">
        <v>331</v>
      </c>
      <c r="E134" s="169" t="s">
        <v>1</v>
      </c>
      <c r="F134" s="170" t="s">
        <v>3068</v>
      </c>
      <c r="H134" s="171">
        <v>1</v>
      </c>
      <c r="I134" s="172"/>
      <c r="L134" s="168"/>
      <c r="M134" s="173"/>
      <c r="T134" s="174"/>
      <c r="AT134" s="169" t="s">
        <v>331</v>
      </c>
      <c r="AU134" s="169" t="s">
        <v>83</v>
      </c>
      <c r="AV134" s="12" t="s">
        <v>83</v>
      </c>
      <c r="AW134" s="12" t="s">
        <v>31</v>
      </c>
      <c r="AX134" s="12" t="s">
        <v>81</v>
      </c>
      <c r="AY134" s="169" t="s">
        <v>159</v>
      </c>
    </row>
    <row r="135" spans="2:65" s="1" customFormat="1" ht="24.15" customHeight="1">
      <c r="B135" s="130"/>
      <c r="C135" s="131" t="s">
        <v>94</v>
      </c>
      <c r="D135" s="131" t="s">
        <v>160</v>
      </c>
      <c r="E135" s="132" t="s">
        <v>1557</v>
      </c>
      <c r="F135" s="133" t="s">
        <v>1558</v>
      </c>
      <c r="G135" s="134" t="s">
        <v>336</v>
      </c>
      <c r="H135" s="135">
        <v>7.3</v>
      </c>
      <c r="I135" s="136"/>
      <c r="J135" s="137">
        <f>ROUND(I135*H135,2)</f>
        <v>0</v>
      </c>
      <c r="K135" s="133" t="s">
        <v>320</v>
      </c>
      <c r="L135" s="32"/>
      <c r="M135" s="138" t="s">
        <v>1</v>
      </c>
      <c r="N135" s="139" t="s">
        <v>39</v>
      </c>
      <c r="P135" s="140">
        <f>O135*H135</f>
        <v>0</v>
      </c>
      <c r="Q135" s="140">
        <v>0</v>
      </c>
      <c r="R135" s="140">
        <f>Q135*H135</f>
        <v>0</v>
      </c>
      <c r="S135" s="140">
        <v>0</v>
      </c>
      <c r="T135" s="141">
        <f>S135*H135</f>
        <v>0</v>
      </c>
      <c r="AR135" s="142" t="s">
        <v>164</v>
      </c>
      <c r="AT135" s="142" t="s">
        <v>160</v>
      </c>
      <c r="AU135" s="142" t="s">
        <v>83</v>
      </c>
      <c r="AY135" s="17" t="s">
        <v>159</v>
      </c>
      <c r="BE135" s="143">
        <f>IF(N135="základní",J135,0)</f>
        <v>0</v>
      </c>
      <c r="BF135" s="143">
        <f>IF(N135="snížená",J135,0)</f>
        <v>0</v>
      </c>
      <c r="BG135" s="143">
        <f>IF(N135="zákl. přenesená",J135,0)</f>
        <v>0</v>
      </c>
      <c r="BH135" s="143">
        <f>IF(N135="sníž. přenesená",J135,0)</f>
        <v>0</v>
      </c>
      <c r="BI135" s="143">
        <f>IF(N135="nulová",J135,0)</f>
        <v>0</v>
      </c>
      <c r="BJ135" s="17" t="s">
        <v>81</v>
      </c>
      <c r="BK135" s="143">
        <f>ROUND(I135*H135,2)</f>
        <v>0</v>
      </c>
      <c r="BL135" s="17" t="s">
        <v>164</v>
      </c>
      <c r="BM135" s="142" t="s">
        <v>3069</v>
      </c>
    </row>
    <row r="136" spans="2:65" s="1" customFormat="1" ht="19.2">
      <c r="B136" s="32"/>
      <c r="D136" s="144" t="s">
        <v>165</v>
      </c>
      <c r="F136" s="145" t="s">
        <v>1560</v>
      </c>
      <c r="I136" s="146"/>
      <c r="L136" s="32"/>
      <c r="M136" s="147"/>
      <c r="T136" s="56"/>
      <c r="AT136" s="17" t="s">
        <v>165</v>
      </c>
      <c r="AU136" s="17" t="s">
        <v>83</v>
      </c>
    </row>
    <row r="137" spans="2:65" s="12" customFormat="1" ht="10.199999999999999">
      <c r="B137" s="168"/>
      <c r="D137" s="144" t="s">
        <v>331</v>
      </c>
      <c r="E137" s="169" t="s">
        <v>1</v>
      </c>
      <c r="F137" s="170" t="s">
        <v>3070</v>
      </c>
      <c r="H137" s="171">
        <v>7.3</v>
      </c>
      <c r="I137" s="172"/>
      <c r="L137" s="168"/>
      <c r="M137" s="173"/>
      <c r="T137" s="174"/>
      <c r="AT137" s="169" t="s">
        <v>331</v>
      </c>
      <c r="AU137" s="169" t="s">
        <v>83</v>
      </c>
      <c r="AV137" s="12" t="s">
        <v>83</v>
      </c>
      <c r="AW137" s="12" t="s">
        <v>31</v>
      </c>
      <c r="AX137" s="12" t="s">
        <v>81</v>
      </c>
      <c r="AY137" s="169" t="s">
        <v>159</v>
      </c>
    </row>
    <row r="138" spans="2:65" s="1" customFormat="1" ht="33" customHeight="1">
      <c r="B138" s="130"/>
      <c r="C138" s="131" t="s">
        <v>164</v>
      </c>
      <c r="D138" s="131" t="s">
        <v>160</v>
      </c>
      <c r="E138" s="132" t="s">
        <v>3071</v>
      </c>
      <c r="F138" s="133" t="s">
        <v>3072</v>
      </c>
      <c r="G138" s="134" t="s">
        <v>315</v>
      </c>
      <c r="H138" s="135">
        <v>9.5779999999999994</v>
      </c>
      <c r="I138" s="136"/>
      <c r="J138" s="137">
        <f>ROUND(I138*H138,2)</f>
        <v>0</v>
      </c>
      <c r="K138" s="133" t="s">
        <v>320</v>
      </c>
      <c r="L138" s="32"/>
      <c r="M138" s="138" t="s">
        <v>1</v>
      </c>
      <c r="N138" s="139" t="s">
        <v>39</v>
      </c>
      <c r="P138" s="140">
        <f>O138*H138</f>
        <v>0</v>
      </c>
      <c r="Q138" s="140">
        <v>0</v>
      </c>
      <c r="R138" s="140">
        <f>Q138*H138</f>
        <v>0</v>
      </c>
      <c r="S138" s="140">
        <v>0</v>
      </c>
      <c r="T138" s="141">
        <f>S138*H138</f>
        <v>0</v>
      </c>
      <c r="AR138" s="142" t="s">
        <v>164</v>
      </c>
      <c r="AT138" s="142" t="s">
        <v>160</v>
      </c>
      <c r="AU138" s="142" t="s">
        <v>83</v>
      </c>
      <c r="AY138" s="17" t="s">
        <v>159</v>
      </c>
      <c r="BE138" s="143">
        <f>IF(N138="základní",J138,0)</f>
        <v>0</v>
      </c>
      <c r="BF138" s="143">
        <f>IF(N138="snížená",J138,0)</f>
        <v>0</v>
      </c>
      <c r="BG138" s="143">
        <f>IF(N138="zákl. přenesená",J138,0)</f>
        <v>0</v>
      </c>
      <c r="BH138" s="143">
        <f>IF(N138="sníž. přenesená",J138,0)</f>
        <v>0</v>
      </c>
      <c r="BI138" s="143">
        <f>IF(N138="nulová",J138,0)</f>
        <v>0</v>
      </c>
      <c r="BJ138" s="17" t="s">
        <v>81</v>
      </c>
      <c r="BK138" s="143">
        <f>ROUND(I138*H138,2)</f>
        <v>0</v>
      </c>
      <c r="BL138" s="17" t="s">
        <v>164</v>
      </c>
      <c r="BM138" s="142" t="s">
        <v>3073</v>
      </c>
    </row>
    <row r="139" spans="2:65" s="1" customFormat="1" ht="28.8">
      <c r="B139" s="32"/>
      <c r="D139" s="144" t="s">
        <v>165</v>
      </c>
      <c r="F139" s="145" t="s">
        <v>3074</v>
      </c>
      <c r="I139" s="146"/>
      <c r="L139" s="32"/>
      <c r="M139" s="147"/>
      <c r="T139" s="56"/>
      <c r="AT139" s="17" t="s">
        <v>165</v>
      </c>
      <c r="AU139" s="17" t="s">
        <v>83</v>
      </c>
    </row>
    <row r="140" spans="2:65" s="13" customFormat="1" ht="10.199999999999999">
      <c r="B140" s="176"/>
      <c r="D140" s="144" t="s">
        <v>331</v>
      </c>
      <c r="E140" s="177" t="s">
        <v>1</v>
      </c>
      <c r="F140" s="178" t="s">
        <v>3075</v>
      </c>
      <c r="H140" s="177" t="s">
        <v>1</v>
      </c>
      <c r="I140" s="179"/>
      <c r="L140" s="176"/>
      <c r="M140" s="180"/>
      <c r="T140" s="181"/>
      <c r="AT140" s="177" t="s">
        <v>331</v>
      </c>
      <c r="AU140" s="177" t="s">
        <v>83</v>
      </c>
      <c r="AV140" s="13" t="s">
        <v>81</v>
      </c>
      <c r="AW140" s="13" t="s">
        <v>31</v>
      </c>
      <c r="AX140" s="13" t="s">
        <v>74</v>
      </c>
      <c r="AY140" s="177" t="s">
        <v>159</v>
      </c>
    </row>
    <row r="141" spans="2:65" s="12" customFormat="1" ht="10.199999999999999">
      <c r="B141" s="168"/>
      <c r="D141" s="144" t="s">
        <v>331</v>
      </c>
      <c r="E141" s="169" t="s">
        <v>1</v>
      </c>
      <c r="F141" s="170" t="s">
        <v>3076</v>
      </c>
      <c r="H141" s="171">
        <v>24.44</v>
      </c>
      <c r="I141" s="172"/>
      <c r="L141" s="168"/>
      <c r="M141" s="173"/>
      <c r="T141" s="174"/>
      <c r="AT141" s="169" t="s">
        <v>331</v>
      </c>
      <c r="AU141" s="169" t="s">
        <v>83</v>
      </c>
      <c r="AV141" s="12" t="s">
        <v>83</v>
      </c>
      <c r="AW141" s="12" t="s">
        <v>31</v>
      </c>
      <c r="AX141" s="12" t="s">
        <v>74</v>
      </c>
      <c r="AY141" s="169" t="s">
        <v>159</v>
      </c>
    </row>
    <row r="142" spans="2:65" s="12" customFormat="1" ht="10.199999999999999">
      <c r="B142" s="168"/>
      <c r="D142" s="144" t="s">
        <v>331</v>
      </c>
      <c r="E142" s="169" t="s">
        <v>1</v>
      </c>
      <c r="F142" s="170" t="s">
        <v>3077</v>
      </c>
      <c r="H142" s="171">
        <v>7.98</v>
      </c>
      <c r="I142" s="172"/>
      <c r="L142" s="168"/>
      <c r="M142" s="173"/>
      <c r="T142" s="174"/>
      <c r="AT142" s="169" t="s">
        <v>331</v>
      </c>
      <c r="AU142" s="169" t="s">
        <v>83</v>
      </c>
      <c r="AV142" s="12" t="s">
        <v>83</v>
      </c>
      <c r="AW142" s="12" t="s">
        <v>31</v>
      </c>
      <c r="AX142" s="12" t="s">
        <v>74</v>
      </c>
      <c r="AY142" s="169" t="s">
        <v>159</v>
      </c>
    </row>
    <row r="143" spans="2:65" s="12" customFormat="1" ht="10.199999999999999">
      <c r="B143" s="168"/>
      <c r="D143" s="144" t="s">
        <v>331</v>
      </c>
      <c r="E143" s="169" t="s">
        <v>1</v>
      </c>
      <c r="F143" s="170" t="s">
        <v>3078</v>
      </c>
      <c r="H143" s="171">
        <v>4.2</v>
      </c>
      <c r="I143" s="172"/>
      <c r="L143" s="168"/>
      <c r="M143" s="173"/>
      <c r="T143" s="174"/>
      <c r="AT143" s="169" t="s">
        <v>331</v>
      </c>
      <c r="AU143" s="169" t="s">
        <v>83</v>
      </c>
      <c r="AV143" s="12" t="s">
        <v>83</v>
      </c>
      <c r="AW143" s="12" t="s">
        <v>31</v>
      </c>
      <c r="AX143" s="12" t="s">
        <v>74</v>
      </c>
      <c r="AY143" s="169" t="s">
        <v>159</v>
      </c>
    </row>
    <row r="144" spans="2:65" s="12" customFormat="1" ht="10.199999999999999">
      <c r="B144" s="168"/>
      <c r="D144" s="144" t="s">
        <v>331</v>
      </c>
      <c r="E144" s="169" t="s">
        <v>1</v>
      </c>
      <c r="F144" s="170" t="s">
        <v>3079</v>
      </c>
      <c r="H144" s="171">
        <v>1.6919999999999999</v>
      </c>
      <c r="I144" s="172"/>
      <c r="L144" s="168"/>
      <c r="M144" s="173"/>
      <c r="T144" s="174"/>
      <c r="AT144" s="169" t="s">
        <v>331</v>
      </c>
      <c r="AU144" s="169" t="s">
        <v>83</v>
      </c>
      <c r="AV144" s="12" t="s">
        <v>83</v>
      </c>
      <c r="AW144" s="12" t="s">
        <v>31</v>
      </c>
      <c r="AX144" s="12" t="s">
        <v>74</v>
      </c>
      <c r="AY144" s="169" t="s">
        <v>159</v>
      </c>
    </row>
    <row r="145" spans="2:65" s="14" customFormat="1" ht="10.199999999999999">
      <c r="B145" s="182"/>
      <c r="D145" s="144" t="s">
        <v>331</v>
      </c>
      <c r="E145" s="183" t="s">
        <v>45</v>
      </c>
      <c r="F145" s="184" t="s">
        <v>1597</v>
      </c>
      <c r="H145" s="185">
        <v>38.311999999999998</v>
      </c>
      <c r="I145" s="186"/>
      <c r="L145" s="182"/>
      <c r="M145" s="187"/>
      <c r="T145" s="188"/>
      <c r="AT145" s="183" t="s">
        <v>331</v>
      </c>
      <c r="AU145" s="183" t="s">
        <v>83</v>
      </c>
      <c r="AV145" s="14" t="s">
        <v>164</v>
      </c>
      <c r="AW145" s="14" t="s">
        <v>31</v>
      </c>
      <c r="AX145" s="14" t="s">
        <v>74</v>
      </c>
      <c r="AY145" s="183" t="s">
        <v>159</v>
      </c>
    </row>
    <row r="146" spans="2:65" s="12" customFormat="1" ht="10.199999999999999">
      <c r="B146" s="168"/>
      <c r="D146" s="144" t="s">
        <v>331</v>
      </c>
      <c r="E146" s="169" t="s">
        <v>1</v>
      </c>
      <c r="F146" s="170" t="s">
        <v>3080</v>
      </c>
      <c r="H146" s="171">
        <v>9.5779999999999994</v>
      </c>
      <c r="I146" s="172"/>
      <c r="L146" s="168"/>
      <c r="M146" s="173"/>
      <c r="T146" s="174"/>
      <c r="AT146" s="169" t="s">
        <v>331</v>
      </c>
      <c r="AU146" s="169" t="s">
        <v>83</v>
      </c>
      <c r="AV146" s="12" t="s">
        <v>83</v>
      </c>
      <c r="AW146" s="12" t="s">
        <v>31</v>
      </c>
      <c r="AX146" s="12" t="s">
        <v>81</v>
      </c>
      <c r="AY146" s="169" t="s">
        <v>159</v>
      </c>
    </row>
    <row r="147" spans="2:65" s="1" customFormat="1" ht="33" customHeight="1">
      <c r="B147" s="130"/>
      <c r="C147" s="131" t="s">
        <v>180</v>
      </c>
      <c r="D147" s="131" t="s">
        <v>160</v>
      </c>
      <c r="E147" s="132" t="s">
        <v>3081</v>
      </c>
      <c r="F147" s="133" t="s">
        <v>3082</v>
      </c>
      <c r="G147" s="134" t="s">
        <v>315</v>
      </c>
      <c r="H147" s="135">
        <v>19.155999999999999</v>
      </c>
      <c r="I147" s="136"/>
      <c r="J147" s="137">
        <f>ROUND(I147*H147,2)</f>
        <v>0</v>
      </c>
      <c r="K147" s="133" t="s">
        <v>320</v>
      </c>
      <c r="L147" s="32"/>
      <c r="M147" s="138" t="s">
        <v>1</v>
      </c>
      <c r="N147" s="139" t="s">
        <v>39</v>
      </c>
      <c r="P147" s="140">
        <f>O147*H147</f>
        <v>0</v>
      </c>
      <c r="Q147" s="140">
        <v>0</v>
      </c>
      <c r="R147" s="140">
        <f>Q147*H147</f>
        <v>0</v>
      </c>
      <c r="S147" s="140">
        <v>0</v>
      </c>
      <c r="T147" s="141">
        <f>S147*H147</f>
        <v>0</v>
      </c>
      <c r="AR147" s="142" t="s">
        <v>164</v>
      </c>
      <c r="AT147" s="142" t="s">
        <v>160</v>
      </c>
      <c r="AU147" s="142" t="s">
        <v>83</v>
      </c>
      <c r="AY147" s="17" t="s">
        <v>159</v>
      </c>
      <c r="BE147" s="143">
        <f>IF(N147="základní",J147,0)</f>
        <v>0</v>
      </c>
      <c r="BF147" s="143">
        <f>IF(N147="snížená",J147,0)</f>
        <v>0</v>
      </c>
      <c r="BG147" s="143">
        <f>IF(N147="zákl. přenesená",J147,0)</f>
        <v>0</v>
      </c>
      <c r="BH147" s="143">
        <f>IF(N147="sníž. přenesená",J147,0)</f>
        <v>0</v>
      </c>
      <c r="BI147" s="143">
        <f>IF(N147="nulová",J147,0)</f>
        <v>0</v>
      </c>
      <c r="BJ147" s="17" t="s">
        <v>81</v>
      </c>
      <c r="BK147" s="143">
        <f>ROUND(I147*H147,2)</f>
        <v>0</v>
      </c>
      <c r="BL147" s="17" t="s">
        <v>164</v>
      </c>
      <c r="BM147" s="142" t="s">
        <v>3083</v>
      </c>
    </row>
    <row r="148" spans="2:65" s="1" customFormat="1" ht="28.8">
      <c r="B148" s="32"/>
      <c r="D148" s="144" t="s">
        <v>165</v>
      </c>
      <c r="F148" s="145" t="s">
        <v>3084</v>
      </c>
      <c r="I148" s="146"/>
      <c r="L148" s="32"/>
      <c r="M148" s="147"/>
      <c r="T148" s="56"/>
      <c r="AT148" s="17" t="s">
        <v>165</v>
      </c>
      <c r="AU148" s="17" t="s">
        <v>83</v>
      </c>
    </row>
    <row r="149" spans="2:65" s="13" customFormat="1" ht="10.199999999999999">
      <c r="B149" s="176"/>
      <c r="D149" s="144" t="s">
        <v>331</v>
      </c>
      <c r="E149" s="177" t="s">
        <v>1</v>
      </c>
      <c r="F149" s="178" t="s">
        <v>3085</v>
      </c>
      <c r="H149" s="177" t="s">
        <v>1</v>
      </c>
      <c r="I149" s="179"/>
      <c r="L149" s="176"/>
      <c r="M149" s="180"/>
      <c r="T149" s="181"/>
      <c r="AT149" s="177" t="s">
        <v>331</v>
      </c>
      <c r="AU149" s="177" t="s">
        <v>83</v>
      </c>
      <c r="AV149" s="13" t="s">
        <v>81</v>
      </c>
      <c r="AW149" s="13" t="s">
        <v>31</v>
      </c>
      <c r="AX149" s="13" t="s">
        <v>74</v>
      </c>
      <c r="AY149" s="177" t="s">
        <v>159</v>
      </c>
    </row>
    <row r="150" spans="2:65" s="12" customFormat="1" ht="10.199999999999999">
      <c r="B150" s="168"/>
      <c r="D150" s="144" t="s">
        <v>331</v>
      </c>
      <c r="E150" s="169" t="s">
        <v>1</v>
      </c>
      <c r="F150" s="170" t="s">
        <v>3086</v>
      </c>
      <c r="H150" s="171">
        <v>19.155999999999999</v>
      </c>
      <c r="I150" s="172"/>
      <c r="L150" s="168"/>
      <c r="M150" s="173"/>
      <c r="T150" s="174"/>
      <c r="AT150" s="169" t="s">
        <v>331</v>
      </c>
      <c r="AU150" s="169" t="s">
        <v>83</v>
      </c>
      <c r="AV150" s="12" t="s">
        <v>83</v>
      </c>
      <c r="AW150" s="12" t="s">
        <v>31</v>
      </c>
      <c r="AX150" s="12" t="s">
        <v>81</v>
      </c>
      <c r="AY150" s="169" t="s">
        <v>159</v>
      </c>
    </row>
    <row r="151" spans="2:65" s="1" customFormat="1" ht="33" customHeight="1">
      <c r="B151" s="130"/>
      <c r="C151" s="131" t="s">
        <v>172</v>
      </c>
      <c r="D151" s="131" t="s">
        <v>160</v>
      </c>
      <c r="E151" s="132" t="s">
        <v>3087</v>
      </c>
      <c r="F151" s="133" t="s">
        <v>3088</v>
      </c>
      <c r="G151" s="134" t="s">
        <v>315</v>
      </c>
      <c r="H151" s="135">
        <v>9.5779999999999994</v>
      </c>
      <c r="I151" s="136"/>
      <c r="J151" s="137">
        <f>ROUND(I151*H151,2)</f>
        <v>0</v>
      </c>
      <c r="K151" s="133" t="s">
        <v>320</v>
      </c>
      <c r="L151" s="32"/>
      <c r="M151" s="138" t="s">
        <v>1</v>
      </c>
      <c r="N151" s="139" t="s">
        <v>39</v>
      </c>
      <c r="P151" s="140">
        <f>O151*H151</f>
        <v>0</v>
      </c>
      <c r="Q151" s="140">
        <v>0</v>
      </c>
      <c r="R151" s="140">
        <f>Q151*H151</f>
        <v>0</v>
      </c>
      <c r="S151" s="140">
        <v>0</v>
      </c>
      <c r="T151" s="141">
        <f>S151*H151</f>
        <v>0</v>
      </c>
      <c r="AR151" s="142" t="s">
        <v>164</v>
      </c>
      <c r="AT151" s="142" t="s">
        <v>160</v>
      </c>
      <c r="AU151" s="142" t="s">
        <v>83</v>
      </c>
      <c r="AY151" s="17" t="s">
        <v>159</v>
      </c>
      <c r="BE151" s="143">
        <f>IF(N151="základní",J151,0)</f>
        <v>0</v>
      </c>
      <c r="BF151" s="143">
        <f>IF(N151="snížená",J151,0)</f>
        <v>0</v>
      </c>
      <c r="BG151" s="143">
        <f>IF(N151="zákl. přenesená",J151,0)</f>
        <v>0</v>
      </c>
      <c r="BH151" s="143">
        <f>IF(N151="sníž. přenesená",J151,0)</f>
        <v>0</v>
      </c>
      <c r="BI151" s="143">
        <f>IF(N151="nulová",J151,0)</f>
        <v>0</v>
      </c>
      <c r="BJ151" s="17" t="s">
        <v>81</v>
      </c>
      <c r="BK151" s="143">
        <f>ROUND(I151*H151,2)</f>
        <v>0</v>
      </c>
      <c r="BL151" s="17" t="s">
        <v>164</v>
      </c>
      <c r="BM151" s="142" t="s">
        <v>3089</v>
      </c>
    </row>
    <row r="152" spans="2:65" s="1" customFormat="1" ht="28.8">
      <c r="B152" s="32"/>
      <c r="D152" s="144" t="s">
        <v>165</v>
      </c>
      <c r="F152" s="145" t="s">
        <v>3090</v>
      </c>
      <c r="I152" s="146"/>
      <c r="L152" s="32"/>
      <c r="M152" s="147"/>
      <c r="T152" s="56"/>
      <c r="AT152" s="17" t="s">
        <v>165</v>
      </c>
      <c r="AU152" s="17" t="s">
        <v>83</v>
      </c>
    </row>
    <row r="153" spans="2:65" s="13" customFormat="1" ht="10.199999999999999">
      <c r="B153" s="176"/>
      <c r="D153" s="144" t="s">
        <v>331</v>
      </c>
      <c r="E153" s="177" t="s">
        <v>1</v>
      </c>
      <c r="F153" s="178" t="s">
        <v>3091</v>
      </c>
      <c r="H153" s="177" t="s">
        <v>1</v>
      </c>
      <c r="I153" s="179"/>
      <c r="L153" s="176"/>
      <c r="M153" s="180"/>
      <c r="T153" s="181"/>
      <c r="AT153" s="177" t="s">
        <v>331</v>
      </c>
      <c r="AU153" s="177" t="s">
        <v>83</v>
      </c>
      <c r="AV153" s="13" t="s">
        <v>81</v>
      </c>
      <c r="AW153" s="13" t="s">
        <v>31</v>
      </c>
      <c r="AX153" s="13" t="s">
        <v>74</v>
      </c>
      <c r="AY153" s="177" t="s">
        <v>159</v>
      </c>
    </row>
    <row r="154" spans="2:65" s="12" customFormat="1" ht="10.199999999999999">
      <c r="B154" s="168"/>
      <c r="D154" s="144" t="s">
        <v>331</v>
      </c>
      <c r="E154" s="169" t="s">
        <v>1</v>
      </c>
      <c r="F154" s="170" t="s">
        <v>3080</v>
      </c>
      <c r="H154" s="171">
        <v>9.5779999999999994</v>
      </c>
      <c r="I154" s="172"/>
      <c r="L154" s="168"/>
      <c r="M154" s="173"/>
      <c r="T154" s="174"/>
      <c r="AT154" s="169" t="s">
        <v>331</v>
      </c>
      <c r="AU154" s="169" t="s">
        <v>83</v>
      </c>
      <c r="AV154" s="12" t="s">
        <v>83</v>
      </c>
      <c r="AW154" s="12" t="s">
        <v>31</v>
      </c>
      <c r="AX154" s="12" t="s">
        <v>81</v>
      </c>
      <c r="AY154" s="169" t="s">
        <v>159</v>
      </c>
    </row>
    <row r="155" spans="2:65" s="1" customFormat="1" ht="21.75" customHeight="1">
      <c r="B155" s="130"/>
      <c r="C155" s="131" t="s">
        <v>189</v>
      </c>
      <c r="D155" s="131" t="s">
        <v>160</v>
      </c>
      <c r="E155" s="132" t="s">
        <v>3092</v>
      </c>
      <c r="F155" s="133" t="s">
        <v>3093</v>
      </c>
      <c r="G155" s="134" t="s">
        <v>336</v>
      </c>
      <c r="H155" s="135">
        <v>61.473999999999997</v>
      </c>
      <c r="I155" s="136"/>
      <c r="J155" s="137">
        <f>ROUND(I155*H155,2)</f>
        <v>0</v>
      </c>
      <c r="K155" s="133" t="s">
        <v>320</v>
      </c>
      <c r="L155" s="32"/>
      <c r="M155" s="138" t="s">
        <v>1</v>
      </c>
      <c r="N155" s="139" t="s">
        <v>39</v>
      </c>
      <c r="P155" s="140">
        <f>O155*H155</f>
        <v>0</v>
      </c>
      <c r="Q155" s="140">
        <v>5.8E-4</v>
      </c>
      <c r="R155" s="140">
        <f>Q155*H155</f>
        <v>3.565492E-2</v>
      </c>
      <c r="S155" s="140">
        <v>0</v>
      </c>
      <c r="T155" s="141">
        <f>S155*H155</f>
        <v>0</v>
      </c>
      <c r="AR155" s="142" t="s">
        <v>164</v>
      </c>
      <c r="AT155" s="142" t="s">
        <v>160</v>
      </c>
      <c r="AU155" s="142" t="s">
        <v>83</v>
      </c>
      <c r="AY155" s="17" t="s">
        <v>159</v>
      </c>
      <c r="BE155" s="143">
        <f>IF(N155="základní",J155,0)</f>
        <v>0</v>
      </c>
      <c r="BF155" s="143">
        <f>IF(N155="snížená",J155,0)</f>
        <v>0</v>
      </c>
      <c r="BG155" s="143">
        <f>IF(N155="zákl. přenesená",J155,0)</f>
        <v>0</v>
      </c>
      <c r="BH155" s="143">
        <f>IF(N155="sníž. přenesená",J155,0)</f>
        <v>0</v>
      </c>
      <c r="BI155" s="143">
        <f>IF(N155="nulová",J155,0)</f>
        <v>0</v>
      </c>
      <c r="BJ155" s="17" t="s">
        <v>81</v>
      </c>
      <c r="BK155" s="143">
        <f>ROUND(I155*H155,2)</f>
        <v>0</v>
      </c>
      <c r="BL155" s="17" t="s">
        <v>164</v>
      </c>
      <c r="BM155" s="142" t="s">
        <v>3094</v>
      </c>
    </row>
    <row r="156" spans="2:65" s="1" customFormat="1" ht="19.2">
      <c r="B156" s="32"/>
      <c r="D156" s="144" t="s">
        <v>165</v>
      </c>
      <c r="F156" s="145" t="s">
        <v>3095</v>
      </c>
      <c r="I156" s="146"/>
      <c r="L156" s="32"/>
      <c r="M156" s="147"/>
      <c r="T156" s="56"/>
      <c r="AT156" s="17" t="s">
        <v>165</v>
      </c>
      <c r="AU156" s="17" t="s">
        <v>83</v>
      </c>
    </row>
    <row r="157" spans="2:65" s="12" customFormat="1" ht="10.199999999999999">
      <c r="B157" s="168"/>
      <c r="D157" s="144" t="s">
        <v>331</v>
      </c>
      <c r="E157" s="169" t="s">
        <v>1</v>
      </c>
      <c r="F157" s="170" t="s">
        <v>3096</v>
      </c>
      <c r="H157" s="171">
        <v>48.88</v>
      </c>
      <c r="I157" s="172"/>
      <c r="L157" s="168"/>
      <c r="M157" s="173"/>
      <c r="T157" s="174"/>
      <c r="AT157" s="169" t="s">
        <v>331</v>
      </c>
      <c r="AU157" s="169" t="s">
        <v>83</v>
      </c>
      <c r="AV157" s="12" t="s">
        <v>83</v>
      </c>
      <c r="AW157" s="12" t="s">
        <v>31</v>
      </c>
      <c r="AX157" s="12" t="s">
        <v>74</v>
      </c>
      <c r="AY157" s="169" t="s">
        <v>159</v>
      </c>
    </row>
    <row r="158" spans="2:65" s="12" customFormat="1" ht="10.199999999999999">
      <c r="B158" s="168"/>
      <c r="D158" s="144" t="s">
        <v>331</v>
      </c>
      <c r="E158" s="169" t="s">
        <v>1</v>
      </c>
      <c r="F158" s="170" t="s">
        <v>3097</v>
      </c>
      <c r="H158" s="171">
        <v>2.85</v>
      </c>
      <c r="I158" s="172"/>
      <c r="L158" s="168"/>
      <c r="M158" s="173"/>
      <c r="T158" s="174"/>
      <c r="AT158" s="169" t="s">
        <v>331</v>
      </c>
      <c r="AU158" s="169" t="s">
        <v>83</v>
      </c>
      <c r="AV158" s="12" t="s">
        <v>83</v>
      </c>
      <c r="AW158" s="12" t="s">
        <v>31</v>
      </c>
      <c r="AX158" s="12" t="s">
        <v>74</v>
      </c>
      <c r="AY158" s="169" t="s">
        <v>159</v>
      </c>
    </row>
    <row r="159" spans="2:65" s="12" customFormat="1" ht="10.199999999999999">
      <c r="B159" s="168"/>
      <c r="D159" s="144" t="s">
        <v>331</v>
      </c>
      <c r="E159" s="169" t="s">
        <v>1</v>
      </c>
      <c r="F159" s="170" t="s">
        <v>3098</v>
      </c>
      <c r="H159" s="171">
        <v>6.36</v>
      </c>
      <c r="I159" s="172"/>
      <c r="L159" s="168"/>
      <c r="M159" s="173"/>
      <c r="T159" s="174"/>
      <c r="AT159" s="169" t="s">
        <v>331</v>
      </c>
      <c r="AU159" s="169" t="s">
        <v>83</v>
      </c>
      <c r="AV159" s="12" t="s">
        <v>83</v>
      </c>
      <c r="AW159" s="12" t="s">
        <v>31</v>
      </c>
      <c r="AX159" s="12" t="s">
        <v>74</v>
      </c>
      <c r="AY159" s="169" t="s">
        <v>159</v>
      </c>
    </row>
    <row r="160" spans="2:65" s="12" customFormat="1" ht="10.199999999999999">
      <c r="B160" s="168"/>
      <c r="D160" s="144" t="s">
        <v>331</v>
      </c>
      <c r="E160" s="169" t="s">
        <v>1</v>
      </c>
      <c r="F160" s="170" t="s">
        <v>3099</v>
      </c>
      <c r="H160" s="171">
        <v>3.3839999999999999</v>
      </c>
      <c r="I160" s="172"/>
      <c r="L160" s="168"/>
      <c r="M160" s="173"/>
      <c r="T160" s="174"/>
      <c r="AT160" s="169" t="s">
        <v>331</v>
      </c>
      <c r="AU160" s="169" t="s">
        <v>83</v>
      </c>
      <c r="AV160" s="12" t="s">
        <v>83</v>
      </c>
      <c r="AW160" s="12" t="s">
        <v>31</v>
      </c>
      <c r="AX160" s="12" t="s">
        <v>74</v>
      </c>
      <c r="AY160" s="169" t="s">
        <v>159</v>
      </c>
    </row>
    <row r="161" spans="2:65" s="14" customFormat="1" ht="10.199999999999999">
      <c r="B161" s="182"/>
      <c r="D161" s="144" t="s">
        <v>331</v>
      </c>
      <c r="E161" s="183" t="s">
        <v>1</v>
      </c>
      <c r="F161" s="184" t="s">
        <v>1597</v>
      </c>
      <c r="H161" s="185">
        <v>61.473999999999997</v>
      </c>
      <c r="I161" s="186"/>
      <c r="L161" s="182"/>
      <c r="M161" s="187"/>
      <c r="T161" s="188"/>
      <c r="AT161" s="183" t="s">
        <v>331</v>
      </c>
      <c r="AU161" s="183" t="s">
        <v>83</v>
      </c>
      <c r="AV161" s="14" t="s">
        <v>164</v>
      </c>
      <c r="AW161" s="14" t="s">
        <v>31</v>
      </c>
      <c r="AX161" s="14" t="s">
        <v>81</v>
      </c>
      <c r="AY161" s="183" t="s">
        <v>159</v>
      </c>
    </row>
    <row r="162" spans="2:65" s="1" customFormat="1" ht="21.75" customHeight="1">
      <c r="B162" s="130"/>
      <c r="C162" s="131" t="s">
        <v>175</v>
      </c>
      <c r="D162" s="131" t="s">
        <v>160</v>
      </c>
      <c r="E162" s="132" t="s">
        <v>3100</v>
      </c>
      <c r="F162" s="133" t="s">
        <v>3101</v>
      </c>
      <c r="G162" s="134" t="s">
        <v>336</v>
      </c>
      <c r="H162" s="135">
        <v>61.473999999999997</v>
      </c>
      <c r="I162" s="136"/>
      <c r="J162" s="137">
        <f>ROUND(I162*H162,2)</f>
        <v>0</v>
      </c>
      <c r="K162" s="133" t="s">
        <v>320</v>
      </c>
      <c r="L162" s="32"/>
      <c r="M162" s="138" t="s">
        <v>1</v>
      </c>
      <c r="N162" s="139" t="s">
        <v>39</v>
      </c>
      <c r="P162" s="140">
        <f>O162*H162</f>
        <v>0</v>
      </c>
      <c r="Q162" s="140">
        <v>0</v>
      </c>
      <c r="R162" s="140">
        <f>Q162*H162</f>
        <v>0</v>
      </c>
      <c r="S162" s="140">
        <v>0</v>
      </c>
      <c r="T162" s="141">
        <f>S162*H162</f>
        <v>0</v>
      </c>
      <c r="AR162" s="142" t="s">
        <v>164</v>
      </c>
      <c r="AT162" s="142" t="s">
        <v>160</v>
      </c>
      <c r="AU162" s="142" t="s">
        <v>83</v>
      </c>
      <c r="AY162" s="17" t="s">
        <v>159</v>
      </c>
      <c r="BE162" s="143">
        <f>IF(N162="základní",J162,0)</f>
        <v>0</v>
      </c>
      <c r="BF162" s="143">
        <f>IF(N162="snížená",J162,0)</f>
        <v>0</v>
      </c>
      <c r="BG162" s="143">
        <f>IF(N162="zákl. přenesená",J162,0)</f>
        <v>0</v>
      </c>
      <c r="BH162" s="143">
        <f>IF(N162="sníž. přenesená",J162,0)</f>
        <v>0</v>
      </c>
      <c r="BI162" s="143">
        <f>IF(N162="nulová",J162,0)</f>
        <v>0</v>
      </c>
      <c r="BJ162" s="17" t="s">
        <v>81</v>
      </c>
      <c r="BK162" s="143">
        <f>ROUND(I162*H162,2)</f>
        <v>0</v>
      </c>
      <c r="BL162" s="17" t="s">
        <v>164</v>
      </c>
      <c r="BM162" s="142" t="s">
        <v>3102</v>
      </c>
    </row>
    <row r="163" spans="2:65" s="1" customFormat="1" ht="19.2">
      <c r="B163" s="32"/>
      <c r="D163" s="144" t="s">
        <v>165</v>
      </c>
      <c r="F163" s="145" t="s">
        <v>3103</v>
      </c>
      <c r="I163" s="146"/>
      <c r="L163" s="32"/>
      <c r="M163" s="147"/>
      <c r="T163" s="56"/>
      <c r="AT163" s="17" t="s">
        <v>165</v>
      </c>
      <c r="AU163" s="17" t="s">
        <v>83</v>
      </c>
    </row>
    <row r="164" spans="2:65" s="12" customFormat="1" ht="10.199999999999999">
      <c r="B164" s="168"/>
      <c r="D164" s="144" t="s">
        <v>331</v>
      </c>
      <c r="E164" s="169" t="s">
        <v>1</v>
      </c>
      <c r="F164" s="170" t="s">
        <v>3096</v>
      </c>
      <c r="H164" s="171">
        <v>48.88</v>
      </c>
      <c r="I164" s="172"/>
      <c r="L164" s="168"/>
      <c r="M164" s="173"/>
      <c r="T164" s="174"/>
      <c r="AT164" s="169" t="s">
        <v>331</v>
      </c>
      <c r="AU164" s="169" t="s">
        <v>83</v>
      </c>
      <c r="AV164" s="12" t="s">
        <v>83</v>
      </c>
      <c r="AW164" s="12" t="s">
        <v>31</v>
      </c>
      <c r="AX164" s="12" t="s">
        <v>74</v>
      </c>
      <c r="AY164" s="169" t="s">
        <v>159</v>
      </c>
    </row>
    <row r="165" spans="2:65" s="12" customFormat="1" ht="10.199999999999999">
      <c r="B165" s="168"/>
      <c r="D165" s="144" t="s">
        <v>331</v>
      </c>
      <c r="E165" s="169" t="s">
        <v>1</v>
      </c>
      <c r="F165" s="170" t="s">
        <v>3097</v>
      </c>
      <c r="H165" s="171">
        <v>2.85</v>
      </c>
      <c r="I165" s="172"/>
      <c r="L165" s="168"/>
      <c r="M165" s="173"/>
      <c r="T165" s="174"/>
      <c r="AT165" s="169" t="s">
        <v>331</v>
      </c>
      <c r="AU165" s="169" t="s">
        <v>83</v>
      </c>
      <c r="AV165" s="12" t="s">
        <v>83</v>
      </c>
      <c r="AW165" s="12" t="s">
        <v>31</v>
      </c>
      <c r="AX165" s="12" t="s">
        <v>74</v>
      </c>
      <c r="AY165" s="169" t="s">
        <v>159</v>
      </c>
    </row>
    <row r="166" spans="2:65" s="12" customFormat="1" ht="10.199999999999999">
      <c r="B166" s="168"/>
      <c r="D166" s="144" t="s">
        <v>331</v>
      </c>
      <c r="E166" s="169" t="s">
        <v>1</v>
      </c>
      <c r="F166" s="170" t="s">
        <v>3098</v>
      </c>
      <c r="H166" s="171">
        <v>6.36</v>
      </c>
      <c r="I166" s="172"/>
      <c r="L166" s="168"/>
      <c r="M166" s="173"/>
      <c r="T166" s="174"/>
      <c r="AT166" s="169" t="s">
        <v>331</v>
      </c>
      <c r="AU166" s="169" t="s">
        <v>83</v>
      </c>
      <c r="AV166" s="12" t="s">
        <v>83</v>
      </c>
      <c r="AW166" s="12" t="s">
        <v>31</v>
      </c>
      <c r="AX166" s="12" t="s">
        <v>74</v>
      </c>
      <c r="AY166" s="169" t="s">
        <v>159</v>
      </c>
    </row>
    <row r="167" spans="2:65" s="12" customFormat="1" ht="10.199999999999999">
      <c r="B167" s="168"/>
      <c r="D167" s="144" t="s">
        <v>331</v>
      </c>
      <c r="E167" s="169" t="s">
        <v>1</v>
      </c>
      <c r="F167" s="170" t="s">
        <v>3099</v>
      </c>
      <c r="H167" s="171">
        <v>3.3839999999999999</v>
      </c>
      <c r="I167" s="172"/>
      <c r="L167" s="168"/>
      <c r="M167" s="173"/>
      <c r="T167" s="174"/>
      <c r="AT167" s="169" t="s">
        <v>331</v>
      </c>
      <c r="AU167" s="169" t="s">
        <v>83</v>
      </c>
      <c r="AV167" s="12" t="s">
        <v>83</v>
      </c>
      <c r="AW167" s="12" t="s">
        <v>31</v>
      </c>
      <c r="AX167" s="12" t="s">
        <v>74</v>
      </c>
      <c r="AY167" s="169" t="s">
        <v>159</v>
      </c>
    </row>
    <row r="168" spans="2:65" s="14" customFormat="1" ht="10.199999999999999">
      <c r="B168" s="182"/>
      <c r="D168" s="144" t="s">
        <v>331</v>
      </c>
      <c r="E168" s="183" t="s">
        <v>1</v>
      </c>
      <c r="F168" s="184" t="s">
        <v>1597</v>
      </c>
      <c r="H168" s="185">
        <v>61.473999999999997</v>
      </c>
      <c r="I168" s="186"/>
      <c r="L168" s="182"/>
      <c r="M168" s="187"/>
      <c r="T168" s="188"/>
      <c r="AT168" s="183" t="s">
        <v>331</v>
      </c>
      <c r="AU168" s="183" t="s">
        <v>83</v>
      </c>
      <c r="AV168" s="14" t="s">
        <v>164</v>
      </c>
      <c r="AW168" s="14" t="s">
        <v>31</v>
      </c>
      <c r="AX168" s="14" t="s">
        <v>81</v>
      </c>
      <c r="AY168" s="183" t="s">
        <v>159</v>
      </c>
    </row>
    <row r="169" spans="2:65" s="1" customFormat="1" ht="37.799999999999997" customHeight="1">
      <c r="B169" s="130"/>
      <c r="C169" s="131" t="s">
        <v>197</v>
      </c>
      <c r="D169" s="131" t="s">
        <v>160</v>
      </c>
      <c r="E169" s="132" t="s">
        <v>1667</v>
      </c>
      <c r="F169" s="133" t="s">
        <v>1668</v>
      </c>
      <c r="G169" s="134" t="s">
        <v>315</v>
      </c>
      <c r="H169" s="135">
        <v>20.388000000000002</v>
      </c>
      <c r="I169" s="136"/>
      <c r="J169" s="137">
        <f>ROUND(I169*H169,2)</f>
        <v>0</v>
      </c>
      <c r="K169" s="133" t="s">
        <v>320</v>
      </c>
      <c r="L169" s="32"/>
      <c r="M169" s="138" t="s">
        <v>1</v>
      </c>
      <c r="N169" s="139" t="s">
        <v>39</v>
      </c>
      <c r="P169" s="140">
        <f>O169*H169</f>
        <v>0</v>
      </c>
      <c r="Q169" s="140">
        <v>0</v>
      </c>
      <c r="R169" s="140">
        <f>Q169*H169</f>
        <v>0</v>
      </c>
      <c r="S169" s="140">
        <v>0</v>
      </c>
      <c r="T169" s="141">
        <f>S169*H169</f>
        <v>0</v>
      </c>
      <c r="AR169" s="142" t="s">
        <v>164</v>
      </c>
      <c r="AT169" s="142" t="s">
        <v>160</v>
      </c>
      <c r="AU169" s="142" t="s">
        <v>83</v>
      </c>
      <c r="AY169" s="17" t="s">
        <v>159</v>
      </c>
      <c r="BE169" s="143">
        <f>IF(N169="základní",J169,0)</f>
        <v>0</v>
      </c>
      <c r="BF169" s="143">
        <f>IF(N169="snížená",J169,0)</f>
        <v>0</v>
      </c>
      <c r="BG169" s="143">
        <f>IF(N169="zákl. přenesená",J169,0)</f>
        <v>0</v>
      </c>
      <c r="BH169" s="143">
        <f>IF(N169="sníž. přenesená",J169,0)</f>
        <v>0</v>
      </c>
      <c r="BI169" s="143">
        <f>IF(N169="nulová",J169,0)</f>
        <v>0</v>
      </c>
      <c r="BJ169" s="17" t="s">
        <v>81</v>
      </c>
      <c r="BK169" s="143">
        <f>ROUND(I169*H169,2)</f>
        <v>0</v>
      </c>
      <c r="BL169" s="17" t="s">
        <v>164</v>
      </c>
      <c r="BM169" s="142" t="s">
        <v>3104</v>
      </c>
    </row>
    <row r="170" spans="2:65" s="1" customFormat="1" ht="38.4">
      <c r="B170" s="32"/>
      <c r="D170" s="144" t="s">
        <v>165</v>
      </c>
      <c r="F170" s="145" t="s">
        <v>1670</v>
      </c>
      <c r="I170" s="146"/>
      <c r="L170" s="32"/>
      <c r="M170" s="147"/>
      <c r="T170" s="56"/>
      <c r="AT170" s="17" t="s">
        <v>165</v>
      </c>
      <c r="AU170" s="17" t="s">
        <v>83</v>
      </c>
    </row>
    <row r="171" spans="2:65" s="13" customFormat="1" ht="10.199999999999999">
      <c r="B171" s="176"/>
      <c r="D171" s="144" t="s">
        <v>331</v>
      </c>
      <c r="E171" s="177" t="s">
        <v>1</v>
      </c>
      <c r="F171" s="178" t="s">
        <v>3105</v>
      </c>
      <c r="H171" s="177" t="s">
        <v>1</v>
      </c>
      <c r="I171" s="179"/>
      <c r="L171" s="176"/>
      <c r="M171" s="180"/>
      <c r="T171" s="181"/>
      <c r="AT171" s="177" t="s">
        <v>331</v>
      </c>
      <c r="AU171" s="177" t="s">
        <v>83</v>
      </c>
      <c r="AV171" s="13" t="s">
        <v>81</v>
      </c>
      <c r="AW171" s="13" t="s">
        <v>31</v>
      </c>
      <c r="AX171" s="13" t="s">
        <v>74</v>
      </c>
      <c r="AY171" s="177" t="s">
        <v>159</v>
      </c>
    </row>
    <row r="172" spans="2:65" s="12" customFormat="1" ht="10.199999999999999">
      <c r="B172" s="168"/>
      <c r="D172" s="144" t="s">
        <v>331</v>
      </c>
      <c r="E172" s="169" t="s">
        <v>1</v>
      </c>
      <c r="F172" s="170" t="s">
        <v>3106</v>
      </c>
      <c r="H172" s="171">
        <v>20.388000000000002</v>
      </c>
      <c r="I172" s="172"/>
      <c r="L172" s="168"/>
      <c r="M172" s="173"/>
      <c r="T172" s="174"/>
      <c r="AT172" s="169" t="s">
        <v>331</v>
      </c>
      <c r="AU172" s="169" t="s">
        <v>83</v>
      </c>
      <c r="AV172" s="12" t="s">
        <v>83</v>
      </c>
      <c r="AW172" s="12" t="s">
        <v>31</v>
      </c>
      <c r="AX172" s="12" t="s">
        <v>74</v>
      </c>
      <c r="AY172" s="169" t="s">
        <v>159</v>
      </c>
    </row>
    <row r="173" spans="2:65" s="14" customFormat="1" ht="10.199999999999999">
      <c r="B173" s="182"/>
      <c r="D173" s="144" t="s">
        <v>331</v>
      </c>
      <c r="E173" s="183" t="s">
        <v>1</v>
      </c>
      <c r="F173" s="184" t="s">
        <v>1597</v>
      </c>
      <c r="H173" s="185">
        <v>20.388000000000002</v>
      </c>
      <c r="I173" s="186"/>
      <c r="L173" s="182"/>
      <c r="M173" s="187"/>
      <c r="T173" s="188"/>
      <c r="AT173" s="183" t="s">
        <v>331</v>
      </c>
      <c r="AU173" s="183" t="s">
        <v>83</v>
      </c>
      <c r="AV173" s="14" t="s">
        <v>164</v>
      </c>
      <c r="AW173" s="14" t="s">
        <v>31</v>
      </c>
      <c r="AX173" s="14" t="s">
        <v>81</v>
      </c>
      <c r="AY173" s="183" t="s">
        <v>159</v>
      </c>
    </row>
    <row r="174" spans="2:65" s="1" customFormat="1" ht="37.799999999999997" customHeight="1">
      <c r="B174" s="130"/>
      <c r="C174" s="131" t="s">
        <v>187</v>
      </c>
      <c r="D174" s="131" t="s">
        <v>160</v>
      </c>
      <c r="E174" s="132" t="s">
        <v>1678</v>
      </c>
      <c r="F174" s="133" t="s">
        <v>1679</v>
      </c>
      <c r="G174" s="134" t="s">
        <v>315</v>
      </c>
      <c r="H174" s="135">
        <v>14.096</v>
      </c>
      <c r="I174" s="136"/>
      <c r="J174" s="137">
        <f>ROUND(I174*H174,2)</f>
        <v>0</v>
      </c>
      <c r="K174" s="133" t="s">
        <v>320</v>
      </c>
      <c r="L174" s="32"/>
      <c r="M174" s="138" t="s">
        <v>1</v>
      </c>
      <c r="N174" s="139" t="s">
        <v>39</v>
      </c>
      <c r="P174" s="140">
        <f>O174*H174</f>
        <v>0</v>
      </c>
      <c r="Q174" s="140">
        <v>0</v>
      </c>
      <c r="R174" s="140">
        <f>Q174*H174</f>
        <v>0</v>
      </c>
      <c r="S174" s="140">
        <v>0</v>
      </c>
      <c r="T174" s="141">
        <f>S174*H174</f>
        <v>0</v>
      </c>
      <c r="AR174" s="142" t="s">
        <v>164</v>
      </c>
      <c r="AT174" s="142" t="s">
        <v>160</v>
      </c>
      <c r="AU174" s="142" t="s">
        <v>83</v>
      </c>
      <c r="AY174" s="17" t="s">
        <v>159</v>
      </c>
      <c r="BE174" s="143">
        <f>IF(N174="základní",J174,0)</f>
        <v>0</v>
      </c>
      <c r="BF174" s="143">
        <f>IF(N174="snížená",J174,0)</f>
        <v>0</v>
      </c>
      <c r="BG174" s="143">
        <f>IF(N174="zákl. přenesená",J174,0)</f>
        <v>0</v>
      </c>
      <c r="BH174" s="143">
        <f>IF(N174="sníž. přenesená",J174,0)</f>
        <v>0</v>
      </c>
      <c r="BI174" s="143">
        <f>IF(N174="nulová",J174,0)</f>
        <v>0</v>
      </c>
      <c r="BJ174" s="17" t="s">
        <v>81</v>
      </c>
      <c r="BK174" s="143">
        <f>ROUND(I174*H174,2)</f>
        <v>0</v>
      </c>
      <c r="BL174" s="17" t="s">
        <v>164</v>
      </c>
      <c r="BM174" s="142" t="s">
        <v>3107</v>
      </c>
    </row>
    <row r="175" spans="2:65" s="1" customFormat="1" ht="38.4">
      <c r="B175" s="32"/>
      <c r="D175" s="144" t="s">
        <v>165</v>
      </c>
      <c r="F175" s="145" t="s">
        <v>1681</v>
      </c>
      <c r="I175" s="146"/>
      <c r="L175" s="32"/>
      <c r="M175" s="147"/>
      <c r="T175" s="56"/>
      <c r="AT175" s="17" t="s">
        <v>165</v>
      </c>
      <c r="AU175" s="17" t="s">
        <v>83</v>
      </c>
    </row>
    <row r="176" spans="2:65" s="12" customFormat="1" ht="10.199999999999999">
      <c r="B176" s="168"/>
      <c r="D176" s="144" t="s">
        <v>331</v>
      </c>
      <c r="E176" s="169" t="s">
        <v>3045</v>
      </c>
      <c r="F176" s="170" t="s">
        <v>3108</v>
      </c>
      <c r="H176" s="171">
        <v>14.096</v>
      </c>
      <c r="I176" s="172"/>
      <c r="L176" s="168"/>
      <c r="M176" s="173"/>
      <c r="T176" s="174"/>
      <c r="AT176" s="169" t="s">
        <v>331</v>
      </c>
      <c r="AU176" s="169" t="s">
        <v>83</v>
      </c>
      <c r="AV176" s="12" t="s">
        <v>83</v>
      </c>
      <c r="AW176" s="12" t="s">
        <v>31</v>
      </c>
      <c r="AX176" s="12" t="s">
        <v>81</v>
      </c>
      <c r="AY176" s="169" t="s">
        <v>159</v>
      </c>
    </row>
    <row r="177" spans="2:65" s="1" customFormat="1" ht="37.799999999999997" customHeight="1">
      <c r="B177" s="130"/>
      <c r="C177" s="131" t="s">
        <v>206</v>
      </c>
      <c r="D177" s="131" t="s">
        <v>160</v>
      </c>
      <c r="E177" s="132" t="s">
        <v>1682</v>
      </c>
      <c r="F177" s="133" t="s">
        <v>1683</v>
      </c>
      <c r="G177" s="134" t="s">
        <v>315</v>
      </c>
      <c r="H177" s="135">
        <v>14.096</v>
      </c>
      <c r="I177" s="136"/>
      <c r="J177" s="137">
        <f>ROUND(I177*H177,2)</f>
        <v>0</v>
      </c>
      <c r="K177" s="133" t="s">
        <v>320</v>
      </c>
      <c r="L177" s="32"/>
      <c r="M177" s="138" t="s">
        <v>1</v>
      </c>
      <c r="N177" s="139" t="s">
        <v>39</v>
      </c>
      <c r="P177" s="140">
        <f>O177*H177</f>
        <v>0</v>
      </c>
      <c r="Q177" s="140">
        <v>0</v>
      </c>
      <c r="R177" s="140">
        <f>Q177*H177</f>
        <v>0</v>
      </c>
      <c r="S177" s="140">
        <v>0</v>
      </c>
      <c r="T177" s="141">
        <f>S177*H177</f>
        <v>0</v>
      </c>
      <c r="AR177" s="142" t="s">
        <v>164</v>
      </c>
      <c r="AT177" s="142" t="s">
        <v>160</v>
      </c>
      <c r="AU177" s="142" t="s">
        <v>83</v>
      </c>
      <c r="AY177" s="17" t="s">
        <v>159</v>
      </c>
      <c r="BE177" s="143">
        <f>IF(N177="základní",J177,0)</f>
        <v>0</v>
      </c>
      <c r="BF177" s="143">
        <f>IF(N177="snížená",J177,0)</f>
        <v>0</v>
      </c>
      <c r="BG177" s="143">
        <f>IF(N177="zákl. přenesená",J177,0)</f>
        <v>0</v>
      </c>
      <c r="BH177" s="143">
        <f>IF(N177="sníž. přenesená",J177,0)</f>
        <v>0</v>
      </c>
      <c r="BI177" s="143">
        <f>IF(N177="nulová",J177,0)</f>
        <v>0</v>
      </c>
      <c r="BJ177" s="17" t="s">
        <v>81</v>
      </c>
      <c r="BK177" s="143">
        <f>ROUND(I177*H177,2)</f>
        <v>0</v>
      </c>
      <c r="BL177" s="17" t="s">
        <v>164</v>
      </c>
      <c r="BM177" s="142" t="s">
        <v>3109</v>
      </c>
    </row>
    <row r="178" spans="2:65" s="1" customFormat="1" ht="48">
      <c r="B178" s="32"/>
      <c r="D178" s="144" t="s">
        <v>165</v>
      </c>
      <c r="F178" s="145" t="s">
        <v>1685</v>
      </c>
      <c r="I178" s="146"/>
      <c r="L178" s="32"/>
      <c r="M178" s="147"/>
      <c r="T178" s="56"/>
      <c r="AT178" s="17" t="s">
        <v>165</v>
      </c>
      <c r="AU178" s="17" t="s">
        <v>83</v>
      </c>
    </row>
    <row r="179" spans="2:65" s="12" customFormat="1" ht="10.199999999999999">
      <c r="B179" s="168"/>
      <c r="D179" s="144" t="s">
        <v>331</v>
      </c>
      <c r="E179" s="169" t="s">
        <v>1</v>
      </c>
      <c r="F179" s="170" t="s">
        <v>3110</v>
      </c>
      <c r="H179" s="171">
        <v>14.096</v>
      </c>
      <c r="I179" s="172"/>
      <c r="L179" s="168"/>
      <c r="M179" s="173"/>
      <c r="T179" s="174"/>
      <c r="AT179" s="169" t="s">
        <v>331</v>
      </c>
      <c r="AU179" s="169" t="s">
        <v>83</v>
      </c>
      <c r="AV179" s="12" t="s">
        <v>83</v>
      </c>
      <c r="AW179" s="12" t="s">
        <v>31</v>
      </c>
      <c r="AX179" s="12" t="s">
        <v>81</v>
      </c>
      <c r="AY179" s="169" t="s">
        <v>159</v>
      </c>
    </row>
    <row r="180" spans="2:65" s="1" customFormat="1" ht="37.799999999999997" customHeight="1">
      <c r="B180" s="130"/>
      <c r="C180" s="131" t="s">
        <v>8</v>
      </c>
      <c r="D180" s="131" t="s">
        <v>160</v>
      </c>
      <c r="E180" s="132" t="s">
        <v>1687</v>
      </c>
      <c r="F180" s="133" t="s">
        <v>1688</v>
      </c>
      <c r="G180" s="134" t="s">
        <v>315</v>
      </c>
      <c r="H180" s="135">
        <v>9.5779999999999994</v>
      </c>
      <c r="I180" s="136"/>
      <c r="J180" s="137">
        <f>ROUND(I180*H180,2)</f>
        <v>0</v>
      </c>
      <c r="K180" s="133" t="s">
        <v>320</v>
      </c>
      <c r="L180" s="32"/>
      <c r="M180" s="138" t="s">
        <v>1</v>
      </c>
      <c r="N180" s="139" t="s">
        <v>39</v>
      </c>
      <c r="P180" s="140">
        <f>O180*H180</f>
        <v>0</v>
      </c>
      <c r="Q180" s="140">
        <v>0</v>
      </c>
      <c r="R180" s="140">
        <f>Q180*H180</f>
        <v>0</v>
      </c>
      <c r="S180" s="140">
        <v>0</v>
      </c>
      <c r="T180" s="141">
        <f>S180*H180</f>
        <v>0</v>
      </c>
      <c r="AR180" s="142" t="s">
        <v>164</v>
      </c>
      <c r="AT180" s="142" t="s">
        <v>160</v>
      </c>
      <c r="AU180" s="142" t="s">
        <v>83</v>
      </c>
      <c r="AY180" s="17" t="s">
        <v>159</v>
      </c>
      <c r="BE180" s="143">
        <f>IF(N180="základní",J180,0)</f>
        <v>0</v>
      </c>
      <c r="BF180" s="143">
        <f>IF(N180="snížená",J180,0)</f>
        <v>0</v>
      </c>
      <c r="BG180" s="143">
        <f>IF(N180="zákl. přenesená",J180,0)</f>
        <v>0</v>
      </c>
      <c r="BH180" s="143">
        <f>IF(N180="sníž. přenesená",J180,0)</f>
        <v>0</v>
      </c>
      <c r="BI180" s="143">
        <f>IF(N180="nulová",J180,0)</f>
        <v>0</v>
      </c>
      <c r="BJ180" s="17" t="s">
        <v>81</v>
      </c>
      <c r="BK180" s="143">
        <f>ROUND(I180*H180,2)</f>
        <v>0</v>
      </c>
      <c r="BL180" s="17" t="s">
        <v>164</v>
      </c>
      <c r="BM180" s="142" t="s">
        <v>3111</v>
      </c>
    </row>
    <row r="181" spans="2:65" s="1" customFormat="1" ht="38.4">
      <c r="B181" s="32"/>
      <c r="D181" s="144" t="s">
        <v>165</v>
      </c>
      <c r="F181" s="145" t="s">
        <v>1690</v>
      </c>
      <c r="I181" s="146"/>
      <c r="L181" s="32"/>
      <c r="M181" s="147"/>
      <c r="T181" s="56"/>
      <c r="AT181" s="17" t="s">
        <v>165</v>
      </c>
      <c r="AU181" s="17" t="s">
        <v>83</v>
      </c>
    </row>
    <row r="182" spans="2:65" s="12" customFormat="1" ht="10.199999999999999">
      <c r="B182" s="168"/>
      <c r="D182" s="144" t="s">
        <v>331</v>
      </c>
      <c r="E182" s="169" t="s">
        <v>3048</v>
      </c>
      <c r="F182" s="170" t="s">
        <v>3080</v>
      </c>
      <c r="H182" s="171">
        <v>9.5779999999999994</v>
      </c>
      <c r="I182" s="172"/>
      <c r="L182" s="168"/>
      <c r="M182" s="173"/>
      <c r="T182" s="174"/>
      <c r="AT182" s="169" t="s">
        <v>331</v>
      </c>
      <c r="AU182" s="169" t="s">
        <v>83</v>
      </c>
      <c r="AV182" s="12" t="s">
        <v>83</v>
      </c>
      <c r="AW182" s="12" t="s">
        <v>31</v>
      </c>
      <c r="AX182" s="12" t="s">
        <v>81</v>
      </c>
      <c r="AY182" s="169" t="s">
        <v>159</v>
      </c>
    </row>
    <row r="183" spans="2:65" s="1" customFormat="1" ht="37.799999999999997" customHeight="1">
      <c r="B183" s="130"/>
      <c r="C183" s="131" t="s">
        <v>215</v>
      </c>
      <c r="D183" s="131" t="s">
        <v>160</v>
      </c>
      <c r="E183" s="132" t="s">
        <v>1691</v>
      </c>
      <c r="F183" s="133" t="s">
        <v>1692</v>
      </c>
      <c r="G183" s="134" t="s">
        <v>315</v>
      </c>
      <c r="H183" s="135">
        <v>9.5779999999999994</v>
      </c>
      <c r="I183" s="136"/>
      <c r="J183" s="137">
        <f>ROUND(I183*H183,2)</f>
        <v>0</v>
      </c>
      <c r="K183" s="133" t="s">
        <v>320</v>
      </c>
      <c r="L183" s="32"/>
      <c r="M183" s="138" t="s">
        <v>1</v>
      </c>
      <c r="N183" s="139" t="s">
        <v>39</v>
      </c>
      <c r="P183" s="140">
        <f>O183*H183</f>
        <v>0</v>
      </c>
      <c r="Q183" s="140">
        <v>0</v>
      </c>
      <c r="R183" s="140">
        <f>Q183*H183</f>
        <v>0</v>
      </c>
      <c r="S183" s="140">
        <v>0</v>
      </c>
      <c r="T183" s="141">
        <f>S183*H183</f>
        <v>0</v>
      </c>
      <c r="AR183" s="142" t="s">
        <v>164</v>
      </c>
      <c r="AT183" s="142" t="s">
        <v>160</v>
      </c>
      <c r="AU183" s="142" t="s">
        <v>83</v>
      </c>
      <c r="AY183" s="17" t="s">
        <v>159</v>
      </c>
      <c r="BE183" s="143">
        <f>IF(N183="základní",J183,0)</f>
        <v>0</v>
      </c>
      <c r="BF183" s="143">
        <f>IF(N183="snížená",J183,0)</f>
        <v>0</v>
      </c>
      <c r="BG183" s="143">
        <f>IF(N183="zákl. přenesená",J183,0)</f>
        <v>0</v>
      </c>
      <c r="BH183" s="143">
        <f>IF(N183="sníž. přenesená",J183,0)</f>
        <v>0</v>
      </c>
      <c r="BI183" s="143">
        <f>IF(N183="nulová",J183,0)</f>
        <v>0</v>
      </c>
      <c r="BJ183" s="17" t="s">
        <v>81</v>
      </c>
      <c r="BK183" s="143">
        <f>ROUND(I183*H183,2)</f>
        <v>0</v>
      </c>
      <c r="BL183" s="17" t="s">
        <v>164</v>
      </c>
      <c r="BM183" s="142" t="s">
        <v>3112</v>
      </c>
    </row>
    <row r="184" spans="2:65" s="1" customFormat="1" ht="48">
      <c r="B184" s="32"/>
      <c r="D184" s="144" t="s">
        <v>165</v>
      </c>
      <c r="F184" s="145" t="s">
        <v>1694</v>
      </c>
      <c r="I184" s="146"/>
      <c r="L184" s="32"/>
      <c r="M184" s="147"/>
      <c r="T184" s="56"/>
      <c r="AT184" s="17" t="s">
        <v>165</v>
      </c>
      <c r="AU184" s="17" t="s">
        <v>83</v>
      </c>
    </row>
    <row r="185" spans="2:65" s="12" customFormat="1" ht="10.199999999999999">
      <c r="B185" s="168"/>
      <c r="D185" s="144" t="s">
        <v>331</v>
      </c>
      <c r="E185" s="169" t="s">
        <v>1</v>
      </c>
      <c r="F185" s="170" t="s">
        <v>3113</v>
      </c>
      <c r="H185" s="171">
        <v>9.5779999999999994</v>
      </c>
      <c r="I185" s="172"/>
      <c r="L185" s="168"/>
      <c r="M185" s="173"/>
      <c r="T185" s="174"/>
      <c r="AT185" s="169" t="s">
        <v>331</v>
      </c>
      <c r="AU185" s="169" t="s">
        <v>83</v>
      </c>
      <c r="AV185" s="12" t="s">
        <v>83</v>
      </c>
      <c r="AW185" s="12" t="s">
        <v>31</v>
      </c>
      <c r="AX185" s="12" t="s">
        <v>81</v>
      </c>
      <c r="AY185" s="169" t="s">
        <v>159</v>
      </c>
    </row>
    <row r="186" spans="2:65" s="1" customFormat="1" ht="44.25" customHeight="1">
      <c r="B186" s="130"/>
      <c r="C186" s="131" t="s">
        <v>195</v>
      </c>
      <c r="D186" s="131" t="s">
        <v>160</v>
      </c>
      <c r="E186" s="132" t="s">
        <v>3114</v>
      </c>
      <c r="F186" s="133" t="s">
        <v>1707</v>
      </c>
      <c r="G186" s="134" t="s">
        <v>329</v>
      </c>
      <c r="H186" s="135">
        <v>47.347999999999999</v>
      </c>
      <c r="I186" s="136"/>
      <c r="J186" s="137">
        <f>ROUND(I186*H186,2)</f>
        <v>0</v>
      </c>
      <c r="K186" s="133" t="s">
        <v>320</v>
      </c>
      <c r="L186" s="32"/>
      <c r="M186" s="138" t="s">
        <v>1</v>
      </c>
      <c r="N186" s="139" t="s">
        <v>39</v>
      </c>
      <c r="P186" s="140">
        <f>O186*H186</f>
        <v>0</v>
      </c>
      <c r="Q186" s="140">
        <v>0</v>
      </c>
      <c r="R186" s="140">
        <f>Q186*H186</f>
        <v>0</v>
      </c>
      <c r="S186" s="140">
        <v>0</v>
      </c>
      <c r="T186" s="141">
        <f>S186*H186</f>
        <v>0</v>
      </c>
      <c r="AR186" s="142" t="s">
        <v>164</v>
      </c>
      <c r="AT186" s="142" t="s">
        <v>160</v>
      </c>
      <c r="AU186" s="142" t="s">
        <v>83</v>
      </c>
      <c r="AY186" s="17" t="s">
        <v>159</v>
      </c>
      <c r="BE186" s="143">
        <f>IF(N186="základní",J186,0)</f>
        <v>0</v>
      </c>
      <c r="BF186" s="143">
        <f>IF(N186="snížená",J186,0)</f>
        <v>0</v>
      </c>
      <c r="BG186" s="143">
        <f>IF(N186="zákl. přenesená",J186,0)</f>
        <v>0</v>
      </c>
      <c r="BH186" s="143">
        <f>IF(N186="sníž. přenesená",J186,0)</f>
        <v>0</v>
      </c>
      <c r="BI186" s="143">
        <f>IF(N186="nulová",J186,0)</f>
        <v>0</v>
      </c>
      <c r="BJ186" s="17" t="s">
        <v>81</v>
      </c>
      <c r="BK186" s="143">
        <f>ROUND(I186*H186,2)</f>
        <v>0</v>
      </c>
      <c r="BL186" s="17" t="s">
        <v>164</v>
      </c>
      <c r="BM186" s="142" t="s">
        <v>3115</v>
      </c>
    </row>
    <row r="187" spans="2:65" s="1" customFormat="1" ht="28.8">
      <c r="B187" s="32"/>
      <c r="D187" s="144" t="s">
        <v>165</v>
      </c>
      <c r="F187" s="145" t="s">
        <v>1707</v>
      </c>
      <c r="I187" s="146"/>
      <c r="L187" s="32"/>
      <c r="M187" s="147"/>
      <c r="T187" s="56"/>
      <c r="AT187" s="17" t="s">
        <v>165</v>
      </c>
      <c r="AU187" s="17" t="s">
        <v>83</v>
      </c>
    </row>
    <row r="188" spans="2:65" s="12" customFormat="1" ht="10.199999999999999">
      <c r="B188" s="168"/>
      <c r="D188" s="144" t="s">
        <v>331</v>
      </c>
      <c r="E188" s="169" t="s">
        <v>1</v>
      </c>
      <c r="F188" s="170" t="s">
        <v>3116</v>
      </c>
      <c r="H188" s="171">
        <v>47.347999999999999</v>
      </c>
      <c r="I188" s="172"/>
      <c r="L188" s="168"/>
      <c r="M188" s="173"/>
      <c r="T188" s="174"/>
      <c r="AT188" s="169" t="s">
        <v>331</v>
      </c>
      <c r="AU188" s="169" t="s">
        <v>83</v>
      </c>
      <c r="AV188" s="12" t="s">
        <v>83</v>
      </c>
      <c r="AW188" s="12" t="s">
        <v>31</v>
      </c>
      <c r="AX188" s="12" t="s">
        <v>81</v>
      </c>
      <c r="AY188" s="169" t="s">
        <v>159</v>
      </c>
    </row>
    <row r="189" spans="2:65" s="1" customFormat="1" ht="24.15" customHeight="1">
      <c r="B189" s="130"/>
      <c r="C189" s="131" t="s">
        <v>223</v>
      </c>
      <c r="D189" s="131" t="s">
        <v>160</v>
      </c>
      <c r="E189" s="132" t="s">
        <v>1696</v>
      </c>
      <c r="F189" s="133" t="s">
        <v>3117</v>
      </c>
      <c r="G189" s="134" t="s">
        <v>315</v>
      </c>
      <c r="H189" s="135">
        <v>19.722000000000001</v>
      </c>
      <c r="I189" s="136"/>
      <c r="J189" s="137">
        <f>ROUND(I189*H189,2)</f>
        <v>0</v>
      </c>
      <c r="K189" s="133" t="s">
        <v>320</v>
      </c>
      <c r="L189" s="32"/>
      <c r="M189" s="138" t="s">
        <v>1</v>
      </c>
      <c r="N189" s="139" t="s">
        <v>39</v>
      </c>
      <c r="P189" s="140">
        <f>O189*H189</f>
        <v>0</v>
      </c>
      <c r="Q189" s="140">
        <v>0</v>
      </c>
      <c r="R189" s="140">
        <f>Q189*H189</f>
        <v>0</v>
      </c>
      <c r="S189" s="140">
        <v>0</v>
      </c>
      <c r="T189" s="141">
        <f>S189*H189</f>
        <v>0</v>
      </c>
      <c r="AR189" s="142" t="s">
        <v>164</v>
      </c>
      <c r="AT189" s="142" t="s">
        <v>160</v>
      </c>
      <c r="AU189" s="142" t="s">
        <v>83</v>
      </c>
      <c r="AY189" s="17" t="s">
        <v>159</v>
      </c>
      <c r="BE189" s="143">
        <f>IF(N189="základní",J189,0)</f>
        <v>0</v>
      </c>
      <c r="BF189" s="143">
        <f>IF(N189="snížená",J189,0)</f>
        <v>0</v>
      </c>
      <c r="BG189" s="143">
        <f>IF(N189="zákl. přenesená",J189,0)</f>
        <v>0</v>
      </c>
      <c r="BH189" s="143">
        <f>IF(N189="sníž. přenesená",J189,0)</f>
        <v>0</v>
      </c>
      <c r="BI189" s="143">
        <f>IF(N189="nulová",J189,0)</f>
        <v>0</v>
      </c>
      <c r="BJ189" s="17" t="s">
        <v>81</v>
      </c>
      <c r="BK189" s="143">
        <f>ROUND(I189*H189,2)</f>
        <v>0</v>
      </c>
      <c r="BL189" s="17" t="s">
        <v>164</v>
      </c>
      <c r="BM189" s="142" t="s">
        <v>3118</v>
      </c>
    </row>
    <row r="190" spans="2:65" s="1" customFormat="1" ht="28.8">
      <c r="B190" s="32"/>
      <c r="D190" s="144" t="s">
        <v>165</v>
      </c>
      <c r="F190" s="145" t="s">
        <v>1699</v>
      </c>
      <c r="I190" s="146"/>
      <c r="L190" s="32"/>
      <c r="M190" s="147"/>
      <c r="T190" s="56"/>
      <c r="AT190" s="17" t="s">
        <v>165</v>
      </c>
      <c r="AU190" s="17" t="s">
        <v>83</v>
      </c>
    </row>
    <row r="191" spans="2:65" s="13" customFormat="1" ht="10.199999999999999">
      <c r="B191" s="176"/>
      <c r="D191" s="144" t="s">
        <v>331</v>
      </c>
      <c r="E191" s="177" t="s">
        <v>1</v>
      </c>
      <c r="F191" s="178" t="s">
        <v>3105</v>
      </c>
      <c r="H191" s="177" t="s">
        <v>1</v>
      </c>
      <c r="I191" s="179"/>
      <c r="L191" s="176"/>
      <c r="M191" s="180"/>
      <c r="T191" s="181"/>
      <c r="AT191" s="177" t="s">
        <v>331</v>
      </c>
      <c r="AU191" s="177" t="s">
        <v>83</v>
      </c>
      <c r="AV191" s="13" t="s">
        <v>81</v>
      </c>
      <c r="AW191" s="13" t="s">
        <v>31</v>
      </c>
      <c r="AX191" s="13" t="s">
        <v>74</v>
      </c>
      <c r="AY191" s="177" t="s">
        <v>159</v>
      </c>
    </row>
    <row r="192" spans="2:65" s="12" customFormat="1" ht="10.199999999999999">
      <c r="B192" s="168"/>
      <c r="D192" s="144" t="s">
        <v>331</v>
      </c>
      <c r="E192" s="169" t="s">
        <v>1</v>
      </c>
      <c r="F192" s="170" t="s">
        <v>3119</v>
      </c>
      <c r="H192" s="171">
        <v>19.722000000000001</v>
      </c>
      <c r="I192" s="172"/>
      <c r="L192" s="168"/>
      <c r="M192" s="173"/>
      <c r="T192" s="174"/>
      <c r="AT192" s="169" t="s">
        <v>331</v>
      </c>
      <c r="AU192" s="169" t="s">
        <v>83</v>
      </c>
      <c r="AV192" s="12" t="s">
        <v>83</v>
      </c>
      <c r="AW192" s="12" t="s">
        <v>31</v>
      </c>
      <c r="AX192" s="12" t="s">
        <v>74</v>
      </c>
      <c r="AY192" s="169" t="s">
        <v>159</v>
      </c>
    </row>
    <row r="193" spans="2:65" s="14" customFormat="1" ht="10.199999999999999">
      <c r="B193" s="182"/>
      <c r="D193" s="144" t="s">
        <v>331</v>
      </c>
      <c r="E193" s="183" t="s">
        <v>1</v>
      </c>
      <c r="F193" s="184" t="s">
        <v>1597</v>
      </c>
      <c r="H193" s="185">
        <v>19.722000000000001</v>
      </c>
      <c r="I193" s="186"/>
      <c r="L193" s="182"/>
      <c r="M193" s="187"/>
      <c r="T193" s="188"/>
      <c r="AT193" s="183" t="s">
        <v>331</v>
      </c>
      <c r="AU193" s="183" t="s">
        <v>83</v>
      </c>
      <c r="AV193" s="14" t="s">
        <v>164</v>
      </c>
      <c r="AW193" s="14" t="s">
        <v>31</v>
      </c>
      <c r="AX193" s="14" t="s">
        <v>81</v>
      </c>
      <c r="AY193" s="183" t="s">
        <v>159</v>
      </c>
    </row>
    <row r="194" spans="2:65" s="1" customFormat="1" ht="24.15" customHeight="1">
      <c r="B194" s="130"/>
      <c r="C194" s="131" t="s">
        <v>200</v>
      </c>
      <c r="D194" s="131" t="s">
        <v>160</v>
      </c>
      <c r="E194" s="132" t="s">
        <v>3120</v>
      </c>
      <c r="F194" s="133" t="s">
        <v>1709</v>
      </c>
      <c r="G194" s="134" t="s">
        <v>315</v>
      </c>
      <c r="H194" s="135">
        <v>14.638</v>
      </c>
      <c r="I194" s="136"/>
      <c r="J194" s="137">
        <f>ROUND(I194*H194,2)</f>
        <v>0</v>
      </c>
      <c r="K194" s="133" t="s">
        <v>320</v>
      </c>
      <c r="L194" s="32"/>
      <c r="M194" s="138" t="s">
        <v>1</v>
      </c>
      <c r="N194" s="139" t="s">
        <v>39</v>
      </c>
      <c r="P194" s="140">
        <f>O194*H194</f>
        <v>0</v>
      </c>
      <c r="Q194" s="140">
        <v>0</v>
      </c>
      <c r="R194" s="140">
        <f>Q194*H194</f>
        <v>0</v>
      </c>
      <c r="S194" s="140">
        <v>0</v>
      </c>
      <c r="T194" s="141">
        <f>S194*H194</f>
        <v>0</v>
      </c>
      <c r="AR194" s="142" t="s">
        <v>164</v>
      </c>
      <c r="AT194" s="142" t="s">
        <v>160</v>
      </c>
      <c r="AU194" s="142" t="s">
        <v>83</v>
      </c>
      <c r="AY194" s="17" t="s">
        <v>159</v>
      </c>
      <c r="BE194" s="143">
        <f>IF(N194="základní",J194,0)</f>
        <v>0</v>
      </c>
      <c r="BF194" s="143">
        <f>IF(N194="snížená",J194,0)</f>
        <v>0</v>
      </c>
      <c r="BG194" s="143">
        <f>IF(N194="zákl. přenesená",J194,0)</f>
        <v>0</v>
      </c>
      <c r="BH194" s="143">
        <f>IF(N194="sníž. přenesená",J194,0)</f>
        <v>0</v>
      </c>
      <c r="BI194" s="143">
        <f>IF(N194="nulová",J194,0)</f>
        <v>0</v>
      </c>
      <c r="BJ194" s="17" t="s">
        <v>81</v>
      </c>
      <c r="BK194" s="143">
        <f>ROUND(I194*H194,2)</f>
        <v>0</v>
      </c>
      <c r="BL194" s="17" t="s">
        <v>164</v>
      </c>
      <c r="BM194" s="142" t="s">
        <v>3121</v>
      </c>
    </row>
    <row r="195" spans="2:65" s="1" customFormat="1" ht="28.8">
      <c r="B195" s="32"/>
      <c r="D195" s="144" t="s">
        <v>165</v>
      </c>
      <c r="F195" s="145" t="s">
        <v>3122</v>
      </c>
      <c r="I195" s="146"/>
      <c r="L195" s="32"/>
      <c r="M195" s="147"/>
      <c r="T195" s="56"/>
      <c r="AT195" s="17" t="s">
        <v>165</v>
      </c>
      <c r="AU195" s="17" t="s">
        <v>83</v>
      </c>
    </row>
    <row r="196" spans="2:65" s="13" customFormat="1" ht="10.199999999999999">
      <c r="B196" s="176"/>
      <c r="D196" s="144" t="s">
        <v>331</v>
      </c>
      <c r="E196" s="177" t="s">
        <v>1</v>
      </c>
      <c r="F196" s="178" t="s">
        <v>3123</v>
      </c>
      <c r="H196" s="177" t="s">
        <v>1</v>
      </c>
      <c r="I196" s="179"/>
      <c r="L196" s="176"/>
      <c r="M196" s="180"/>
      <c r="T196" s="181"/>
      <c r="AT196" s="177" t="s">
        <v>331</v>
      </c>
      <c r="AU196" s="177" t="s">
        <v>83</v>
      </c>
      <c r="AV196" s="13" t="s">
        <v>81</v>
      </c>
      <c r="AW196" s="13" t="s">
        <v>31</v>
      </c>
      <c r="AX196" s="13" t="s">
        <v>74</v>
      </c>
      <c r="AY196" s="177" t="s">
        <v>159</v>
      </c>
    </row>
    <row r="197" spans="2:65" s="12" customFormat="1" ht="10.199999999999999">
      <c r="B197" s="168"/>
      <c r="D197" s="144" t="s">
        <v>331</v>
      </c>
      <c r="E197" s="169" t="s">
        <v>1</v>
      </c>
      <c r="F197" s="170" t="s">
        <v>3124</v>
      </c>
      <c r="H197" s="171">
        <v>38.311999999999998</v>
      </c>
      <c r="I197" s="172"/>
      <c r="L197" s="168"/>
      <c r="M197" s="173"/>
      <c r="T197" s="174"/>
      <c r="AT197" s="169" t="s">
        <v>331</v>
      </c>
      <c r="AU197" s="169" t="s">
        <v>83</v>
      </c>
      <c r="AV197" s="12" t="s">
        <v>83</v>
      </c>
      <c r="AW197" s="12" t="s">
        <v>31</v>
      </c>
      <c r="AX197" s="12" t="s">
        <v>74</v>
      </c>
      <c r="AY197" s="169" t="s">
        <v>159</v>
      </c>
    </row>
    <row r="198" spans="2:65" s="12" customFormat="1" ht="10.199999999999999">
      <c r="B198" s="168"/>
      <c r="D198" s="144" t="s">
        <v>331</v>
      </c>
      <c r="E198" s="169" t="s">
        <v>1</v>
      </c>
      <c r="F198" s="170" t="s">
        <v>3125</v>
      </c>
      <c r="H198" s="171">
        <v>-1.88</v>
      </c>
      <c r="I198" s="172"/>
      <c r="L198" s="168"/>
      <c r="M198" s="173"/>
      <c r="T198" s="174"/>
      <c r="AT198" s="169" t="s">
        <v>331</v>
      </c>
      <c r="AU198" s="169" t="s">
        <v>83</v>
      </c>
      <c r="AV198" s="12" t="s">
        <v>83</v>
      </c>
      <c r="AW198" s="12" t="s">
        <v>31</v>
      </c>
      <c r="AX198" s="12" t="s">
        <v>74</v>
      </c>
      <c r="AY198" s="169" t="s">
        <v>159</v>
      </c>
    </row>
    <row r="199" spans="2:65" s="12" customFormat="1" ht="10.199999999999999">
      <c r="B199" s="168"/>
      <c r="D199" s="144" t="s">
        <v>331</v>
      </c>
      <c r="E199" s="169" t="s">
        <v>1</v>
      </c>
      <c r="F199" s="170" t="s">
        <v>3126</v>
      </c>
      <c r="H199" s="171">
        <v>-1.6919999999999999</v>
      </c>
      <c r="I199" s="172"/>
      <c r="L199" s="168"/>
      <c r="M199" s="173"/>
      <c r="T199" s="174"/>
      <c r="AT199" s="169" t="s">
        <v>331</v>
      </c>
      <c r="AU199" s="169" t="s">
        <v>83</v>
      </c>
      <c r="AV199" s="12" t="s">
        <v>83</v>
      </c>
      <c r="AW199" s="12" t="s">
        <v>31</v>
      </c>
      <c r="AX199" s="12" t="s">
        <v>74</v>
      </c>
      <c r="AY199" s="169" t="s">
        <v>159</v>
      </c>
    </row>
    <row r="200" spans="2:65" s="12" customFormat="1" ht="10.199999999999999">
      <c r="B200" s="168"/>
      <c r="D200" s="144" t="s">
        <v>331</v>
      </c>
      <c r="E200" s="169" t="s">
        <v>1</v>
      </c>
      <c r="F200" s="170" t="s">
        <v>3127</v>
      </c>
      <c r="H200" s="171">
        <v>-6.3920000000000003</v>
      </c>
      <c r="I200" s="172"/>
      <c r="L200" s="168"/>
      <c r="M200" s="173"/>
      <c r="T200" s="174"/>
      <c r="AT200" s="169" t="s">
        <v>331</v>
      </c>
      <c r="AU200" s="169" t="s">
        <v>83</v>
      </c>
      <c r="AV200" s="12" t="s">
        <v>83</v>
      </c>
      <c r="AW200" s="12" t="s">
        <v>31</v>
      </c>
      <c r="AX200" s="12" t="s">
        <v>74</v>
      </c>
      <c r="AY200" s="169" t="s">
        <v>159</v>
      </c>
    </row>
    <row r="201" spans="2:65" s="12" customFormat="1" ht="10.199999999999999">
      <c r="B201" s="168"/>
      <c r="D201" s="144" t="s">
        <v>331</v>
      </c>
      <c r="E201" s="169" t="s">
        <v>1</v>
      </c>
      <c r="F201" s="170" t="s">
        <v>3128</v>
      </c>
      <c r="H201" s="171">
        <v>-3.952</v>
      </c>
      <c r="I201" s="172"/>
      <c r="L201" s="168"/>
      <c r="M201" s="173"/>
      <c r="T201" s="174"/>
      <c r="AT201" s="169" t="s">
        <v>331</v>
      </c>
      <c r="AU201" s="169" t="s">
        <v>83</v>
      </c>
      <c r="AV201" s="12" t="s">
        <v>83</v>
      </c>
      <c r="AW201" s="12" t="s">
        <v>31</v>
      </c>
      <c r="AX201" s="12" t="s">
        <v>74</v>
      </c>
      <c r="AY201" s="169" t="s">
        <v>159</v>
      </c>
    </row>
    <row r="202" spans="2:65" s="14" customFormat="1" ht="10.199999999999999">
      <c r="B202" s="182"/>
      <c r="D202" s="144" t="s">
        <v>331</v>
      </c>
      <c r="E202" s="183" t="s">
        <v>1</v>
      </c>
      <c r="F202" s="184" t="s">
        <v>1597</v>
      </c>
      <c r="H202" s="185">
        <v>24.396000000000001</v>
      </c>
      <c r="I202" s="186"/>
      <c r="L202" s="182"/>
      <c r="M202" s="187"/>
      <c r="T202" s="188"/>
      <c r="AT202" s="183" t="s">
        <v>331</v>
      </c>
      <c r="AU202" s="183" t="s">
        <v>83</v>
      </c>
      <c r="AV202" s="14" t="s">
        <v>164</v>
      </c>
      <c r="AW202" s="14" t="s">
        <v>31</v>
      </c>
      <c r="AX202" s="14" t="s">
        <v>74</v>
      </c>
      <c r="AY202" s="183" t="s">
        <v>159</v>
      </c>
    </row>
    <row r="203" spans="2:65" s="13" customFormat="1" ht="10.199999999999999">
      <c r="B203" s="176"/>
      <c r="D203" s="144" t="s">
        <v>331</v>
      </c>
      <c r="E203" s="177" t="s">
        <v>1</v>
      </c>
      <c r="F203" s="178" t="s">
        <v>3129</v>
      </c>
      <c r="H203" s="177" t="s">
        <v>1</v>
      </c>
      <c r="I203" s="179"/>
      <c r="L203" s="176"/>
      <c r="M203" s="180"/>
      <c r="T203" s="181"/>
      <c r="AT203" s="177" t="s">
        <v>331</v>
      </c>
      <c r="AU203" s="177" t="s">
        <v>83</v>
      </c>
      <c r="AV203" s="13" t="s">
        <v>81</v>
      </c>
      <c r="AW203" s="13" t="s">
        <v>31</v>
      </c>
      <c r="AX203" s="13" t="s">
        <v>74</v>
      </c>
      <c r="AY203" s="177" t="s">
        <v>159</v>
      </c>
    </row>
    <row r="204" spans="2:65" s="12" customFormat="1" ht="10.199999999999999">
      <c r="B204" s="168"/>
      <c r="D204" s="144" t="s">
        <v>331</v>
      </c>
      <c r="E204" s="169" t="s">
        <v>3055</v>
      </c>
      <c r="F204" s="170" t="s">
        <v>3130</v>
      </c>
      <c r="H204" s="171">
        <v>14.638</v>
      </c>
      <c r="I204" s="172"/>
      <c r="L204" s="168"/>
      <c r="M204" s="173"/>
      <c r="T204" s="174"/>
      <c r="AT204" s="169" t="s">
        <v>331</v>
      </c>
      <c r="AU204" s="169" t="s">
        <v>83</v>
      </c>
      <c r="AV204" s="12" t="s">
        <v>83</v>
      </c>
      <c r="AW204" s="12" t="s">
        <v>31</v>
      </c>
      <c r="AX204" s="12" t="s">
        <v>81</v>
      </c>
      <c r="AY204" s="169" t="s">
        <v>159</v>
      </c>
    </row>
    <row r="205" spans="2:65" s="1" customFormat="1" ht="24.15" customHeight="1">
      <c r="B205" s="130"/>
      <c r="C205" s="131" t="s">
        <v>228</v>
      </c>
      <c r="D205" s="131" t="s">
        <v>160</v>
      </c>
      <c r="E205" s="132" t="s">
        <v>3120</v>
      </c>
      <c r="F205" s="133" t="s">
        <v>1709</v>
      </c>
      <c r="G205" s="134" t="s">
        <v>315</v>
      </c>
      <c r="H205" s="135">
        <v>9.7579999999999991</v>
      </c>
      <c r="I205" s="136"/>
      <c r="J205" s="137">
        <f>ROUND(I205*H205,2)</f>
        <v>0</v>
      </c>
      <c r="K205" s="133" t="s">
        <v>320</v>
      </c>
      <c r="L205" s="32"/>
      <c r="M205" s="138" t="s">
        <v>1</v>
      </c>
      <c r="N205" s="139" t="s">
        <v>39</v>
      </c>
      <c r="P205" s="140">
        <f>O205*H205</f>
        <v>0</v>
      </c>
      <c r="Q205" s="140">
        <v>0</v>
      </c>
      <c r="R205" s="140">
        <f>Q205*H205</f>
        <v>0</v>
      </c>
      <c r="S205" s="140">
        <v>0</v>
      </c>
      <c r="T205" s="141">
        <f>S205*H205</f>
        <v>0</v>
      </c>
      <c r="AR205" s="142" t="s">
        <v>164</v>
      </c>
      <c r="AT205" s="142" t="s">
        <v>160</v>
      </c>
      <c r="AU205" s="142" t="s">
        <v>83</v>
      </c>
      <c r="AY205" s="17" t="s">
        <v>159</v>
      </c>
      <c r="BE205" s="143">
        <f>IF(N205="základní",J205,0)</f>
        <v>0</v>
      </c>
      <c r="BF205" s="143">
        <f>IF(N205="snížená",J205,0)</f>
        <v>0</v>
      </c>
      <c r="BG205" s="143">
        <f>IF(N205="zákl. přenesená",J205,0)</f>
        <v>0</v>
      </c>
      <c r="BH205" s="143">
        <f>IF(N205="sníž. přenesená",J205,0)</f>
        <v>0</v>
      </c>
      <c r="BI205" s="143">
        <f>IF(N205="nulová",J205,0)</f>
        <v>0</v>
      </c>
      <c r="BJ205" s="17" t="s">
        <v>81</v>
      </c>
      <c r="BK205" s="143">
        <f>ROUND(I205*H205,2)</f>
        <v>0</v>
      </c>
      <c r="BL205" s="17" t="s">
        <v>164</v>
      </c>
      <c r="BM205" s="142" t="s">
        <v>3131</v>
      </c>
    </row>
    <row r="206" spans="2:65" s="1" customFormat="1" ht="28.8">
      <c r="B206" s="32"/>
      <c r="D206" s="144" t="s">
        <v>165</v>
      </c>
      <c r="F206" s="145" t="s">
        <v>3122</v>
      </c>
      <c r="I206" s="146"/>
      <c r="L206" s="32"/>
      <c r="M206" s="147"/>
      <c r="T206" s="56"/>
      <c r="AT206" s="17" t="s">
        <v>165</v>
      </c>
      <c r="AU206" s="17" t="s">
        <v>83</v>
      </c>
    </row>
    <row r="207" spans="2:65" s="13" customFormat="1" ht="10.199999999999999">
      <c r="B207" s="176"/>
      <c r="D207" s="144" t="s">
        <v>331</v>
      </c>
      <c r="E207" s="177" t="s">
        <v>1</v>
      </c>
      <c r="F207" s="178" t="s">
        <v>3132</v>
      </c>
      <c r="H207" s="177" t="s">
        <v>1</v>
      </c>
      <c r="I207" s="179"/>
      <c r="L207" s="176"/>
      <c r="M207" s="180"/>
      <c r="T207" s="181"/>
      <c r="AT207" s="177" t="s">
        <v>331</v>
      </c>
      <c r="AU207" s="177" t="s">
        <v>83</v>
      </c>
      <c r="AV207" s="13" t="s">
        <v>81</v>
      </c>
      <c r="AW207" s="13" t="s">
        <v>31</v>
      </c>
      <c r="AX207" s="13" t="s">
        <v>74</v>
      </c>
      <c r="AY207" s="177" t="s">
        <v>159</v>
      </c>
    </row>
    <row r="208" spans="2:65" s="12" customFormat="1" ht="10.199999999999999">
      <c r="B208" s="168"/>
      <c r="D208" s="144" t="s">
        <v>331</v>
      </c>
      <c r="E208" s="169" t="s">
        <v>1</v>
      </c>
      <c r="F208" s="170" t="s">
        <v>3133</v>
      </c>
      <c r="H208" s="171">
        <v>9.7579999999999991</v>
      </c>
      <c r="I208" s="172"/>
      <c r="L208" s="168"/>
      <c r="M208" s="173"/>
      <c r="T208" s="174"/>
      <c r="AT208" s="169" t="s">
        <v>331</v>
      </c>
      <c r="AU208" s="169" t="s">
        <v>83</v>
      </c>
      <c r="AV208" s="12" t="s">
        <v>83</v>
      </c>
      <c r="AW208" s="12" t="s">
        <v>31</v>
      </c>
      <c r="AX208" s="12" t="s">
        <v>74</v>
      </c>
      <c r="AY208" s="169" t="s">
        <v>159</v>
      </c>
    </row>
    <row r="209" spans="2:65" s="14" customFormat="1" ht="10.199999999999999">
      <c r="B209" s="182"/>
      <c r="D209" s="144" t="s">
        <v>331</v>
      </c>
      <c r="E209" s="183" t="s">
        <v>3052</v>
      </c>
      <c r="F209" s="184" t="s">
        <v>1597</v>
      </c>
      <c r="H209" s="185">
        <v>9.7579999999999991</v>
      </c>
      <c r="I209" s="186"/>
      <c r="L209" s="182"/>
      <c r="M209" s="187"/>
      <c r="T209" s="188"/>
      <c r="AT209" s="183" t="s">
        <v>331</v>
      </c>
      <c r="AU209" s="183" t="s">
        <v>83</v>
      </c>
      <c r="AV209" s="14" t="s">
        <v>164</v>
      </c>
      <c r="AW209" s="14" t="s">
        <v>31</v>
      </c>
      <c r="AX209" s="14" t="s">
        <v>81</v>
      </c>
      <c r="AY209" s="183" t="s">
        <v>159</v>
      </c>
    </row>
    <row r="210" spans="2:65" s="1" customFormat="1" ht="16.5" customHeight="1">
      <c r="B210" s="130"/>
      <c r="C210" s="158" t="s">
        <v>209</v>
      </c>
      <c r="D210" s="158" t="s">
        <v>326</v>
      </c>
      <c r="E210" s="159" t="s">
        <v>3134</v>
      </c>
      <c r="F210" s="160" t="s">
        <v>3135</v>
      </c>
      <c r="G210" s="161" t="s">
        <v>329</v>
      </c>
      <c r="H210" s="162">
        <v>20.044</v>
      </c>
      <c r="I210" s="163"/>
      <c r="J210" s="164">
        <f>ROUND(I210*H210,2)</f>
        <v>0</v>
      </c>
      <c r="K210" s="160" t="s">
        <v>320</v>
      </c>
      <c r="L210" s="165"/>
      <c r="M210" s="166" t="s">
        <v>1</v>
      </c>
      <c r="N210" s="167" t="s">
        <v>39</v>
      </c>
      <c r="P210" s="140">
        <f>O210*H210</f>
        <v>0</v>
      </c>
      <c r="Q210" s="140">
        <v>0</v>
      </c>
      <c r="R210" s="140">
        <f>Q210*H210</f>
        <v>0</v>
      </c>
      <c r="S210" s="140">
        <v>0</v>
      </c>
      <c r="T210" s="141">
        <f>S210*H210</f>
        <v>0</v>
      </c>
      <c r="AR210" s="142" t="s">
        <v>175</v>
      </c>
      <c r="AT210" s="142" t="s">
        <v>326</v>
      </c>
      <c r="AU210" s="142" t="s">
        <v>83</v>
      </c>
      <c r="AY210" s="17" t="s">
        <v>159</v>
      </c>
      <c r="BE210" s="143">
        <f>IF(N210="základní",J210,0)</f>
        <v>0</v>
      </c>
      <c r="BF210" s="143">
        <f>IF(N210="snížená",J210,0)</f>
        <v>0</v>
      </c>
      <c r="BG210" s="143">
        <f>IF(N210="zákl. přenesená",J210,0)</f>
        <v>0</v>
      </c>
      <c r="BH210" s="143">
        <f>IF(N210="sníž. přenesená",J210,0)</f>
        <v>0</v>
      </c>
      <c r="BI210" s="143">
        <f>IF(N210="nulová",J210,0)</f>
        <v>0</v>
      </c>
      <c r="BJ210" s="17" t="s">
        <v>81</v>
      </c>
      <c r="BK210" s="143">
        <f>ROUND(I210*H210,2)</f>
        <v>0</v>
      </c>
      <c r="BL210" s="17" t="s">
        <v>164</v>
      </c>
      <c r="BM210" s="142" t="s">
        <v>3136</v>
      </c>
    </row>
    <row r="211" spans="2:65" s="1" customFormat="1" ht="10.199999999999999">
      <c r="B211" s="32"/>
      <c r="D211" s="144" t="s">
        <v>165</v>
      </c>
      <c r="F211" s="145" t="s">
        <v>3135</v>
      </c>
      <c r="I211" s="146"/>
      <c r="L211" s="32"/>
      <c r="M211" s="147"/>
      <c r="T211" s="56"/>
      <c r="AT211" s="17" t="s">
        <v>165</v>
      </c>
      <c r="AU211" s="17" t="s">
        <v>83</v>
      </c>
    </row>
    <row r="212" spans="2:65" s="12" customFormat="1" ht="10.199999999999999">
      <c r="B212" s="168"/>
      <c r="D212" s="144" t="s">
        <v>331</v>
      </c>
      <c r="E212" s="169" t="s">
        <v>1</v>
      </c>
      <c r="F212" s="170" t="s">
        <v>3137</v>
      </c>
      <c r="H212" s="171">
        <v>20.044</v>
      </c>
      <c r="I212" s="172"/>
      <c r="L212" s="168"/>
      <c r="M212" s="173"/>
      <c r="T212" s="174"/>
      <c r="AT212" s="169" t="s">
        <v>331</v>
      </c>
      <c r="AU212" s="169" t="s">
        <v>83</v>
      </c>
      <c r="AV212" s="12" t="s">
        <v>83</v>
      </c>
      <c r="AW212" s="12" t="s">
        <v>31</v>
      </c>
      <c r="AX212" s="12" t="s">
        <v>81</v>
      </c>
      <c r="AY212" s="169" t="s">
        <v>159</v>
      </c>
    </row>
    <row r="213" spans="2:65" s="1" customFormat="1" ht="24.15" customHeight="1">
      <c r="B213" s="130"/>
      <c r="C213" s="131" t="s">
        <v>238</v>
      </c>
      <c r="D213" s="131" t="s">
        <v>160</v>
      </c>
      <c r="E213" s="132" t="s">
        <v>3138</v>
      </c>
      <c r="F213" s="133" t="s">
        <v>3139</v>
      </c>
      <c r="G213" s="134" t="s">
        <v>315</v>
      </c>
      <c r="H213" s="135">
        <v>6.3920000000000003</v>
      </c>
      <c r="I213" s="136"/>
      <c r="J213" s="137">
        <f>ROUND(I213*H213,2)</f>
        <v>0</v>
      </c>
      <c r="K213" s="133" t="s">
        <v>320</v>
      </c>
      <c r="L213" s="32"/>
      <c r="M213" s="138" t="s">
        <v>1</v>
      </c>
      <c r="N213" s="139" t="s">
        <v>39</v>
      </c>
      <c r="P213" s="140">
        <f>O213*H213</f>
        <v>0</v>
      </c>
      <c r="Q213" s="140">
        <v>0</v>
      </c>
      <c r="R213" s="140">
        <f>Q213*H213</f>
        <v>0</v>
      </c>
      <c r="S213" s="140">
        <v>0</v>
      </c>
      <c r="T213" s="141">
        <f>S213*H213</f>
        <v>0</v>
      </c>
      <c r="AR213" s="142" t="s">
        <v>164</v>
      </c>
      <c r="AT213" s="142" t="s">
        <v>160</v>
      </c>
      <c r="AU213" s="142" t="s">
        <v>83</v>
      </c>
      <c r="AY213" s="17" t="s">
        <v>159</v>
      </c>
      <c r="BE213" s="143">
        <f>IF(N213="základní",J213,0)</f>
        <v>0</v>
      </c>
      <c r="BF213" s="143">
        <f>IF(N213="snížená",J213,0)</f>
        <v>0</v>
      </c>
      <c r="BG213" s="143">
        <f>IF(N213="zákl. přenesená",J213,0)</f>
        <v>0</v>
      </c>
      <c r="BH213" s="143">
        <f>IF(N213="sníž. přenesená",J213,0)</f>
        <v>0</v>
      </c>
      <c r="BI213" s="143">
        <f>IF(N213="nulová",J213,0)</f>
        <v>0</v>
      </c>
      <c r="BJ213" s="17" t="s">
        <v>81</v>
      </c>
      <c r="BK213" s="143">
        <f>ROUND(I213*H213,2)</f>
        <v>0</v>
      </c>
      <c r="BL213" s="17" t="s">
        <v>164</v>
      </c>
      <c r="BM213" s="142" t="s">
        <v>3140</v>
      </c>
    </row>
    <row r="214" spans="2:65" s="1" customFormat="1" ht="48">
      <c r="B214" s="32"/>
      <c r="D214" s="144" t="s">
        <v>165</v>
      </c>
      <c r="F214" s="145" t="s">
        <v>3141</v>
      </c>
      <c r="I214" s="146"/>
      <c r="L214" s="32"/>
      <c r="M214" s="147"/>
      <c r="T214" s="56"/>
      <c r="AT214" s="17" t="s">
        <v>165</v>
      </c>
      <c r="AU214" s="17" t="s">
        <v>83</v>
      </c>
    </row>
    <row r="215" spans="2:65" s="12" customFormat="1" ht="10.199999999999999">
      <c r="B215" s="168"/>
      <c r="D215" s="144" t="s">
        <v>331</v>
      </c>
      <c r="E215" s="169" t="s">
        <v>1</v>
      </c>
      <c r="F215" s="170" t="s">
        <v>3142</v>
      </c>
      <c r="H215" s="171">
        <v>6.3920000000000003</v>
      </c>
      <c r="I215" s="172"/>
      <c r="L215" s="168"/>
      <c r="M215" s="173"/>
      <c r="T215" s="174"/>
      <c r="AT215" s="169" t="s">
        <v>331</v>
      </c>
      <c r="AU215" s="169" t="s">
        <v>83</v>
      </c>
      <c r="AV215" s="12" t="s">
        <v>83</v>
      </c>
      <c r="AW215" s="12" t="s">
        <v>31</v>
      </c>
      <c r="AX215" s="12" t="s">
        <v>74</v>
      </c>
      <c r="AY215" s="169" t="s">
        <v>159</v>
      </c>
    </row>
    <row r="216" spans="2:65" s="14" customFormat="1" ht="10.199999999999999">
      <c r="B216" s="182"/>
      <c r="D216" s="144" t="s">
        <v>331</v>
      </c>
      <c r="E216" s="183" t="s">
        <v>3039</v>
      </c>
      <c r="F216" s="184" t="s">
        <v>1597</v>
      </c>
      <c r="H216" s="185">
        <v>6.3920000000000003</v>
      </c>
      <c r="I216" s="186"/>
      <c r="L216" s="182"/>
      <c r="M216" s="187"/>
      <c r="T216" s="188"/>
      <c r="AT216" s="183" t="s">
        <v>331</v>
      </c>
      <c r="AU216" s="183" t="s">
        <v>83</v>
      </c>
      <c r="AV216" s="14" t="s">
        <v>164</v>
      </c>
      <c r="AW216" s="14" t="s">
        <v>31</v>
      </c>
      <c r="AX216" s="14" t="s">
        <v>81</v>
      </c>
      <c r="AY216" s="183" t="s">
        <v>159</v>
      </c>
    </row>
    <row r="217" spans="2:65" s="1" customFormat="1" ht="16.5" customHeight="1">
      <c r="B217" s="130"/>
      <c r="C217" s="158" t="s">
        <v>216</v>
      </c>
      <c r="D217" s="158" t="s">
        <v>326</v>
      </c>
      <c r="E217" s="159" t="s">
        <v>3143</v>
      </c>
      <c r="F217" s="160" t="s">
        <v>3144</v>
      </c>
      <c r="G217" s="161" t="s">
        <v>329</v>
      </c>
      <c r="H217" s="162">
        <v>13.13</v>
      </c>
      <c r="I217" s="163"/>
      <c r="J217" s="164">
        <f>ROUND(I217*H217,2)</f>
        <v>0</v>
      </c>
      <c r="K217" s="160" t="s">
        <v>320</v>
      </c>
      <c r="L217" s="165"/>
      <c r="M217" s="166" t="s">
        <v>1</v>
      </c>
      <c r="N217" s="167" t="s">
        <v>39</v>
      </c>
      <c r="P217" s="140">
        <f>O217*H217</f>
        <v>0</v>
      </c>
      <c r="Q217" s="140">
        <v>0</v>
      </c>
      <c r="R217" s="140">
        <f>Q217*H217</f>
        <v>0</v>
      </c>
      <c r="S217" s="140">
        <v>0</v>
      </c>
      <c r="T217" s="141">
        <f>S217*H217</f>
        <v>0</v>
      </c>
      <c r="AR217" s="142" t="s">
        <v>175</v>
      </c>
      <c r="AT217" s="142" t="s">
        <v>326</v>
      </c>
      <c r="AU217" s="142" t="s">
        <v>83</v>
      </c>
      <c r="AY217" s="17" t="s">
        <v>159</v>
      </c>
      <c r="BE217" s="143">
        <f>IF(N217="základní",J217,0)</f>
        <v>0</v>
      </c>
      <c r="BF217" s="143">
        <f>IF(N217="snížená",J217,0)</f>
        <v>0</v>
      </c>
      <c r="BG217" s="143">
        <f>IF(N217="zákl. přenesená",J217,0)</f>
        <v>0</v>
      </c>
      <c r="BH217" s="143">
        <f>IF(N217="sníž. přenesená",J217,0)</f>
        <v>0</v>
      </c>
      <c r="BI217" s="143">
        <f>IF(N217="nulová",J217,0)</f>
        <v>0</v>
      </c>
      <c r="BJ217" s="17" t="s">
        <v>81</v>
      </c>
      <c r="BK217" s="143">
        <f>ROUND(I217*H217,2)</f>
        <v>0</v>
      </c>
      <c r="BL217" s="17" t="s">
        <v>164</v>
      </c>
      <c r="BM217" s="142" t="s">
        <v>3145</v>
      </c>
    </row>
    <row r="218" spans="2:65" s="1" customFormat="1" ht="10.199999999999999">
      <c r="B218" s="32"/>
      <c r="D218" s="144" t="s">
        <v>165</v>
      </c>
      <c r="F218" s="145" t="s">
        <v>3144</v>
      </c>
      <c r="I218" s="146"/>
      <c r="L218" s="32"/>
      <c r="M218" s="147"/>
      <c r="T218" s="56"/>
      <c r="AT218" s="17" t="s">
        <v>165</v>
      </c>
      <c r="AU218" s="17" t="s">
        <v>83</v>
      </c>
    </row>
    <row r="219" spans="2:65" s="12" customFormat="1" ht="10.199999999999999">
      <c r="B219" s="168"/>
      <c r="D219" s="144" t="s">
        <v>331</v>
      </c>
      <c r="E219" s="169" t="s">
        <v>1</v>
      </c>
      <c r="F219" s="170" t="s">
        <v>3146</v>
      </c>
      <c r="H219" s="171">
        <v>13.13</v>
      </c>
      <c r="I219" s="172"/>
      <c r="L219" s="168"/>
      <c r="M219" s="173"/>
      <c r="T219" s="174"/>
      <c r="AT219" s="169" t="s">
        <v>331</v>
      </c>
      <c r="AU219" s="169" t="s">
        <v>83</v>
      </c>
      <c r="AV219" s="12" t="s">
        <v>83</v>
      </c>
      <c r="AW219" s="12" t="s">
        <v>31</v>
      </c>
      <c r="AX219" s="12" t="s">
        <v>81</v>
      </c>
      <c r="AY219" s="169" t="s">
        <v>159</v>
      </c>
    </row>
    <row r="220" spans="2:65" s="1" customFormat="1" ht="24.15" customHeight="1">
      <c r="B220" s="130"/>
      <c r="C220" s="131" t="s">
        <v>7</v>
      </c>
      <c r="D220" s="131" t="s">
        <v>160</v>
      </c>
      <c r="E220" s="132" t="s">
        <v>3147</v>
      </c>
      <c r="F220" s="133" t="s">
        <v>3148</v>
      </c>
      <c r="G220" s="134" t="s">
        <v>336</v>
      </c>
      <c r="H220" s="135">
        <v>7.3</v>
      </c>
      <c r="I220" s="136"/>
      <c r="J220" s="137">
        <f>ROUND(I220*H220,2)</f>
        <v>0</v>
      </c>
      <c r="K220" s="133" t="s">
        <v>320</v>
      </c>
      <c r="L220" s="32"/>
      <c r="M220" s="138" t="s">
        <v>1</v>
      </c>
      <c r="N220" s="139" t="s">
        <v>39</v>
      </c>
      <c r="P220" s="140">
        <f>O220*H220</f>
        <v>0</v>
      </c>
      <c r="Q220" s="140">
        <v>0</v>
      </c>
      <c r="R220" s="140">
        <f>Q220*H220</f>
        <v>0</v>
      </c>
      <c r="S220" s="140">
        <v>0</v>
      </c>
      <c r="T220" s="141">
        <f>S220*H220</f>
        <v>0</v>
      </c>
      <c r="AR220" s="142" t="s">
        <v>164</v>
      </c>
      <c r="AT220" s="142" t="s">
        <v>160</v>
      </c>
      <c r="AU220" s="142" t="s">
        <v>83</v>
      </c>
      <c r="AY220" s="17" t="s">
        <v>159</v>
      </c>
      <c r="BE220" s="143">
        <f>IF(N220="základní",J220,0)</f>
        <v>0</v>
      </c>
      <c r="BF220" s="143">
        <f>IF(N220="snížená",J220,0)</f>
        <v>0</v>
      </c>
      <c r="BG220" s="143">
        <f>IF(N220="zákl. přenesená",J220,0)</f>
        <v>0</v>
      </c>
      <c r="BH220" s="143">
        <f>IF(N220="sníž. přenesená",J220,0)</f>
        <v>0</v>
      </c>
      <c r="BI220" s="143">
        <f>IF(N220="nulová",J220,0)</f>
        <v>0</v>
      </c>
      <c r="BJ220" s="17" t="s">
        <v>81</v>
      </c>
      <c r="BK220" s="143">
        <f>ROUND(I220*H220,2)</f>
        <v>0</v>
      </c>
      <c r="BL220" s="17" t="s">
        <v>164</v>
      </c>
      <c r="BM220" s="142" t="s">
        <v>3149</v>
      </c>
    </row>
    <row r="221" spans="2:65" s="1" customFormat="1" ht="28.8">
      <c r="B221" s="32"/>
      <c r="D221" s="144" t="s">
        <v>165</v>
      </c>
      <c r="F221" s="145" t="s">
        <v>3150</v>
      </c>
      <c r="I221" s="146"/>
      <c r="L221" s="32"/>
      <c r="M221" s="147"/>
      <c r="T221" s="56"/>
      <c r="AT221" s="17" t="s">
        <v>165</v>
      </c>
      <c r="AU221" s="17" t="s">
        <v>83</v>
      </c>
    </row>
    <row r="222" spans="2:65" s="12" customFormat="1" ht="10.199999999999999">
      <c r="B222" s="168"/>
      <c r="D222" s="144" t="s">
        <v>331</v>
      </c>
      <c r="E222" s="169" t="s">
        <v>1</v>
      </c>
      <c r="F222" s="170" t="s">
        <v>3070</v>
      </c>
      <c r="H222" s="171">
        <v>7.3</v>
      </c>
      <c r="I222" s="172"/>
      <c r="L222" s="168"/>
      <c r="M222" s="173"/>
      <c r="T222" s="174"/>
      <c r="AT222" s="169" t="s">
        <v>331</v>
      </c>
      <c r="AU222" s="169" t="s">
        <v>83</v>
      </c>
      <c r="AV222" s="12" t="s">
        <v>83</v>
      </c>
      <c r="AW222" s="12" t="s">
        <v>31</v>
      </c>
      <c r="AX222" s="12" t="s">
        <v>81</v>
      </c>
      <c r="AY222" s="169" t="s">
        <v>159</v>
      </c>
    </row>
    <row r="223" spans="2:65" s="1" customFormat="1" ht="24.15" customHeight="1">
      <c r="B223" s="130"/>
      <c r="C223" s="131" t="s">
        <v>219</v>
      </c>
      <c r="D223" s="131" t="s">
        <v>160</v>
      </c>
      <c r="E223" s="132" t="s">
        <v>3151</v>
      </c>
      <c r="F223" s="133" t="s">
        <v>3152</v>
      </c>
      <c r="G223" s="134" t="s">
        <v>336</v>
      </c>
      <c r="H223" s="135">
        <v>7.3</v>
      </c>
      <c r="I223" s="136"/>
      <c r="J223" s="137">
        <f>ROUND(I223*H223,2)</f>
        <v>0</v>
      </c>
      <c r="K223" s="133" t="s">
        <v>320</v>
      </c>
      <c r="L223" s="32"/>
      <c r="M223" s="138" t="s">
        <v>1</v>
      </c>
      <c r="N223" s="139" t="s">
        <v>39</v>
      </c>
      <c r="P223" s="140">
        <f>O223*H223</f>
        <v>0</v>
      </c>
      <c r="Q223" s="140">
        <v>0</v>
      </c>
      <c r="R223" s="140">
        <f>Q223*H223</f>
        <v>0</v>
      </c>
      <c r="S223" s="140">
        <v>0</v>
      </c>
      <c r="T223" s="141">
        <f>S223*H223</f>
        <v>0</v>
      </c>
      <c r="AR223" s="142" t="s">
        <v>164</v>
      </c>
      <c r="AT223" s="142" t="s">
        <v>160</v>
      </c>
      <c r="AU223" s="142" t="s">
        <v>83</v>
      </c>
      <c r="AY223" s="17" t="s">
        <v>159</v>
      </c>
      <c r="BE223" s="143">
        <f>IF(N223="základní",J223,0)</f>
        <v>0</v>
      </c>
      <c r="BF223" s="143">
        <f>IF(N223="snížená",J223,0)</f>
        <v>0</v>
      </c>
      <c r="BG223" s="143">
        <f>IF(N223="zákl. přenesená",J223,0)</f>
        <v>0</v>
      </c>
      <c r="BH223" s="143">
        <f>IF(N223="sníž. přenesená",J223,0)</f>
        <v>0</v>
      </c>
      <c r="BI223" s="143">
        <f>IF(N223="nulová",J223,0)</f>
        <v>0</v>
      </c>
      <c r="BJ223" s="17" t="s">
        <v>81</v>
      </c>
      <c r="BK223" s="143">
        <f>ROUND(I223*H223,2)</f>
        <v>0</v>
      </c>
      <c r="BL223" s="17" t="s">
        <v>164</v>
      </c>
      <c r="BM223" s="142" t="s">
        <v>3153</v>
      </c>
    </row>
    <row r="224" spans="2:65" s="1" customFormat="1" ht="28.8">
      <c r="B224" s="32"/>
      <c r="D224" s="144" t="s">
        <v>165</v>
      </c>
      <c r="F224" s="145" t="s">
        <v>3154</v>
      </c>
      <c r="I224" s="146"/>
      <c r="L224" s="32"/>
      <c r="M224" s="147"/>
      <c r="T224" s="56"/>
      <c r="AT224" s="17" t="s">
        <v>165</v>
      </c>
      <c r="AU224" s="17" t="s">
        <v>83</v>
      </c>
    </row>
    <row r="225" spans="2:65" s="12" customFormat="1" ht="10.199999999999999">
      <c r="B225" s="168"/>
      <c r="D225" s="144" t="s">
        <v>331</v>
      </c>
      <c r="E225" s="169" t="s">
        <v>1</v>
      </c>
      <c r="F225" s="170" t="s">
        <v>3070</v>
      </c>
      <c r="H225" s="171">
        <v>7.3</v>
      </c>
      <c r="I225" s="172"/>
      <c r="L225" s="168"/>
      <c r="M225" s="173"/>
      <c r="T225" s="174"/>
      <c r="AT225" s="169" t="s">
        <v>331</v>
      </c>
      <c r="AU225" s="169" t="s">
        <v>83</v>
      </c>
      <c r="AV225" s="12" t="s">
        <v>83</v>
      </c>
      <c r="AW225" s="12" t="s">
        <v>31</v>
      </c>
      <c r="AX225" s="12" t="s">
        <v>74</v>
      </c>
      <c r="AY225" s="169" t="s">
        <v>159</v>
      </c>
    </row>
    <row r="226" spans="2:65" s="14" customFormat="1" ht="10.199999999999999">
      <c r="B226" s="182"/>
      <c r="D226" s="144" t="s">
        <v>331</v>
      </c>
      <c r="E226" s="183" t="s">
        <v>1</v>
      </c>
      <c r="F226" s="184" t="s">
        <v>1597</v>
      </c>
      <c r="H226" s="185">
        <v>7.3</v>
      </c>
      <c r="I226" s="186"/>
      <c r="L226" s="182"/>
      <c r="M226" s="187"/>
      <c r="T226" s="188"/>
      <c r="AT226" s="183" t="s">
        <v>331</v>
      </c>
      <c r="AU226" s="183" t="s">
        <v>83</v>
      </c>
      <c r="AV226" s="14" t="s">
        <v>164</v>
      </c>
      <c r="AW226" s="14" t="s">
        <v>31</v>
      </c>
      <c r="AX226" s="14" t="s">
        <v>81</v>
      </c>
      <c r="AY226" s="183" t="s">
        <v>159</v>
      </c>
    </row>
    <row r="227" spans="2:65" s="1" customFormat="1" ht="16.5" customHeight="1">
      <c r="B227" s="130"/>
      <c r="C227" s="158" t="s">
        <v>254</v>
      </c>
      <c r="D227" s="158" t="s">
        <v>326</v>
      </c>
      <c r="E227" s="159" t="s">
        <v>3155</v>
      </c>
      <c r="F227" s="160" t="s">
        <v>3156</v>
      </c>
      <c r="G227" s="161" t="s">
        <v>369</v>
      </c>
      <c r="H227" s="162">
        <v>0.11</v>
      </c>
      <c r="I227" s="163"/>
      <c r="J227" s="164">
        <f>ROUND(I227*H227,2)</f>
        <v>0</v>
      </c>
      <c r="K227" s="160" t="s">
        <v>320</v>
      </c>
      <c r="L227" s="165"/>
      <c r="M227" s="166" t="s">
        <v>1</v>
      </c>
      <c r="N227" s="167" t="s">
        <v>39</v>
      </c>
      <c r="P227" s="140">
        <f>O227*H227</f>
        <v>0</v>
      </c>
      <c r="Q227" s="140">
        <v>1E-3</v>
      </c>
      <c r="R227" s="140">
        <f>Q227*H227</f>
        <v>1.1E-4</v>
      </c>
      <c r="S227" s="140">
        <v>0</v>
      </c>
      <c r="T227" s="141">
        <f>S227*H227</f>
        <v>0</v>
      </c>
      <c r="AR227" s="142" t="s">
        <v>175</v>
      </c>
      <c r="AT227" s="142" t="s">
        <v>326</v>
      </c>
      <c r="AU227" s="142" t="s">
        <v>83</v>
      </c>
      <c r="AY227" s="17" t="s">
        <v>159</v>
      </c>
      <c r="BE227" s="143">
        <f>IF(N227="základní",J227,0)</f>
        <v>0</v>
      </c>
      <c r="BF227" s="143">
        <f>IF(N227="snížená",J227,0)</f>
        <v>0</v>
      </c>
      <c r="BG227" s="143">
        <f>IF(N227="zákl. přenesená",J227,0)</f>
        <v>0</v>
      </c>
      <c r="BH227" s="143">
        <f>IF(N227="sníž. přenesená",J227,0)</f>
        <v>0</v>
      </c>
      <c r="BI227" s="143">
        <f>IF(N227="nulová",J227,0)</f>
        <v>0</v>
      </c>
      <c r="BJ227" s="17" t="s">
        <v>81</v>
      </c>
      <c r="BK227" s="143">
        <f>ROUND(I227*H227,2)</f>
        <v>0</v>
      </c>
      <c r="BL227" s="17" t="s">
        <v>164</v>
      </c>
      <c r="BM227" s="142" t="s">
        <v>3157</v>
      </c>
    </row>
    <row r="228" spans="2:65" s="1" customFormat="1" ht="10.199999999999999">
      <c r="B228" s="32"/>
      <c r="D228" s="144" t="s">
        <v>165</v>
      </c>
      <c r="F228" s="145" t="s">
        <v>3156</v>
      </c>
      <c r="I228" s="146"/>
      <c r="L228" s="32"/>
      <c r="M228" s="147"/>
      <c r="T228" s="56"/>
      <c r="AT228" s="17" t="s">
        <v>165</v>
      </c>
      <c r="AU228" s="17" t="s">
        <v>83</v>
      </c>
    </row>
    <row r="229" spans="2:65" s="12" customFormat="1" ht="10.199999999999999">
      <c r="B229" s="168"/>
      <c r="D229" s="144" t="s">
        <v>331</v>
      </c>
      <c r="F229" s="170" t="s">
        <v>3158</v>
      </c>
      <c r="H229" s="171">
        <v>0.11</v>
      </c>
      <c r="I229" s="172"/>
      <c r="L229" s="168"/>
      <c r="M229" s="173"/>
      <c r="T229" s="174"/>
      <c r="AT229" s="169" t="s">
        <v>331</v>
      </c>
      <c r="AU229" s="169" t="s">
        <v>83</v>
      </c>
      <c r="AV229" s="12" t="s">
        <v>83</v>
      </c>
      <c r="AW229" s="12" t="s">
        <v>3</v>
      </c>
      <c r="AX229" s="12" t="s">
        <v>81</v>
      </c>
      <c r="AY229" s="169" t="s">
        <v>159</v>
      </c>
    </row>
    <row r="230" spans="2:65" s="10" customFormat="1" ht="22.8" customHeight="1">
      <c r="B230" s="120"/>
      <c r="D230" s="121" t="s">
        <v>73</v>
      </c>
      <c r="E230" s="156" t="s">
        <v>83</v>
      </c>
      <c r="F230" s="156" t="s">
        <v>1742</v>
      </c>
      <c r="I230" s="123"/>
      <c r="J230" s="157">
        <f>BK230</f>
        <v>0</v>
      </c>
      <c r="L230" s="120"/>
      <c r="M230" s="125"/>
      <c r="P230" s="126">
        <f>SUM(P231:P256)</f>
        <v>0</v>
      </c>
      <c r="R230" s="126">
        <f>SUM(R231:R256)</f>
        <v>0.48455863999999998</v>
      </c>
      <c r="T230" s="127">
        <f>SUM(T231:T256)</f>
        <v>0</v>
      </c>
      <c r="AR230" s="121" t="s">
        <v>81</v>
      </c>
      <c r="AT230" s="128" t="s">
        <v>73</v>
      </c>
      <c r="AU230" s="128" t="s">
        <v>81</v>
      </c>
      <c r="AY230" s="121" t="s">
        <v>159</v>
      </c>
      <c r="BK230" s="129">
        <f>SUM(BK231:BK256)</f>
        <v>0</v>
      </c>
    </row>
    <row r="231" spans="2:65" s="1" customFormat="1" ht="33" customHeight="1">
      <c r="B231" s="130"/>
      <c r="C231" s="131" t="s">
        <v>226</v>
      </c>
      <c r="D231" s="131" t="s">
        <v>160</v>
      </c>
      <c r="E231" s="132" t="s">
        <v>3159</v>
      </c>
      <c r="F231" s="133" t="s">
        <v>3160</v>
      </c>
      <c r="G231" s="134" t="s">
        <v>315</v>
      </c>
      <c r="H231" s="135">
        <v>1.6919999999999999</v>
      </c>
      <c r="I231" s="136"/>
      <c r="J231" s="137">
        <f>ROUND(I231*H231,2)</f>
        <v>0</v>
      </c>
      <c r="K231" s="133" t="s">
        <v>1</v>
      </c>
      <c r="L231" s="32"/>
      <c r="M231" s="138" t="s">
        <v>1</v>
      </c>
      <c r="N231" s="139" t="s">
        <v>39</v>
      </c>
      <c r="P231" s="140">
        <f>O231*H231</f>
        <v>0</v>
      </c>
      <c r="Q231" s="140">
        <v>0</v>
      </c>
      <c r="R231" s="140">
        <f>Q231*H231</f>
        <v>0</v>
      </c>
      <c r="S231" s="140">
        <v>0</v>
      </c>
      <c r="T231" s="141">
        <f>S231*H231</f>
        <v>0</v>
      </c>
      <c r="AR231" s="142" t="s">
        <v>164</v>
      </c>
      <c r="AT231" s="142" t="s">
        <v>160</v>
      </c>
      <c r="AU231" s="142" t="s">
        <v>83</v>
      </c>
      <c r="AY231" s="17" t="s">
        <v>159</v>
      </c>
      <c r="BE231" s="143">
        <f>IF(N231="základní",J231,0)</f>
        <v>0</v>
      </c>
      <c r="BF231" s="143">
        <f>IF(N231="snížená",J231,0)</f>
        <v>0</v>
      </c>
      <c r="BG231" s="143">
        <f>IF(N231="zákl. přenesená",J231,0)</f>
        <v>0</v>
      </c>
      <c r="BH231" s="143">
        <f>IF(N231="sníž. přenesená",J231,0)</f>
        <v>0</v>
      </c>
      <c r="BI231" s="143">
        <f>IF(N231="nulová",J231,0)</f>
        <v>0</v>
      </c>
      <c r="BJ231" s="17" t="s">
        <v>81</v>
      </c>
      <c r="BK231" s="143">
        <f>ROUND(I231*H231,2)</f>
        <v>0</v>
      </c>
      <c r="BL231" s="17" t="s">
        <v>164</v>
      </c>
      <c r="BM231" s="142" t="s">
        <v>3161</v>
      </c>
    </row>
    <row r="232" spans="2:65" s="1" customFormat="1" ht="28.8">
      <c r="B232" s="32"/>
      <c r="D232" s="144" t="s">
        <v>165</v>
      </c>
      <c r="F232" s="145" t="s">
        <v>3162</v>
      </c>
      <c r="I232" s="146"/>
      <c r="L232" s="32"/>
      <c r="M232" s="147"/>
      <c r="T232" s="56"/>
      <c r="AT232" s="17" t="s">
        <v>165</v>
      </c>
      <c r="AU232" s="17" t="s">
        <v>83</v>
      </c>
    </row>
    <row r="233" spans="2:65" s="12" customFormat="1" ht="10.199999999999999">
      <c r="B233" s="168"/>
      <c r="D233" s="144" t="s">
        <v>331</v>
      </c>
      <c r="E233" s="169" t="s">
        <v>1</v>
      </c>
      <c r="F233" s="170" t="s">
        <v>3163</v>
      </c>
      <c r="H233" s="171">
        <v>1.6919999999999999</v>
      </c>
      <c r="I233" s="172"/>
      <c r="L233" s="168"/>
      <c r="M233" s="173"/>
      <c r="T233" s="174"/>
      <c r="AT233" s="169" t="s">
        <v>331</v>
      </c>
      <c r="AU233" s="169" t="s">
        <v>83</v>
      </c>
      <c r="AV233" s="12" t="s">
        <v>83</v>
      </c>
      <c r="AW233" s="12" t="s">
        <v>31</v>
      </c>
      <c r="AX233" s="12" t="s">
        <v>74</v>
      </c>
      <c r="AY233" s="169" t="s">
        <v>159</v>
      </c>
    </row>
    <row r="234" spans="2:65" s="14" customFormat="1" ht="10.199999999999999">
      <c r="B234" s="182"/>
      <c r="D234" s="144" t="s">
        <v>331</v>
      </c>
      <c r="E234" s="183" t="s">
        <v>3036</v>
      </c>
      <c r="F234" s="184" t="s">
        <v>1597</v>
      </c>
      <c r="H234" s="185">
        <v>1.6919999999999999</v>
      </c>
      <c r="I234" s="186"/>
      <c r="L234" s="182"/>
      <c r="M234" s="187"/>
      <c r="T234" s="188"/>
      <c r="AT234" s="183" t="s">
        <v>331</v>
      </c>
      <c r="AU234" s="183" t="s">
        <v>83</v>
      </c>
      <c r="AV234" s="14" t="s">
        <v>164</v>
      </c>
      <c r="AW234" s="14" t="s">
        <v>31</v>
      </c>
      <c r="AX234" s="14" t="s">
        <v>81</v>
      </c>
      <c r="AY234" s="183" t="s">
        <v>159</v>
      </c>
    </row>
    <row r="235" spans="2:65" s="1" customFormat="1" ht="24.15" customHeight="1">
      <c r="B235" s="130"/>
      <c r="C235" s="131" t="s">
        <v>259</v>
      </c>
      <c r="D235" s="131" t="s">
        <v>160</v>
      </c>
      <c r="E235" s="132" t="s">
        <v>3164</v>
      </c>
      <c r="F235" s="133" t="s">
        <v>3165</v>
      </c>
      <c r="G235" s="134" t="s">
        <v>336</v>
      </c>
      <c r="H235" s="135">
        <v>9.0239999999999991</v>
      </c>
      <c r="I235" s="136"/>
      <c r="J235" s="137">
        <f>ROUND(I235*H235,2)</f>
        <v>0</v>
      </c>
      <c r="K235" s="133" t="s">
        <v>320</v>
      </c>
      <c r="L235" s="32"/>
      <c r="M235" s="138" t="s">
        <v>1</v>
      </c>
      <c r="N235" s="139" t="s">
        <v>39</v>
      </c>
      <c r="P235" s="140">
        <f>O235*H235</f>
        <v>0</v>
      </c>
      <c r="Q235" s="140">
        <v>1.7000000000000001E-4</v>
      </c>
      <c r="R235" s="140">
        <f>Q235*H235</f>
        <v>1.5340799999999999E-3</v>
      </c>
      <c r="S235" s="140">
        <v>0</v>
      </c>
      <c r="T235" s="141">
        <f>S235*H235</f>
        <v>0</v>
      </c>
      <c r="AR235" s="142" t="s">
        <v>164</v>
      </c>
      <c r="AT235" s="142" t="s">
        <v>160</v>
      </c>
      <c r="AU235" s="142" t="s">
        <v>83</v>
      </c>
      <c r="AY235" s="17" t="s">
        <v>159</v>
      </c>
      <c r="BE235" s="143">
        <f>IF(N235="základní",J235,0)</f>
        <v>0</v>
      </c>
      <c r="BF235" s="143">
        <f>IF(N235="snížená",J235,0)</f>
        <v>0</v>
      </c>
      <c r="BG235" s="143">
        <f>IF(N235="zákl. přenesená",J235,0)</f>
        <v>0</v>
      </c>
      <c r="BH235" s="143">
        <f>IF(N235="sníž. přenesená",J235,0)</f>
        <v>0</v>
      </c>
      <c r="BI235" s="143">
        <f>IF(N235="nulová",J235,0)</f>
        <v>0</v>
      </c>
      <c r="BJ235" s="17" t="s">
        <v>81</v>
      </c>
      <c r="BK235" s="143">
        <f>ROUND(I235*H235,2)</f>
        <v>0</v>
      </c>
      <c r="BL235" s="17" t="s">
        <v>164</v>
      </c>
      <c r="BM235" s="142" t="s">
        <v>3166</v>
      </c>
    </row>
    <row r="236" spans="2:65" s="1" customFormat="1" ht="28.8">
      <c r="B236" s="32"/>
      <c r="D236" s="144" t="s">
        <v>165</v>
      </c>
      <c r="F236" s="145" t="s">
        <v>3167</v>
      </c>
      <c r="I236" s="146"/>
      <c r="L236" s="32"/>
      <c r="M236" s="147"/>
      <c r="T236" s="56"/>
      <c r="AT236" s="17" t="s">
        <v>165</v>
      </c>
      <c r="AU236" s="17" t="s">
        <v>83</v>
      </c>
    </row>
    <row r="237" spans="2:65" s="1" customFormat="1" ht="16.5" customHeight="1">
      <c r="B237" s="130"/>
      <c r="C237" s="158" t="s">
        <v>227</v>
      </c>
      <c r="D237" s="158" t="s">
        <v>326</v>
      </c>
      <c r="E237" s="159" t="s">
        <v>3168</v>
      </c>
      <c r="F237" s="160" t="s">
        <v>3169</v>
      </c>
      <c r="G237" s="161" t="s">
        <v>336</v>
      </c>
      <c r="H237" s="162">
        <v>9.0239999999999991</v>
      </c>
      <c r="I237" s="163"/>
      <c r="J237" s="164">
        <f>ROUND(I237*H237,2)</f>
        <v>0</v>
      </c>
      <c r="K237" s="160" t="s">
        <v>320</v>
      </c>
      <c r="L237" s="165"/>
      <c r="M237" s="166" t="s">
        <v>1</v>
      </c>
      <c r="N237" s="167" t="s">
        <v>39</v>
      </c>
      <c r="P237" s="140">
        <f>O237*H237</f>
        <v>0</v>
      </c>
      <c r="Q237" s="140">
        <v>2.9999999999999997E-4</v>
      </c>
      <c r="R237" s="140">
        <f>Q237*H237</f>
        <v>2.7071999999999995E-3</v>
      </c>
      <c r="S237" s="140">
        <v>0</v>
      </c>
      <c r="T237" s="141">
        <f>S237*H237</f>
        <v>0</v>
      </c>
      <c r="AR237" s="142" t="s">
        <v>175</v>
      </c>
      <c r="AT237" s="142" t="s">
        <v>326</v>
      </c>
      <c r="AU237" s="142" t="s">
        <v>83</v>
      </c>
      <c r="AY237" s="17" t="s">
        <v>159</v>
      </c>
      <c r="BE237" s="143">
        <f>IF(N237="základní",J237,0)</f>
        <v>0</v>
      </c>
      <c r="BF237" s="143">
        <f>IF(N237="snížená",J237,0)</f>
        <v>0</v>
      </c>
      <c r="BG237" s="143">
        <f>IF(N237="zákl. přenesená",J237,0)</f>
        <v>0</v>
      </c>
      <c r="BH237" s="143">
        <f>IF(N237="sníž. přenesená",J237,0)</f>
        <v>0</v>
      </c>
      <c r="BI237" s="143">
        <f>IF(N237="nulová",J237,0)</f>
        <v>0</v>
      </c>
      <c r="BJ237" s="17" t="s">
        <v>81</v>
      </c>
      <c r="BK237" s="143">
        <f>ROUND(I237*H237,2)</f>
        <v>0</v>
      </c>
      <c r="BL237" s="17" t="s">
        <v>164</v>
      </c>
      <c r="BM237" s="142" t="s">
        <v>3170</v>
      </c>
    </row>
    <row r="238" spans="2:65" s="1" customFormat="1" ht="10.199999999999999">
      <c r="B238" s="32"/>
      <c r="D238" s="144" t="s">
        <v>165</v>
      </c>
      <c r="F238" s="145" t="s">
        <v>3169</v>
      </c>
      <c r="I238" s="146"/>
      <c r="L238" s="32"/>
      <c r="M238" s="147"/>
      <c r="T238" s="56"/>
      <c r="AT238" s="17" t="s">
        <v>165</v>
      </c>
      <c r="AU238" s="17" t="s">
        <v>83</v>
      </c>
    </row>
    <row r="239" spans="2:65" s="13" customFormat="1" ht="10.199999999999999">
      <c r="B239" s="176"/>
      <c r="D239" s="144" t="s">
        <v>331</v>
      </c>
      <c r="E239" s="177" t="s">
        <v>1</v>
      </c>
      <c r="F239" s="178" t="s">
        <v>3171</v>
      </c>
      <c r="H239" s="177" t="s">
        <v>1</v>
      </c>
      <c r="I239" s="179"/>
      <c r="L239" s="176"/>
      <c r="M239" s="180"/>
      <c r="T239" s="181"/>
      <c r="AT239" s="177" t="s">
        <v>331</v>
      </c>
      <c r="AU239" s="177" t="s">
        <v>83</v>
      </c>
      <c r="AV239" s="13" t="s">
        <v>81</v>
      </c>
      <c r="AW239" s="13" t="s">
        <v>31</v>
      </c>
      <c r="AX239" s="13" t="s">
        <v>74</v>
      </c>
      <c r="AY239" s="177" t="s">
        <v>159</v>
      </c>
    </row>
    <row r="240" spans="2:65" s="12" customFormat="1" ht="10.199999999999999">
      <c r="B240" s="168"/>
      <c r="D240" s="144" t="s">
        <v>331</v>
      </c>
      <c r="E240" s="169" t="s">
        <v>1</v>
      </c>
      <c r="F240" s="170" t="s">
        <v>3172</v>
      </c>
      <c r="H240" s="171">
        <v>9.0239999999999991</v>
      </c>
      <c r="I240" s="172"/>
      <c r="L240" s="168"/>
      <c r="M240" s="173"/>
      <c r="T240" s="174"/>
      <c r="AT240" s="169" t="s">
        <v>331</v>
      </c>
      <c r="AU240" s="169" t="s">
        <v>83</v>
      </c>
      <c r="AV240" s="12" t="s">
        <v>83</v>
      </c>
      <c r="AW240" s="12" t="s">
        <v>31</v>
      </c>
      <c r="AX240" s="12" t="s">
        <v>74</v>
      </c>
      <c r="AY240" s="169" t="s">
        <v>159</v>
      </c>
    </row>
    <row r="241" spans="2:65" s="14" customFormat="1" ht="10.199999999999999">
      <c r="B241" s="182"/>
      <c r="D241" s="144" t="s">
        <v>331</v>
      </c>
      <c r="E241" s="183" t="s">
        <v>1</v>
      </c>
      <c r="F241" s="184" t="s">
        <v>1597</v>
      </c>
      <c r="H241" s="185">
        <v>9.0239999999999991</v>
      </c>
      <c r="I241" s="186"/>
      <c r="L241" s="182"/>
      <c r="M241" s="187"/>
      <c r="T241" s="188"/>
      <c r="AT241" s="183" t="s">
        <v>331</v>
      </c>
      <c r="AU241" s="183" t="s">
        <v>83</v>
      </c>
      <c r="AV241" s="14" t="s">
        <v>164</v>
      </c>
      <c r="AW241" s="14" t="s">
        <v>31</v>
      </c>
      <c r="AX241" s="14" t="s">
        <v>81</v>
      </c>
      <c r="AY241" s="183" t="s">
        <v>159</v>
      </c>
    </row>
    <row r="242" spans="2:65" s="1" customFormat="1" ht="24.15" customHeight="1">
      <c r="B242" s="130"/>
      <c r="C242" s="131" t="s">
        <v>269</v>
      </c>
      <c r="D242" s="131" t="s">
        <v>160</v>
      </c>
      <c r="E242" s="132" t="s">
        <v>3173</v>
      </c>
      <c r="F242" s="133" t="s">
        <v>3174</v>
      </c>
      <c r="G242" s="134" t="s">
        <v>315</v>
      </c>
      <c r="H242" s="135">
        <v>0.27</v>
      </c>
      <c r="I242" s="136"/>
      <c r="J242" s="137">
        <f>ROUND(I242*H242,2)</f>
        <v>0</v>
      </c>
      <c r="K242" s="133" t="s">
        <v>320</v>
      </c>
      <c r="L242" s="32"/>
      <c r="M242" s="138" t="s">
        <v>1</v>
      </c>
      <c r="N242" s="139" t="s">
        <v>39</v>
      </c>
      <c r="P242" s="140">
        <f>O242*H242</f>
        <v>0</v>
      </c>
      <c r="Q242" s="140">
        <v>0</v>
      </c>
      <c r="R242" s="140">
        <f>Q242*H242</f>
        <v>0</v>
      </c>
      <c r="S242" s="140">
        <v>0</v>
      </c>
      <c r="T242" s="141">
        <f>S242*H242</f>
        <v>0</v>
      </c>
      <c r="AR242" s="142" t="s">
        <v>164</v>
      </c>
      <c r="AT242" s="142" t="s">
        <v>160</v>
      </c>
      <c r="AU242" s="142" t="s">
        <v>83</v>
      </c>
      <c r="AY242" s="17" t="s">
        <v>159</v>
      </c>
      <c r="BE242" s="143">
        <f>IF(N242="základní",J242,0)</f>
        <v>0</v>
      </c>
      <c r="BF242" s="143">
        <f>IF(N242="snížená",J242,0)</f>
        <v>0</v>
      </c>
      <c r="BG242" s="143">
        <f>IF(N242="zákl. přenesená",J242,0)</f>
        <v>0</v>
      </c>
      <c r="BH242" s="143">
        <f>IF(N242="sníž. přenesená",J242,0)</f>
        <v>0</v>
      </c>
      <c r="BI242" s="143">
        <f>IF(N242="nulová",J242,0)</f>
        <v>0</v>
      </c>
      <c r="BJ242" s="17" t="s">
        <v>81</v>
      </c>
      <c r="BK242" s="143">
        <f>ROUND(I242*H242,2)</f>
        <v>0</v>
      </c>
      <c r="BL242" s="17" t="s">
        <v>164</v>
      </c>
      <c r="BM242" s="142" t="s">
        <v>3175</v>
      </c>
    </row>
    <row r="243" spans="2:65" s="1" customFormat="1" ht="19.2">
      <c r="B243" s="32"/>
      <c r="D243" s="144" t="s">
        <v>165</v>
      </c>
      <c r="F243" s="145" t="s">
        <v>3176</v>
      </c>
      <c r="I243" s="146"/>
      <c r="L243" s="32"/>
      <c r="M243" s="147"/>
      <c r="T243" s="56"/>
      <c r="AT243" s="17" t="s">
        <v>165</v>
      </c>
      <c r="AU243" s="17" t="s">
        <v>83</v>
      </c>
    </row>
    <row r="244" spans="2:65" s="12" customFormat="1" ht="10.199999999999999">
      <c r="B244" s="168"/>
      <c r="D244" s="144" t="s">
        <v>331</v>
      </c>
      <c r="E244" s="169" t="s">
        <v>1</v>
      </c>
      <c r="F244" s="170" t="s">
        <v>3177</v>
      </c>
      <c r="H244" s="171">
        <v>0.27</v>
      </c>
      <c r="I244" s="172"/>
      <c r="L244" s="168"/>
      <c r="M244" s="173"/>
      <c r="T244" s="174"/>
      <c r="AT244" s="169" t="s">
        <v>331</v>
      </c>
      <c r="AU244" s="169" t="s">
        <v>83</v>
      </c>
      <c r="AV244" s="12" t="s">
        <v>83</v>
      </c>
      <c r="AW244" s="12" t="s">
        <v>31</v>
      </c>
      <c r="AX244" s="12" t="s">
        <v>81</v>
      </c>
      <c r="AY244" s="169" t="s">
        <v>159</v>
      </c>
    </row>
    <row r="245" spans="2:65" s="1" customFormat="1" ht="24.15" customHeight="1">
      <c r="B245" s="130"/>
      <c r="C245" s="131" t="s">
        <v>231</v>
      </c>
      <c r="D245" s="131" t="s">
        <v>160</v>
      </c>
      <c r="E245" s="132" t="s">
        <v>3178</v>
      </c>
      <c r="F245" s="133" t="s">
        <v>3179</v>
      </c>
      <c r="G245" s="134" t="s">
        <v>315</v>
      </c>
      <c r="H245" s="135">
        <v>4.2000000000000003E-2</v>
      </c>
      <c r="I245" s="136"/>
      <c r="J245" s="137">
        <f>ROUND(I245*H245,2)</f>
        <v>0</v>
      </c>
      <c r="K245" s="133" t="s">
        <v>320</v>
      </c>
      <c r="L245" s="32"/>
      <c r="M245" s="138" t="s">
        <v>1</v>
      </c>
      <c r="N245" s="139" t="s">
        <v>39</v>
      </c>
      <c r="P245" s="140">
        <f>O245*H245</f>
        <v>0</v>
      </c>
      <c r="Q245" s="140">
        <v>0</v>
      </c>
      <c r="R245" s="140">
        <f>Q245*H245</f>
        <v>0</v>
      </c>
      <c r="S245" s="140">
        <v>0</v>
      </c>
      <c r="T245" s="141">
        <f>S245*H245</f>
        <v>0</v>
      </c>
      <c r="AR245" s="142" t="s">
        <v>164</v>
      </c>
      <c r="AT245" s="142" t="s">
        <v>160</v>
      </c>
      <c r="AU245" s="142" t="s">
        <v>83</v>
      </c>
      <c r="AY245" s="17" t="s">
        <v>159</v>
      </c>
      <c r="BE245" s="143">
        <f>IF(N245="základní",J245,0)</f>
        <v>0</v>
      </c>
      <c r="BF245" s="143">
        <f>IF(N245="snížená",J245,0)</f>
        <v>0</v>
      </c>
      <c r="BG245" s="143">
        <f>IF(N245="zákl. přenesená",J245,0)</f>
        <v>0</v>
      </c>
      <c r="BH245" s="143">
        <f>IF(N245="sníž. přenesená",J245,0)</f>
        <v>0</v>
      </c>
      <c r="BI245" s="143">
        <f>IF(N245="nulová",J245,0)</f>
        <v>0</v>
      </c>
      <c r="BJ245" s="17" t="s">
        <v>81</v>
      </c>
      <c r="BK245" s="143">
        <f>ROUND(I245*H245,2)</f>
        <v>0</v>
      </c>
      <c r="BL245" s="17" t="s">
        <v>164</v>
      </c>
      <c r="BM245" s="142" t="s">
        <v>3180</v>
      </c>
    </row>
    <row r="246" spans="2:65" s="1" customFormat="1" ht="19.2">
      <c r="B246" s="32"/>
      <c r="D246" s="144" t="s">
        <v>165</v>
      </c>
      <c r="F246" s="145" t="s">
        <v>3181</v>
      </c>
      <c r="I246" s="146"/>
      <c r="L246" s="32"/>
      <c r="M246" s="147"/>
      <c r="T246" s="56"/>
      <c r="AT246" s="17" t="s">
        <v>165</v>
      </c>
      <c r="AU246" s="17" t="s">
        <v>83</v>
      </c>
    </row>
    <row r="247" spans="2:65" s="12" customFormat="1" ht="10.199999999999999">
      <c r="B247" s="168"/>
      <c r="D247" s="144" t="s">
        <v>331</v>
      </c>
      <c r="E247" s="169" t="s">
        <v>1</v>
      </c>
      <c r="F247" s="170" t="s">
        <v>3182</v>
      </c>
      <c r="H247" s="171">
        <v>4.2000000000000003E-2</v>
      </c>
      <c r="I247" s="172"/>
      <c r="L247" s="168"/>
      <c r="M247" s="173"/>
      <c r="T247" s="174"/>
      <c r="AT247" s="169" t="s">
        <v>331</v>
      </c>
      <c r="AU247" s="169" t="s">
        <v>83</v>
      </c>
      <c r="AV247" s="12" t="s">
        <v>83</v>
      </c>
      <c r="AW247" s="12" t="s">
        <v>31</v>
      </c>
      <c r="AX247" s="12" t="s">
        <v>81</v>
      </c>
      <c r="AY247" s="169" t="s">
        <v>159</v>
      </c>
    </row>
    <row r="248" spans="2:65" s="1" customFormat="1" ht="16.5" customHeight="1">
      <c r="B248" s="130"/>
      <c r="C248" s="131" t="s">
        <v>279</v>
      </c>
      <c r="D248" s="131" t="s">
        <v>160</v>
      </c>
      <c r="E248" s="132" t="s">
        <v>3183</v>
      </c>
      <c r="F248" s="133" t="s">
        <v>3184</v>
      </c>
      <c r="G248" s="134" t="s">
        <v>315</v>
      </c>
      <c r="H248" s="135">
        <v>0.20799999999999999</v>
      </c>
      <c r="I248" s="136"/>
      <c r="J248" s="137">
        <f>ROUND(I248*H248,2)</f>
        <v>0</v>
      </c>
      <c r="K248" s="133" t="s">
        <v>320</v>
      </c>
      <c r="L248" s="32"/>
      <c r="M248" s="138" t="s">
        <v>1</v>
      </c>
      <c r="N248" s="139" t="s">
        <v>39</v>
      </c>
      <c r="P248" s="140">
        <f>O248*H248</f>
        <v>0</v>
      </c>
      <c r="Q248" s="140">
        <v>2.3010199999999998</v>
      </c>
      <c r="R248" s="140">
        <f>Q248*H248</f>
        <v>0.47861215999999995</v>
      </c>
      <c r="S248" s="140">
        <v>0</v>
      </c>
      <c r="T248" s="141">
        <f>S248*H248</f>
        <v>0</v>
      </c>
      <c r="AR248" s="142" t="s">
        <v>164</v>
      </c>
      <c r="AT248" s="142" t="s">
        <v>160</v>
      </c>
      <c r="AU248" s="142" t="s">
        <v>83</v>
      </c>
      <c r="AY248" s="17" t="s">
        <v>159</v>
      </c>
      <c r="BE248" s="143">
        <f>IF(N248="základní",J248,0)</f>
        <v>0</v>
      </c>
      <c r="BF248" s="143">
        <f>IF(N248="snížená",J248,0)</f>
        <v>0</v>
      </c>
      <c r="BG248" s="143">
        <f>IF(N248="zákl. přenesená",J248,0)</f>
        <v>0</v>
      </c>
      <c r="BH248" s="143">
        <f>IF(N248="sníž. přenesená",J248,0)</f>
        <v>0</v>
      </c>
      <c r="BI248" s="143">
        <f>IF(N248="nulová",J248,0)</f>
        <v>0</v>
      </c>
      <c r="BJ248" s="17" t="s">
        <v>81</v>
      </c>
      <c r="BK248" s="143">
        <f>ROUND(I248*H248,2)</f>
        <v>0</v>
      </c>
      <c r="BL248" s="17" t="s">
        <v>164</v>
      </c>
      <c r="BM248" s="142" t="s">
        <v>3185</v>
      </c>
    </row>
    <row r="249" spans="2:65" s="1" customFormat="1" ht="19.2">
      <c r="B249" s="32"/>
      <c r="D249" s="144" t="s">
        <v>165</v>
      </c>
      <c r="F249" s="145" t="s">
        <v>3186</v>
      </c>
      <c r="I249" s="146"/>
      <c r="L249" s="32"/>
      <c r="M249" s="147"/>
      <c r="T249" s="56"/>
      <c r="AT249" s="17" t="s">
        <v>165</v>
      </c>
      <c r="AU249" s="17" t="s">
        <v>83</v>
      </c>
    </row>
    <row r="250" spans="2:65" s="12" customFormat="1" ht="10.199999999999999">
      <c r="B250" s="168"/>
      <c r="D250" s="144" t="s">
        <v>331</v>
      </c>
      <c r="E250" s="169" t="s">
        <v>1</v>
      </c>
      <c r="F250" s="170" t="s">
        <v>3187</v>
      </c>
      <c r="H250" s="171">
        <v>0.20799999999999999</v>
      </c>
      <c r="I250" s="172"/>
      <c r="L250" s="168"/>
      <c r="M250" s="173"/>
      <c r="T250" s="174"/>
      <c r="AT250" s="169" t="s">
        <v>331</v>
      </c>
      <c r="AU250" s="169" t="s">
        <v>83</v>
      </c>
      <c r="AV250" s="12" t="s">
        <v>83</v>
      </c>
      <c r="AW250" s="12" t="s">
        <v>31</v>
      </c>
      <c r="AX250" s="12" t="s">
        <v>81</v>
      </c>
      <c r="AY250" s="169" t="s">
        <v>159</v>
      </c>
    </row>
    <row r="251" spans="2:65" s="1" customFormat="1" ht="16.5" customHeight="1">
      <c r="B251" s="130"/>
      <c r="C251" s="131" t="s">
        <v>236</v>
      </c>
      <c r="D251" s="131" t="s">
        <v>160</v>
      </c>
      <c r="E251" s="132" t="s">
        <v>1778</v>
      </c>
      <c r="F251" s="133" t="s">
        <v>1779</v>
      </c>
      <c r="G251" s="134" t="s">
        <v>336</v>
      </c>
      <c r="H251" s="135">
        <v>0.57999999999999996</v>
      </c>
      <c r="I251" s="136"/>
      <c r="J251" s="137">
        <f>ROUND(I251*H251,2)</f>
        <v>0</v>
      </c>
      <c r="K251" s="133" t="s">
        <v>320</v>
      </c>
      <c r="L251" s="32"/>
      <c r="M251" s="138" t="s">
        <v>1</v>
      </c>
      <c r="N251" s="139" t="s">
        <v>39</v>
      </c>
      <c r="P251" s="140">
        <f>O251*H251</f>
        <v>0</v>
      </c>
      <c r="Q251" s="140">
        <v>2.9399999999999999E-3</v>
      </c>
      <c r="R251" s="140">
        <f>Q251*H251</f>
        <v>1.7051999999999998E-3</v>
      </c>
      <c r="S251" s="140">
        <v>0</v>
      </c>
      <c r="T251" s="141">
        <f>S251*H251</f>
        <v>0</v>
      </c>
      <c r="AR251" s="142" t="s">
        <v>164</v>
      </c>
      <c r="AT251" s="142" t="s">
        <v>160</v>
      </c>
      <c r="AU251" s="142" t="s">
        <v>83</v>
      </c>
      <c r="AY251" s="17" t="s">
        <v>159</v>
      </c>
      <c r="BE251" s="143">
        <f>IF(N251="základní",J251,0)</f>
        <v>0</v>
      </c>
      <c r="BF251" s="143">
        <f>IF(N251="snížená",J251,0)</f>
        <v>0</v>
      </c>
      <c r="BG251" s="143">
        <f>IF(N251="zákl. přenesená",J251,0)</f>
        <v>0</v>
      </c>
      <c r="BH251" s="143">
        <f>IF(N251="sníž. přenesená",J251,0)</f>
        <v>0</v>
      </c>
      <c r="BI251" s="143">
        <f>IF(N251="nulová",J251,0)</f>
        <v>0</v>
      </c>
      <c r="BJ251" s="17" t="s">
        <v>81</v>
      </c>
      <c r="BK251" s="143">
        <f>ROUND(I251*H251,2)</f>
        <v>0</v>
      </c>
      <c r="BL251" s="17" t="s">
        <v>164</v>
      </c>
      <c r="BM251" s="142" t="s">
        <v>3188</v>
      </c>
    </row>
    <row r="252" spans="2:65" s="1" customFormat="1" ht="10.199999999999999">
      <c r="B252" s="32"/>
      <c r="D252" s="144" t="s">
        <v>165</v>
      </c>
      <c r="F252" s="145" t="s">
        <v>1781</v>
      </c>
      <c r="I252" s="146"/>
      <c r="L252" s="32"/>
      <c r="M252" s="147"/>
      <c r="T252" s="56"/>
      <c r="AT252" s="17" t="s">
        <v>165</v>
      </c>
      <c r="AU252" s="17" t="s">
        <v>83</v>
      </c>
    </row>
    <row r="253" spans="2:65" s="12" customFormat="1" ht="10.199999999999999">
      <c r="B253" s="168"/>
      <c r="D253" s="144" t="s">
        <v>331</v>
      </c>
      <c r="E253" s="169" t="s">
        <v>1</v>
      </c>
      <c r="F253" s="170" t="s">
        <v>3189</v>
      </c>
      <c r="H253" s="171">
        <v>0.57999999999999996</v>
      </c>
      <c r="I253" s="172"/>
      <c r="L253" s="168"/>
      <c r="M253" s="173"/>
      <c r="T253" s="174"/>
      <c r="AT253" s="169" t="s">
        <v>331</v>
      </c>
      <c r="AU253" s="169" t="s">
        <v>83</v>
      </c>
      <c r="AV253" s="12" t="s">
        <v>83</v>
      </c>
      <c r="AW253" s="12" t="s">
        <v>31</v>
      </c>
      <c r="AX253" s="12" t="s">
        <v>81</v>
      </c>
      <c r="AY253" s="169" t="s">
        <v>159</v>
      </c>
    </row>
    <row r="254" spans="2:65" s="1" customFormat="1" ht="16.5" customHeight="1">
      <c r="B254" s="130"/>
      <c r="C254" s="131" t="s">
        <v>286</v>
      </c>
      <c r="D254" s="131" t="s">
        <v>160</v>
      </c>
      <c r="E254" s="132" t="s">
        <v>1783</v>
      </c>
      <c r="F254" s="133" t="s">
        <v>1784</v>
      </c>
      <c r="G254" s="134" t="s">
        <v>336</v>
      </c>
      <c r="H254" s="135">
        <v>0.57999999999999996</v>
      </c>
      <c r="I254" s="136"/>
      <c r="J254" s="137">
        <f>ROUND(I254*H254,2)</f>
        <v>0</v>
      </c>
      <c r="K254" s="133" t="s">
        <v>320</v>
      </c>
      <c r="L254" s="32"/>
      <c r="M254" s="138" t="s">
        <v>1</v>
      </c>
      <c r="N254" s="139" t="s">
        <v>39</v>
      </c>
      <c r="P254" s="140">
        <f>O254*H254</f>
        <v>0</v>
      </c>
      <c r="Q254" s="140">
        <v>0</v>
      </c>
      <c r="R254" s="140">
        <f>Q254*H254</f>
        <v>0</v>
      </c>
      <c r="S254" s="140">
        <v>0</v>
      </c>
      <c r="T254" s="141">
        <f>S254*H254</f>
        <v>0</v>
      </c>
      <c r="AR254" s="142" t="s">
        <v>164</v>
      </c>
      <c r="AT254" s="142" t="s">
        <v>160</v>
      </c>
      <c r="AU254" s="142" t="s">
        <v>83</v>
      </c>
      <c r="AY254" s="17" t="s">
        <v>159</v>
      </c>
      <c r="BE254" s="143">
        <f>IF(N254="základní",J254,0)</f>
        <v>0</v>
      </c>
      <c r="BF254" s="143">
        <f>IF(N254="snížená",J254,0)</f>
        <v>0</v>
      </c>
      <c r="BG254" s="143">
        <f>IF(N254="zákl. přenesená",J254,0)</f>
        <v>0</v>
      </c>
      <c r="BH254" s="143">
        <f>IF(N254="sníž. přenesená",J254,0)</f>
        <v>0</v>
      </c>
      <c r="BI254" s="143">
        <f>IF(N254="nulová",J254,0)</f>
        <v>0</v>
      </c>
      <c r="BJ254" s="17" t="s">
        <v>81</v>
      </c>
      <c r="BK254" s="143">
        <f>ROUND(I254*H254,2)</f>
        <v>0</v>
      </c>
      <c r="BL254" s="17" t="s">
        <v>164</v>
      </c>
      <c r="BM254" s="142" t="s">
        <v>3190</v>
      </c>
    </row>
    <row r="255" spans="2:65" s="1" customFormat="1" ht="10.199999999999999">
      <c r="B255" s="32"/>
      <c r="D255" s="144" t="s">
        <v>165</v>
      </c>
      <c r="F255" s="145" t="s">
        <v>1786</v>
      </c>
      <c r="I255" s="146"/>
      <c r="L255" s="32"/>
      <c r="M255" s="147"/>
      <c r="T255" s="56"/>
      <c r="AT255" s="17" t="s">
        <v>165</v>
      </c>
      <c r="AU255" s="17" t="s">
        <v>83</v>
      </c>
    </row>
    <row r="256" spans="2:65" s="12" customFormat="1" ht="10.199999999999999">
      <c r="B256" s="168"/>
      <c r="D256" s="144" t="s">
        <v>331</v>
      </c>
      <c r="E256" s="169" t="s">
        <v>1</v>
      </c>
      <c r="F256" s="170" t="s">
        <v>3189</v>
      </c>
      <c r="H256" s="171">
        <v>0.57999999999999996</v>
      </c>
      <c r="I256" s="172"/>
      <c r="L256" s="168"/>
      <c r="M256" s="173"/>
      <c r="T256" s="174"/>
      <c r="AT256" s="169" t="s">
        <v>331</v>
      </c>
      <c r="AU256" s="169" t="s">
        <v>83</v>
      </c>
      <c r="AV256" s="12" t="s">
        <v>83</v>
      </c>
      <c r="AW256" s="12" t="s">
        <v>31</v>
      </c>
      <c r="AX256" s="12" t="s">
        <v>81</v>
      </c>
      <c r="AY256" s="169" t="s">
        <v>159</v>
      </c>
    </row>
    <row r="257" spans="2:65" s="10" customFormat="1" ht="22.8" customHeight="1">
      <c r="B257" s="120"/>
      <c r="D257" s="121" t="s">
        <v>73</v>
      </c>
      <c r="E257" s="156" t="s">
        <v>164</v>
      </c>
      <c r="F257" s="156" t="s">
        <v>1943</v>
      </c>
      <c r="I257" s="123"/>
      <c r="J257" s="157">
        <f>BK257</f>
        <v>0</v>
      </c>
      <c r="L257" s="120"/>
      <c r="M257" s="125"/>
      <c r="P257" s="126">
        <f>SUM(P258:P260)</f>
        <v>0</v>
      </c>
      <c r="R257" s="126">
        <f>SUM(R258:R260)</f>
        <v>0</v>
      </c>
      <c r="T257" s="127">
        <f>SUM(T258:T260)</f>
        <v>0</v>
      </c>
      <c r="AR257" s="121" t="s">
        <v>81</v>
      </c>
      <c r="AT257" s="128" t="s">
        <v>73</v>
      </c>
      <c r="AU257" s="128" t="s">
        <v>81</v>
      </c>
      <c r="AY257" s="121" t="s">
        <v>159</v>
      </c>
      <c r="BK257" s="129">
        <f>SUM(BK258:BK260)</f>
        <v>0</v>
      </c>
    </row>
    <row r="258" spans="2:65" s="1" customFormat="1" ht="24.15" customHeight="1">
      <c r="B258" s="130"/>
      <c r="C258" s="131" t="s">
        <v>241</v>
      </c>
      <c r="D258" s="131" t="s">
        <v>160</v>
      </c>
      <c r="E258" s="132" t="s">
        <v>3191</v>
      </c>
      <c r="F258" s="133" t="s">
        <v>3192</v>
      </c>
      <c r="G258" s="134" t="s">
        <v>315</v>
      </c>
      <c r="H258" s="135">
        <v>1.88</v>
      </c>
      <c r="I258" s="136"/>
      <c r="J258" s="137">
        <f>ROUND(I258*H258,2)</f>
        <v>0</v>
      </c>
      <c r="K258" s="133" t="s">
        <v>1</v>
      </c>
      <c r="L258" s="32"/>
      <c r="M258" s="138" t="s">
        <v>1</v>
      </c>
      <c r="N258" s="139" t="s">
        <v>39</v>
      </c>
      <c r="P258" s="140">
        <f>O258*H258</f>
        <v>0</v>
      </c>
      <c r="Q258" s="140">
        <v>0</v>
      </c>
      <c r="R258" s="140">
        <f>Q258*H258</f>
        <v>0</v>
      </c>
      <c r="S258" s="140">
        <v>0</v>
      </c>
      <c r="T258" s="141">
        <f>S258*H258</f>
        <v>0</v>
      </c>
      <c r="AR258" s="142" t="s">
        <v>164</v>
      </c>
      <c r="AT258" s="142" t="s">
        <v>160</v>
      </c>
      <c r="AU258" s="142" t="s">
        <v>83</v>
      </c>
      <c r="AY258" s="17" t="s">
        <v>159</v>
      </c>
      <c r="BE258" s="143">
        <f>IF(N258="základní",J258,0)</f>
        <v>0</v>
      </c>
      <c r="BF258" s="143">
        <f>IF(N258="snížená",J258,0)</f>
        <v>0</v>
      </c>
      <c r="BG258" s="143">
        <f>IF(N258="zákl. přenesená",J258,0)</f>
        <v>0</v>
      </c>
      <c r="BH258" s="143">
        <f>IF(N258="sníž. přenesená",J258,0)</f>
        <v>0</v>
      </c>
      <c r="BI258" s="143">
        <f>IF(N258="nulová",J258,0)</f>
        <v>0</v>
      </c>
      <c r="BJ258" s="17" t="s">
        <v>81</v>
      </c>
      <c r="BK258" s="143">
        <f>ROUND(I258*H258,2)</f>
        <v>0</v>
      </c>
      <c r="BL258" s="17" t="s">
        <v>164</v>
      </c>
      <c r="BM258" s="142" t="s">
        <v>3193</v>
      </c>
    </row>
    <row r="259" spans="2:65" s="1" customFormat="1" ht="19.2">
      <c r="B259" s="32"/>
      <c r="D259" s="144" t="s">
        <v>165</v>
      </c>
      <c r="F259" s="145" t="s">
        <v>3192</v>
      </c>
      <c r="I259" s="146"/>
      <c r="L259" s="32"/>
      <c r="M259" s="147"/>
      <c r="T259" s="56"/>
      <c r="AT259" s="17" t="s">
        <v>165</v>
      </c>
      <c r="AU259" s="17" t="s">
        <v>83</v>
      </c>
    </row>
    <row r="260" spans="2:65" s="12" customFormat="1" ht="10.199999999999999">
      <c r="B260" s="168"/>
      <c r="D260" s="144" t="s">
        <v>331</v>
      </c>
      <c r="E260" s="169" t="s">
        <v>3033</v>
      </c>
      <c r="F260" s="170" t="s">
        <v>3194</v>
      </c>
      <c r="H260" s="171">
        <v>1.88</v>
      </c>
      <c r="I260" s="172"/>
      <c r="L260" s="168"/>
      <c r="M260" s="173"/>
      <c r="T260" s="174"/>
      <c r="AT260" s="169" t="s">
        <v>331</v>
      </c>
      <c r="AU260" s="169" t="s">
        <v>83</v>
      </c>
      <c r="AV260" s="12" t="s">
        <v>83</v>
      </c>
      <c r="AW260" s="12" t="s">
        <v>31</v>
      </c>
      <c r="AX260" s="12" t="s">
        <v>81</v>
      </c>
      <c r="AY260" s="169" t="s">
        <v>159</v>
      </c>
    </row>
    <row r="261" spans="2:65" s="10" customFormat="1" ht="22.8" customHeight="1">
      <c r="B261" s="120"/>
      <c r="D261" s="121" t="s">
        <v>73</v>
      </c>
      <c r="E261" s="156" t="s">
        <v>175</v>
      </c>
      <c r="F261" s="156" t="s">
        <v>2094</v>
      </c>
      <c r="I261" s="123"/>
      <c r="J261" s="157">
        <f>BK261</f>
        <v>0</v>
      </c>
      <c r="L261" s="120"/>
      <c r="M261" s="125"/>
      <c r="P261" s="126">
        <f>SUM(P262:P311)</f>
        <v>0</v>
      </c>
      <c r="R261" s="126">
        <f>SUM(R262:R311)</f>
        <v>4.7147263679999991</v>
      </c>
      <c r="T261" s="127">
        <f>SUM(T262:T311)</f>
        <v>0</v>
      </c>
      <c r="AR261" s="121" t="s">
        <v>81</v>
      </c>
      <c r="AT261" s="128" t="s">
        <v>73</v>
      </c>
      <c r="AU261" s="128" t="s">
        <v>81</v>
      </c>
      <c r="AY261" s="121" t="s">
        <v>159</v>
      </c>
      <c r="BK261" s="129">
        <f>SUM(BK262:BK311)</f>
        <v>0</v>
      </c>
    </row>
    <row r="262" spans="2:65" s="1" customFormat="1" ht="16.5" customHeight="1">
      <c r="B262" s="130"/>
      <c r="C262" s="131" t="s">
        <v>293</v>
      </c>
      <c r="D262" s="131" t="s">
        <v>160</v>
      </c>
      <c r="E262" s="132" t="s">
        <v>3195</v>
      </c>
      <c r="F262" s="133" t="s">
        <v>3196</v>
      </c>
      <c r="G262" s="134" t="s">
        <v>2333</v>
      </c>
      <c r="H262" s="135">
        <v>1</v>
      </c>
      <c r="I262" s="136"/>
      <c r="J262" s="137">
        <f>ROUND(I262*H262,2)</f>
        <v>0</v>
      </c>
      <c r="K262" s="133" t="s">
        <v>320</v>
      </c>
      <c r="L262" s="32"/>
      <c r="M262" s="138" t="s">
        <v>1</v>
      </c>
      <c r="N262" s="139" t="s">
        <v>39</v>
      </c>
      <c r="P262" s="140">
        <f>O262*H262</f>
        <v>0</v>
      </c>
      <c r="Q262" s="140">
        <v>1.1E-4</v>
      </c>
      <c r="R262" s="140">
        <f>Q262*H262</f>
        <v>1.1E-4</v>
      </c>
      <c r="S262" s="140">
        <v>0</v>
      </c>
      <c r="T262" s="141">
        <f>S262*H262</f>
        <v>0</v>
      </c>
      <c r="AR262" s="142" t="s">
        <v>200</v>
      </c>
      <c r="AT262" s="142" t="s">
        <v>160</v>
      </c>
      <c r="AU262" s="142" t="s">
        <v>83</v>
      </c>
      <c r="AY262" s="17" t="s">
        <v>159</v>
      </c>
      <c r="BE262" s="143">
        <f>IF(N262="základní",J262,0)</f>
        <v>0</v>
      </c>
      <c r="BF262" s="143">
        <f>IF(N262="snížená",J262,0)</f>
        <v>0</v>
      </c>
      <c r="BG262" s="143">
        <f>IF(N262="zákl. přenesená",J262,0)</f>
        <v>0</v>
      </c>
      <c r="BH262" s="143">
        <f>IF(N262="sníž. přenesená",J262,0)</f>
        <v>0</v>
      </c>
      <c r="BI262" s="143">
        <f>IF(N262="nulová",J262,0)</f>
        <v>0</v>
      </c>
      <c r="BJ262" s="17" t="s">
        <v>81</v>
      </c>
      <c r="BK262" s="143">
        <f>ROUND(I262*H262,2)</f>
        <v>0</v>
      </c>
      <c r="BL262" s="17" t="s">
        <v>200</v>
      </c>
      <c r="BM262" s="142" t="s">
        <v>3197</v>
      </c>
    </row>
    <row r="263" spans="2:65" s="1" customFormat="1" ht="10.199999999999999">
      <c r="B263" s="32"/>
      <c r="D263" s="144" t="s">
        <v>165</v>
      </c>
      <c r="F263" s="145" t="s">
        <v>3198</v>
      </c>
      <c r="I263" s="146"/>
      <c r="L263" s="32"/>
      <c r="M263" s="147"/>
      <c r="T263" s="56"/>
      <c r="AT263" s="17" t="s">
        <v>165</v>
      </c>
      <c r="AU263" s="17" t="s">
        <v>83</v>
      </c>
    </row>
    <row r="264" spans="2:65" s="1" customFormat="1" ht="33" customHeight="1">
      <c r="B264" s="130"/>
      <c r="C264" s="131" t="s">
        <v>245</v>
      </c>
      <c r="D264" s="131" t="s">
        <v>160</v>
      </c>
      <c r="E264" s="132" t="s">
        <v>3199</v>
      </c>
      <c r="F264" s="133" t="s">
        <v>3200</v>
      </c>
      <c r="G264" s="134" t="s">
        <v>344</v>
      </c>
      <c r="H264" s="135">
        <v>18.8</v>
      </c>
      <c r="I264" s="136"/>
      <c r="J264" s="137">
        <f>ROUND(I264*H264,2)</f>
        <v>0</v>
      </c>
      <c r="K264" s="133" t="s">
        <v>320</v>
      </c>
      <c r="L264" s="32"/>
      <c r="M264" s="138" t="s">
        <v>1</v>
      </c>
      <c r="N264" s="139" t="s">
        <v>39</v>
      </c>
      <c r="P264" s="140">
        <f>O264*H264</f>
        <v>0</v>
      </c>
      <c r="Q264" s="140">
        <v>0</v>
      </c>
      <c r="R264" s="140">
        <f>Q264*H264</f>
        <v>0</v>
      </c>
      <c r="S264" s="140">
        <v>0</v>
      </c>
      <c r="T264" s="141">
        <f>S264*H264</f>
        <v>0</v>
      </c>
      <c r="AR264" s="142" t="s">
        <v>164</v>
      </c>
      <c r="AT264" s="142" t="s">
        <v>160</v>
      </c>
      <c r="AU264" s="142" t="s">
        <v>83</v>
      </c>
      <c r="AY264" s="17" t="s">
        <v>159</v>
      </c>
      <c r="BE264" s="143">
        <f>IF(N264="základní",J264,0)</f>
        <v>0</v>
      </c>
      <c r="BF264" s="143">
        <f>IF(N264="snížená",J264,0)</f>
        <v>0</v>
      </c>
      <c r="BG264" s="143">
        <f>IF(N264="zákl. přenesená",J264,0)</f>
        <v>0</v>
      </c>
      <c r="BH264" s="143">
        <f>IF(N264="sníž. přenesená",J264,0)</f>
        <v>0</v>
      </c>
      <c r="BI264" s="143">
        <f>IF(N264="nulová",J264,0)</f>
        <v>0</v>
      </c>
      <c r="BJ264" s="17" t="s">
        <v>81</v>
      </c>
      <c r="BK264" s="143">
        <f>ROUND(I264*H264,2)</f>
        <v>0</v>
      </c>
      <c r="BL264" s="17" t="s">
        <v>164</v>
      </c>
      <c r="BM264" s="142" t="s">
        <v>3201</v>
      </c>
    </row>
    <row r="265" spans="2:65" s="1" customFormat="1" ht="28.8">
      <c r="B265" s="32"/>
      <c r="D265" s="144" t="s">
        <v>165</v>
      </c>
      <c r="F265" s="145" t="s">
        <v>3202</v>
      </c>
      <c r="I265" s="146"/>
      <c r="L265" s="32"/>
      <c r="M265" s="147"/>
      <c r="T265" s="56"/>
      <c r="AT265" s="17" t="s">
        <v>165</v>
      </c>
      <c r="AU265" s="17" t="s">
        <v>83</v>
      </c>
    </row>
    <row r="266" spans="2:65" s="12" customFormat="1" ht="10.199999999999999">
      <c r="B266" s="168"/>
      <c r="D266" s="144" t="s">
        <v>331</v>
      </c>
      <c r="E266" s="169" t="s">
        <v>3042</v>
      </c>
      <c r="F266" s="170" t="s">
        <v>3044</v>
      </c>
      <c r="H266" s="171">
        <v>18.8</v>
      </c>
      <c r="I266" s="172"/>
      <c r="L266" s="168"/>
      <c r="M266" s="173"/>
      <c r="T266" s="174"/>
      <c r="AT266" s="169" t="s">
        <v>331</v>
      </c>
      <c r="AU266" s="169" t="s">
        <v>83</v>
      </c>
      <c r="AV266" s="12" t="s">
        <v>83</v>
      </c>
      <c r="AW266" s="12" t="s">
        <v>31</v>
      </c>
      <c r="AX266" s="12" t="s">
        <v>81</v>
      </c>
      <c r="AY266" s="169" t="s">
        <v>159</v>
      </c>
    </row>
    <row r="267" spans="2:65" s="1" customFormat="1" ht="24.15" customHeight="1">
      <c r="B267" s="130"/>
      <c r="C267" s="158" t="s">
        <v>350</v>
      </c>
      <c r="D267" s="158" t="s">
        <v>326</v>
      </c>
      <c r="E267" s="159" t="s">
        <v>3203</v>
      </c>
      <c r="F267" s="160" t="s">
        <v>3204</v>
      </c>
      <c r="G267" s="161" t="s">
        <v>344</v>
      </c>
      <c r="H267" s="162">
        <v>18.8</v>
      </c>
      <c r="I267" s="163"/>
      <c r="J267" s="164">
        <f>ROUND(I267*H267,2)</f>
        <v>0</v>
      </c>
      <c r="K267" s="160" t="s">
        <v>320</v>
      </c>
      <c r="L267" s="165"/>
      <c r="M267" s="166" t="s">
        <v>1</v>
      </c>
      <c r="N267" s="167" t="s">
        <v>39</v>
      </c>
      <c r="P267" s="140">
        <f>O267*H267</f>
        <v>0</v>
      </c>
      <c r="Q267" s="140">
        <v>4.2999999999999999E-4</v>
      </c>
      <c r="R267" s="140">
        <f>Q267*H267</f>
        <v>8.0840000000000009E-3</v>
      </c>
      <c r="S267" s="140">
        <v>0</v>
      </c>
      <c r="T267" s="141">
        <f>S267*H267</f>
        <v>0</v>
      </c>
      <c r="AR267" s="142" t="s">
        <v>175</v>
      </c>
      <c r="AT267" s="142" t="s">
        <v>326</v>
      </c>
      <c r="AU267" s="142" t="s">
        <v>83</v>
      </c>
      <c r="AY267" s="17" t="s">
        <v>159</v>
      </c>
      <c r="BE267" s="143">
        <f>IF(N267="základní",J267,0)</f>
        <v>0</v>
      </c>
      <c r="BF267" s="143">
        <f>IF(N267="snížená",J267,0)</f>
        <v>0</v>
      </c>
      <c r="BG267" s="143">
        <f>IF(N267="zákl. přenesená",J267,0)</f>
        <v>0</v>
      </c>
      <c r="BH267" s="143">
        <f>IF(N267="sníž. přenesená",J267,0)</f>
        <v>0</v>
      </c>
      <c r="BI267" s="143">
        <f>IF(N267="nulová",J267,0)</f>
        <v>0</v>
      </c>
      <c r="BJ267" s="17" t="s">
        <v>81</v>
      </c>
      <c r="BK267" s="143">
        <f>ROUND(I267*H267,2)</f>
        <v>0</v>
      </c>
      <c r="BL267" s="17" t="s">
        <v>164</v>
      </c>
      <c r="BM267" s="142" t="s">
        <v>3205</v>
      </c>
    </row>
    <row r="268" spans="2:65" s="1" customFormat="1" ht="10.199999999999999">
      <c r="B268" s="32"/>
      <c r="D268" s="144" t="s">
        <v>165</v>
      </c>
      <c r="F268" s="145" t="s">
        <v>3204</v>
      </c>
      <c r="I268" s="146"/>
      <c r="L268" s="32"/>
      <c r="M268" s="147"/>
      <c r="T268" s="56"/>
      <c r="AT268" s="17" t="s">
        <v>165</v>
      </c>
      <c r="AU268" s="17" t="s">
        <v>83</v>
      </c>
    </row>
    <row r="269" spans="2:65" s="1" customFormat="1" ht="33" customHeight="1">
      <c r="B269" s="130"/>
      <c r="C269" s="131" t="s">
        <v>249</v>
      </c>
      <c r="D269" s="131" t="s">
        <v>160</v>
      </c>
      <c r="E269" s="132" t="s">
        <v>3206</v>
      </c>
      <c r="F269" s="133" t="s">
        <v>3207</v>
      </c>
      <c r="G269" s="134" t="s">
        <v>376</v>
      </c>
      <c r="H269" s="135">
        <v>1</v>
      </c>
      <c r="I269" s="136"/>
      <c r="J269" s="137">
        <f>ROUND(I269*H269,2)</f>
        <v>0</v>
      </c>
      <c r="K269" s="133" t="s">
        <v>320</v>
      </c>
      <c r="L269" s="32"/>
      <c r="M269" s="138" t="s">
        <v>1</v>
      </c>
      <c r="N269" s="139" t="s">
        <v>39</v>
      </c>
      <c r="P269" s="140">
        <f>O269*H269</f>
        <v>0</v>
      </c>
      <c r="Q269" s="140">
        <v>0</v>
      </c>
      <c r="R269" s="140">
        <f>Q269*H269</f>
        <v>0</v>
      </c>
      <c r="S269" s="140">
        <v>0</v>
      </c>
      <c r="T269" s="141">
        <f>S269*H269</f>
        <v>0</v>
      </c>
      <c r="AR269" s="142" t="s">
        <v>164</v>
      </c>
      <c r="AT269" s="142" t="s">
        <v>160</v>
      </c>
      <c r="AU269" s="142" t="s">
        <v>83</v>
      </c>
      <c r="AY269" s="17" t="s">
        <v>159</v>
      </c>
      <c r="BE269" s="143">
        <f>IF(N269="základní",J269,0)</f>
        <v>0</v>
      </c>
      <c r="BF269" s="143">
        <f>IF(N269="snížená",J269,0)</f>
        <v>0</v>
      </c>
      <c r="BG269" s="143">
        <f>IF(N269="zákl. přenesená",J269,0)</f>
        <v>0</v>
      </c>
      <c r="BH269" s="143">
        <f>IF(N269="sníž. přenesená",J269,0)</f>
        <v>0</v>
      </c>
      <c r="BI269" s="143">
        <f>IF(N269="nulová",J269,0)</f>
        <v>0</v>
      </c>
      <c r="BJ269" s="17" t="s">
        <v>81</v>
      </c>
      <c r="BK269" s="143">
        <f>ROUND(I269*H269,2)</f>
        <v>0</v>
      </c>
      <c r="BL269" s="17" t="s">
        <v>164</v>
      </c>
      <c r="BM269" s="142" t="s">
        <v>3208</v>
      </c>
    </row>
    <row r="270" spans="2:65" s="1" customFormat="1" ht="28.8">
      <c r="B270" s="32"/>
      <c r="D270" s="144" t="s">
        <v>165</v>
      </c>
      <c r="F270" s="145" t="s">
        <v>3209</v>
      </c>
      <c r="I270" s="146"/>
      <c r="L270" s="32"/>
      <c r="M270" s="147"/>
      <c r="T270" s="56"/>
      <c r="AT270" s="17" t="s">
        <v>165</v>
      </c>
      <c r="AU270" s="17" t="s">
        <v>83</v>
      </c>
    </row>
    <row r="271" spans="2:65" s="1" customFormat="1" ht="24.15" customHeight="1">
      <c r="B271" s="130"/>
      <c r="C271" s="158" t="s">
        <v>312</v>
      </c>
      <c r="D271" s="158" t="s">
        <v>326</v>
      </c>
      <c r="E271" s="159" t="s">
        <v>3210</v>
      </c>
      <c r="F271" s="160" t="s">
        <v>3211</v>
      </c>
      <c r="G271" s="161" t="s">
        <v>376</v>
      </c>
      <c r="H271" s="162">
        <v>1</v>
      </c>
      <c r="I271" s="163"/>
      <c r="J271" s="164">
        <f>ROUND(I271*H271,2)</f>
        <v>0</v>
      </c>
      <c r="K271" s="160" t="s">
        <v>320</v>
      </c>
      <c r="L271" s="165"/>
      <c r="M271" s="166" t="s">
        <v>1</v>
      </c>
      <c r="N271" s="167" t="s">
        <v>39</v>
      </c>
      <c r="P271" s="140">
        <f>O271*H271</f>
        <v>0</v>
      </c>
      <c r="Q271" s="140">
        <v>7.2000000000000005E-4</v>
      </c>
      <c r="R271" s="140">
        <f>Q271*H271</f>
        <v>7.2000000000000005E-4</v>
      </c>
      <c r="S271" s="140">
        <v>0</v>
      </c>
      <c r="T271" s="141">
        <f>S271*H271</f>
        <v>0</v>
      </c>
      <c r="AR271" s="142" t="s">
        <v>175</v>
      </c>
      <c r="AT271" s="142" t="s">
        <v>326</v>
      </c>
      <c r="AU271" s="142" t="s">
        <v>83</v>
      </c>
      <c r="AY271" s="17" t="s">
        <v>159</v>
      </c>
      <c r="BE271" s="143">
        <f>IF(N271="základní",J271,0)</f>
        <v>0</v>
      </c>
      <c r="BF271" s="143">
        <f>IF(N271="snížená",J271,0)</f>
        <v>0</v>
      </c>
      <c r="BG271" s="143">
        <f>IF(N271="zákl. přenesená",J271,0)</f>
        <v>0</v>
      </c>
      <c r="BH271" s="143">
        <f>IF(N271="sníž. přenesená",J271,0)</f>
        <v>0</v>
      </c>
      <c r="BI271" s="143">
        <f>IF(N271="nulová",J271,0)</f>
        <v>0</v>
      </c>
      <c r="BJ271" s="17" t="s">
        <v>81</v>
      </c>
      <c r="BK271" s="143">
        <f>ROUND(I271*H271,2)</f>
        <v>0</v>
      </c>
      <c r="BL271" s="17" t="s">
        <v>164</v>
      </c>
      <c r="BM271" s="142" t="s">
        <v>3212</v>
      </c>
    </row>
    <row r="272" spans="2:65" s="1" customFormat="1" ht="10.199999999999999">
      <c r="B272" s="32"/>
      <c r="D272" s="144" t="s">
        <v>165</v>
      </c>
      <c r="F272" s="145" t="s">
        <v>3211</v>
      </c>
      <c r="I272" s="146"/>
      <c r="L272" s="32"/>
      <c r="M272" s="147"/>
      <c r="T272" s="56"/>
      <c r="AT272" s="17" t="s">
        <v>165</v>
      </c>
      <c r="AU272" s="17" t="s">
        <v>83</v>
      </c>
    </row>
    <row r="273" spans="2:65" s="1" customFormat="1" ht="16.5" customHeight="1">
      <c r="B273" s="130"/>
      <c r="C273" s="131" t="s">
        <v>253</v>
      </c>
      <c r="D273" s="131" t="s">
        <v>160</v>
      </c>
      <c r="E273" s="132" t="s">
        <v>3213</v>
      </c>
      <c r="F273" s="133" t="s">
        <v>3214</v>
      </c>
      <c r="G273" s="134" t="s">
        <v>376</v>
      </c>
      <c r="H273" s="135">
        <v>1</v>
      </c>
      <c r="I273" s="136"/>
      <c r="J273" s="137">
        <f>ROUND(I273*H273,2)</f>
        <v>0</v>
      </c>
      <c r="K273" s="133" t="s">
        <v>320</v>
      </c>
      <c r="L273" s="32"/>
      <c r="M273" s="138" t="s">
        <v>1</v>
      </c>
      <c r="N273" s="139" t="s">
        <v>39</v>
      </c>
      <c r="P273" s="140">
        <f>O273*H273</f>
        <v>0</v>
      </c>
      <c r="Q273" s="140">
        <v>0</v>
      </c>
      <c r="R273" s="140">
        <f>Q273*H273</f>
        <v>0</v>
      </c>
      <c r="S273" s="140">
        <v>0</v>
      </c>
      <c r="T273" s="141">
        <f>S273*H273</f>
        <v>0</v>
      </c>
      <c r="AR273" s="142" t="s">
        <v>164</v>
      </c>
      <c r="AT273" s="142" t="s">
        <v>160</v>
      </c>
      <c r="AU273" s="142" t="s">
        <v>83</v>
      </c>
      <c r="AY273" s="17" t="s">
        <v>159</v>
      </c>
      <c r="BE273" s="143">
        <f>IF(N273="základní",J273,0)</f>
        <v>0</v>
      </c>
      <c r="BF273" s="143">
        <f>IF(N273="snížená",J273,0)</f>
        <v>0</v>
      </c>
      <c r="BG273" s="143">
        <f>IF(N273="zákl. přenesená",J273,0)</f>
        <v>0</v>
      </c>
      <c r="BH273" s="143">
        <f>IF(N273="sníž. přenesená",J273,0)</f>
        <v>0</v>
      </c>
      <c r="BI273" s="143">
        <f>IF(N273="nulová",J273,0)</f>
        <v>0</v>
      </c>
      <c r="BJ273" s="17" t="s">
        <v>81</v>
      </c>
      <c r="BK273" s="143">
        <f>ROUND(I273*H273,2)</f>
        <v>0</v>
      </c>
      <c r="BL273" s="17" t="s">
        <v>164</v>
      </c>
      <c r="BM273" s="142" t="s">
        <v>3215</v>
      </c>
    </row>
    <row r="274" spans="2:65" s="1" customFormat="1" ht="10.199999999999999">
      <c r="B274" s="32"/>
      <c r="D274" s="144" t="s">
        <v>165</v>
      </c>
      <c r="F274" s="145" t="s">
        <v>3216</v>
      </c>
      <c r="I274" s="146"/>
      <c r="L274" s="32"/>
      <c r="M274" s="147"/>
      <c r="T274" s="56"/>
      <c r="AT274" s="17" t="s">
        <v>165</v>
      </c>
      <c r="AU274" s="17" t="s">
        <v>83</v>
      </c>
    </row>
    <row r="275" spans="2:65" s="1" customFormat="1" ht="24.15" customHeight="1">
      <c r="B275" s="130"/>
      <c r="C275" s="158" t="s">
        <v>322</v>
      </c>
      <c r="D275" s="158" t="s">
        <v>326</v>
      </c>
      <c r="E275" s="159" t="s">
        <v>3217</v>
      </c>
      <c r="F275" s="160" t="s">
        <v>3218</v>
      </c>
      <c r="G275" s="161" t="s">
        <v>376</v>
      </c>
      <c r="H275" s="162">
        <v>1</v>
      </c>
      <c r="I275" s="163"/>
      <c r="J275" s="164">
        <f>ROUND(I275*H275,2)</f>
        <v>0</v>
      </c>
      <c r="K275" s="160" t="s">
        <v>320</v>
      </c>
      <c r="L275" s="165"/>
      <c r="M275" s="166" t="s">
        <v>1</v>
      </c>
      <c r="N275" s="167" t="s">
        <v>39</v>
      </c>
      <c r="P275" s="140">
        <f>O275*H275</f>
        <v>0</v>
      </c>
      <c r="Q275" s="140">
        <v>3.5000000000000001E-3</v>
      </c>
      <c r="R275" s="140">
        <f>Q275*H275</f>
        <v>3.5000000000000001E-3</v>
      </c>
      <c r="S275" s="140">
        <v>0</v>
      </c>
      <c r="T275" s="141">
        <f>S275*H275</f>
        <v>0</v>
      </c>
      <c r="AR275" s="142" t="s">
        <v>175</v>
      </c>
      <c r="AT275" s="142" t="s">
        <v>326</v>
      </c>
      <c r="AU275" s="142" t="s">
        <v>83</v>
      </c>
      <c r="AY275" s="17" t="s">
        <v>159</v>
      </c>
      <c r="BE275" s="143">
        <f>IF(N275="základní",J275,0)</f>
        <v>0</v>
      </c>
      <c r="BF275" s="143">
        <f>IF(N275="snížená",J275,0)</f>
        <v>0</v>
      </c>
      <c r="BG275" s="143">
        <f>IF(N275="zákl. přenesená",J275,0)</f>
        <v>0</v>
      </c>
      <c r="BH275" s="143">
        <f>IF(N275="sníž. přenesená",J275,0)</f>
        <v>0</v>
      </c>
      <c r="BI275" s="143">
        <f>IF(N275="nulová",J275,0)</f>
        <v>0</v>
      </c>
      <c r="BJ275" s="17" t="s">
        <v>81</v>
      </c>
      <c r="BK275" s="143">
        <f>ROUND(I275*H275,2)</f>
        <v>0</v>
      </c>
      <c r="BL275" s="17" t="s">
        <v>164</v>
      </c>
      <c r="BM275" s="142" t="s">
        <v>3219</v>
      </c>
    </row>
    <row r="276" spans="2:65" s="1" customFormat="1" ht="10.199999999999999">
      <c r="B276" s="32"/>
      <c r="D276" s="144" t="s">
        <v>165</v>
      </c>
      <c r="F276" s="145" t="s">
        <v>3218</v>
      </c>
      <c r="I276" s="146"/>
      <c r="L276" s="32"/>
      <c r="M276" s="147"/>
      <c r="T276" s="56"/>
      <c r="AT276" s="17" t="s">
        <v>165</v>
      </c>
      <c r="AU276" s="17" t="s">
        <v>83</v>
      </c>
    </row>
    <row r="277" spans="2:65" s="1" customFormat="1" ht="16.5" customHeight="1">
      <c r="B277" s="130"/>
      <c r="C277" s="131" t="s">
        <v>257</v>
      </c>
      <c r="D277" s="131" t="s">
        <v>160</v>
      </c>
      <c r="E277" s="132" t="s">
        <v>3220</v>
      </c>
      <c r="F277" s="133" t="s">
        <v>3221</v>
      </c>
      <c r="G277" s="134" t="s">
        <v>376</v>
      </c>
      <c r="H277" s="135">
        <v>1</v>
      </c>
      <c r="I277" s="136"/>
      <c r="J277" s="137">
        <f>ROUND(I277*H277,2)</f>
        <v>0</v>
      </c>
      <c r="K277" s="133" t="s">
        <v>320</v>
      </c>
      <c r="L277" s="32"/>
      <c r="M277" s="138" t="s">
        <v>1</v>
      </c>
      <c r="N277" s="139" t="s">
        <v>39</v>
      </c>
      <c r="P277" s="140">
        <f>O277*H277</f>
        <v>0</v>
      </c>
      <c r="Q277" s="140">
        <v>0.04</v>
      </c>
      <c r="R277" s="140">
        <f>Q277*H277</f>
        <v>0.04</v>
      </c>
      <c r="S277" s="140">
        <v>0</v>
      </c>
      <c r="T277" s="141">
        <f>S277*H277</f>
        <v>0</v>
      </c>
      <c r="AR277" s="142" t="s">
        <v>164</v>
      </c>
      <c r="AT277" s="142" t="s">
        <v>160</v>
      </c>
      <c r="AU277" s="142" t="s">
        <v>83</v>
      </c>
      <c r="AY277" s="17" t="s">
        <v>159</v>
      </c>
      <c r="BE277" s="143">
        <f>IF(N277="základní",J277,0)</f>
        <v>0</v>
      </c>
      <c r="BF277" s="143">
        <f>IF(N277="snížená",J277,0)</f>
        <v>0</v>
      </c>
      <c r="BG277" s="143">
        <f>IF(N277="zákl. přenesená",J277,0)</f>
        <v>0</v>
      </c>
      <c r="BH277" s="143">
        <f>IF(N277="sníž. přenesená",J277,0)</f>
        <v>0</v>
      </c>
      <c r="BI277" s="143">
        <f>IF(N277="nulová",J277,0)</f>
        <v>0</v>
      </c>
      <c r="BJ277" s="17" t="s">
        <v>81</v>
      </c>
      <c r="BK277" s="143">
        <f>ROUND(I277*H277,2)</f>
        <v>0</v>
      </c>
      <c r="BL277" s="17" t="s">
        <v>164</v>
      </c>
      <c r="BM277" s="142" t="s">
        <v>3222</v>
      </c>
    </row>
    <row r="278" spans="2:65" s="1" customFormat="1" ht="19.2">
      <c r="B278" s="32"/>
      <c r="D278" s="144" t="s">
        <v>165</v>
      </c>
      <c r="F278" s="145" t="s">
        <v>3223</v>
      </c>
      <c r="I278" s="146"/>
      <c r="L278" s="32"/>
      <c r="M278" s="147"/>
      <c r="T278" s="56"/>
      <c r="AT278" s="17" t="s">
        <v>165</v>
      </c>
      <c r="AU278" s="17" t="s">
        <v>83</v>
      </c>
    </row>
    <row r="279" spans="2:65" s="1" customFormat="1" ht="16.5" customHeight="1">
      <c r="B279" s="130"/>
      <c r="C279" s="158" t="s">
        <v>333</v>
      </c>
      <c r="D279" s="158" t="s">
        <v>326</v>
      </c>
      <c r="E279" s="159" t="s">
        <v>3224</v>
      </c>
      <c r="F279" s="160" t="s">
        <v>3225</v>
      </c>
      <c r="G279" s="161" t="s">
        <v>376</v>
      </c>
      <c r="H279" s="162">
        <v>1</v>
      </c>
      <c r="I279" s="163"/>
      <c r="J279" s="164">
        <f>ROUND(I279*H279,2)</f>
        <v>0</v>
      </c>
      <c r="K279" s="160" t="s">
        <v>320</v>
      </c>
      <c r="L279" s="165"/>
      <c r="M279" s="166" t="s">
        <v>1</v>
      </c>
      <c r="N279" s="167" t="s">
        <v>39</v>
      </c>
      <c r="P279" s="140">
        <f>O279*H279</f>
        <v>0</v>
      </c>
      <c r="Q279" s="140">
        <v>7.3000000000000001E-3</v>
      </c>
      <c r="R279" s="140">
        <f>Q279*H279</f>
        <v>7.3000000000000001E-3</v>
      </c>
      <c r="S279" s="140">
        <v>0</v>
      </c>
      <c r="T279" s="141">
        <f>S279*H279</f>
        <v>0</v>
      </c>
      <c r="AR279" s="142" t="s">
        <v>175</v>
      </c>
      <c r="AT279" s="142" t="s">
        <v>326</v>
      </c>
      <c r="AU279" s="142" t="s">
        <v>83</v>
      </c>
      <c r="AY279" s="17" t="s">
        <v>159</v>
      </c>
      <c r="BE279" s="143">
        <f>IF(N279="základní",J279,0)</f>
        <v>0</v>
      </c>
      <c r="BF279" s="143">
        <f>IF(N279="snížená",J279,0)</f>
        <v>0</v>
      </c>
      <c r="BG279" s="143">
        <f>IF(N279="zákl. přenesená",J279,0)</f>
        <v>0</v>
      </c>
      <c r="BH279" s="143">
        <f>IF(N279="sníž. přenesená",J279,0)</f>
        <v>0</v>
      </c>
      <c r="BI279" s="143">
        <f>IF(N279="nulová",J279,0)</f>
        <v>0</v>
      </c>
      <c r="BJ279" s="17" t="s">
        <v>81</v>
      </c>
      <c r="BK279" s="143">
        <f>ROUND(I279*H279,2)</f>
        <v>0</v>
      </c>
      <c r="BL279" s="17" t="s">
        <v>164</v>
      </c>
      <c r="BM279" s="142" t="s">
        <v>3226</v>
      </c>
    </row>
    <row r="280" spans="2:65" s="1" customFormat="1" ht="10.199999999999999">
      <c r="B280" s="32"/>
      <c r="D280" s="144" t="s">
        <v>165</v>
      </c>
      <c r="F280" s="145" t="s">
        <v>3225</v>
      </c>
      <c r="I280" s="146"/>
      <c r="L280" s="32"/>
      <c r="M280" s="147"/>
      <c r="T280" s="56"/>
      <c r="AT280" s="17" t="s">
        <v>165</v>
      </c>
      <c r="AU280" s="17" t="s">
        <v>83</v>
      </c>
    </row>
    <row r="281" spans="2:65" s="1" customFormat="1" ht="24.15" customHeight="1">
      <c r="B281" s="130"/>
      <c r="C281" s="158" t="s">
        <v>258</v>
      </c>
      <c r="D281" s="158" t="s">
        <v>326</v>
      </c>
      <c r="E281" s="159" t="s">
        <v>3227</v>
      </c>
      <c r="F281" s="160" t="s">
        <v>3228</v>
      </c>
      <c r="G281" s="161" t="s">
        <v>376</v>
      </c>
      <c r="H281" s="162">
        <v>1</v>
      </c>
      <c r="I281" s="163"/>
      <c r="J281" s="164">
        <f>ROUND(I281*H281,2)</f>
        <v>0</v>
      </c>
      <c r="K281" s="160" t="s">
        <v>320</v>
      </c>
      <c r="L281" s="165"/>
      <c r="M281" s="166" t="s">
        <v>1</v>
      </c>
      <c r="N281" s="167" t="s">
        <v>39</v>
      </c>
      <c r="P281" s="140">
        <f>O281*H281</f>
        <v>0</v>
      </c>
      <c r="Q281" s="140">
        <v>8.9999999999999998E-4</v>
      </c>
      <c r="R281" s="140">
        <f>Q281*H281</f>
        <v>8.9999999999999998E-4</v>
      </c>
      <c r="S281" s="140">
        <v>0</v>
      </c>
      <c r="T281" s="141">
        <f>S281*H281</f>
        <v>0</v>
      </c>
      <c r="AR281" s="142" t="s">
        <v>175</v>
      </c>
      <c r="AT281" s="142" t="s">
        <v>326</v>
      </c>
      <c r="AU281" s="142" t="s">
        <v>83</v>
      </c>
      <c r="AY281" s="17" t="s">
        <v>159</v>
      </c>
      <c r="BE281" s="143">
        <f>IF(N281="základní",J281,0)</f>
        <v>0</v>
      </c>
      <c r="BF281" s="143">
        <f>IF(N281="snížená",J281,0)</f>
        <v>0</v>
      </c>
      <c r="BG281" s="143">
        <f>IF(N281="zákl. přenesená",J281,0)</f>
        <v>0</v>
      </c>
      <c r="BH281" s="143">
        <f>IF(N281="sníž. přenesená",J281,0)</f>
        <v>0</v>
      </c>
      <c r="BI281" s="143">
        <f>IF(N281="nulová",J281,0)</f>
        <v>0</v>
      </c>
      <c r="BJ281" s="17" t="s">
        <v>81</v>
      </c>
      <c r="BK281" s="143">
        <f>ROUND(I281*H281,2)</f>
        <v>0</v>
      </c>
      <c r="BL281" s="17" t="s">
        <v>164</v>
      </c>
      <c r="BM281" s="142" t="s">
        <v>3229</v>
      </c>
    </row>
    <row r="282" spans="2:65" s="1" customFormat="1" ht="19.2">
      <c r="B282" s="32"/>
      <c r="D282" s="144" t="s">
        <v>165</v>
      </c>
      <c r="F282" s="145" t="s">
        <v>3228</v>
      </c>
      <c r="I282" s="146"/>
      <c r="L282" s="32"/>
      <c r="M282" s="147"/>
      <c r="T282" s="56"/>
      <c r="AT282" s="17" t="s">
        <v>165</v>
      </c>
      <c r="AU282" s="17" t="s">
        <v>83</v>
      </c>
    </row>
    <row r="283" spans="2:65" s="1" customFormat="1" ht="24.15" customHeight="1">
      <c r="B283" s="130"/>
      <c r="C283" s="131" t="s">
        <v>633</v>
      </c>
      <c r="D283" s="131" t="s">
        <v>160</v>
      </c>
      <c r="E283" s="132" t="s">
        <v>3230</v>
      </c>
      <c r="F283" s="133" t="s">
        <v>3231</v>
      </c>
      <c r="G283" s="134" t="s">
        <v>344</v>
      </c>
      <c r="H283" s="135">
        <v>18.8</v>
      </c>
      <c r="I283" s="136"/>
      <c r="J283" s="137">
        <f>ROUND(I283*H283,2)</f>
        <v>0</v>
      </c>
      <c r="K283" s="133" t="s">
        <v>320</v>
      </c>
      <c r="L283" s="32"/>
      <c r="M283" s="138" t="s">
        <v>1</v>
      </c>
      <c r="N283" s="139" t="s">
        <v>39</v>
      </c>
      <c r="P283" s="140">
        <f>O283*H283</f>
        <v>0</v>
      </c>
      <c r="Q283" s="140">
        <v>0</v>
      </c>
      <c r="R283" s="140">
        <f>Q283*H283</f>
        <v>0</v>
      </c>
      <c r="S283" s="140">
        <v>0</v>
      </c>
      <c r="T283" s="141">
        <f>S283*H283</f>
        <v>0</v>
      </c>
      <c r="AR283" s="142" t="s">
        <v>164</v>
      </c>
      <c r="AT283" s="142" t="s">
        <v>160</v>
      </c>
      <c r="AU283" s="142" t="s">
        <v>83</v>
      </c>
      <c r="AY283" s="17" t="s">
        <v>159</v>
      </c>
      <c r="BE283" s="143">
        <f>IF(N283="základní",J283,0)</f>
        <v>0</v>
      </c>
      <c r="BF283" s="143">
        <f>IF(N283="snížená",J283,0)</f>
        <v>0</v>
      </c>
      <c r="BG283" s="143">
        <f>IF(N283="zákl. přenesená",J283,0)</f>
        <v>0</v>
      </c>
      <c r="BH283" s="143">
        <f>IF(N283="sníž. přenesená",J283,0)</f>
        <v>0</v>
      </c>
      <c r="BI283" s="143">
        <f>IF(N283="nulová",J283,0)</f>
        <v>0</v>
      </c>
      <c r="BJ283" s="17" t="s">
        <v>81</v>
      </c>
      <c r="BK283" s="143">
        <f>ROUND(I283*H283,2)</f>
        <v>0</v>
      </c>
      <c r="BL283" s="17" t="s">
        <v>164</v>
      </c>
      <c r="BM283" s="142" t="s">
        <v>3232</v>
      </c>
    </row>
    <row r="284" spans="2:65" s="1" customFormat="1" ht="10.199999999999999">
      <c r="B284" s="32"/>
      <c r="D284" s="144" t="s">
        <v>165</v>
      </c>
      <c r="F284" s="145" t="s">
        <v>3231</v>
      </c>
      <c r="I284" s="146"/>
      <c r="L284" s="32"/>
      <c r="M284" s="147"/>
      <c r="T284" s="56"/>
      <c r="AT284" s="17" t="s">
        <v>165</v>
      </c>
      <c r="AU284" s="17" t="s">
        <v>83</v>
      </c>
    </row>
    <row r="285" spans="2:65" s="12" customFormat="1" ht="10.199999999999999">
      <c r="B285" s="168"/>
      <c r="D285" s="144" t="s">
        <v>331</v>
      </c>
      <c r="E285" s="169" t="s">
        <v>1</v>
      </c>
      <c r="F285" s="170" t="s">
        <v>3042</v>
      </c>
      <c r="H285" s="171">
        <v>18.8</v>
      </c>
      <c r="I285" s="172"/>
      <c r="L285" s="168"/>
      <c r="M285" s="173"/>
      <c r="T285" s="174"/>
      <c r="AT285" s="169" t="s">
        <v>331</v>
      </c>
      <c r="AU285" s="169" t="s">
        <v>83</v>
      </c>
      <c r="AV285" s="12" t="s">
        <v>83</v>
      </c>
      <c r="AW285" s="12" t="s">
        <v>31</v>
      </c>
      <c r="AX285" s="12" t="s">
        <v>81</v>
      </c>
      <c r="AY285" s="169" t="s">
        <v>159</v>
      </c>
    </row>
    <row r="286" spans="2:65" s="1" customFormat="1" ht="16.5" customHeight="1">
      <c r="B286" s="130"/>
      <c r="C286" s="131" t="s">
        <v>261</v>
      </c>
      <c r="D286" s="131" t="s">
        <v>160</v>
      </c>
      <c r="E286" s="132" t="s">
        <v>3233</v>
      </c>
      <c r="F286" s="133" t="s">
        <v>3234</v>
      </c>
      <c r="G286" s="134" t="s">
        <v>344</v>
      </c>
      <c r="H286" s="135">
        <v>18.8</v>
      </c>
      <c r="I286" s="136"/>
      <c r="J286" s="137">
        <f>ROUND(I286*H286,2)</f>
        <v>0</v>
      </c>
      <c r="K286" s="133" t="s">
        <v>320</v>
      </c>
      <c r="L286" s="32"/>
      <c r="M286" s="138" t="s">
        <v>1</v>
      </c>
      <c r="N286" s="139" t="s">
        <v>39</v>
      </c>
      <c r="P286" s="140">
        <f>O286*H286</f>
        <v>0</v>
      </c>
      <c r="Q286" s="140">
        <v>0</v>
      </c>
      <c r="R286" s="140">
        <f>Q286*H286</f>
        <v>0</v>
      </c>
      <c r="S286" s="140">
        <v>0</v>
      </c>
      <c r="T286" s="141">
        <f>S286*H286</f>
        <v>0</v>
      </c>
      <c r="AR286" s="142" t="s">
        <v>164</v>
      </c>
      <c r="AT286" s="142" t="s">
        <v>160</v>
      </c>
      <c r="AU286" s="142" t="s">
        <v>83</v>
      </c>
      <c r="AY286" s="17" t="s">
        <v>159</v>
      </c>
      <c r="BE286" s="143">
        <f>IF(N286="základní",J286,0)</f>
        <v>0</v>
      </c>
      <c r="BF286" s="143">
        <f>IF(N286="snížená",J286,0)</f>
        <v>0</v>
      </c>
      <c r="BG286" s="143">
        <f>IF(N286="zákl. přenesená",J286,0)</f>
        <v>0</v>
      </c>
      <c r="BH286" s="143">
        <f>IF(N286="sníž. přenesená",J286,0)</f>
        <v>0</v>
      </c>
      <c r="BI286" s="143">
        <f>IF(N286="nulová",J286,0)</f>
        <v>0</v>
      </c>
      <c r="BJ286" s="17" t="s">
        <v>81</v>
      </c>
      <c r="BK286" s="143">
        <f>ROUND(I286*H286,2)</f>
        <v>0</v>
      </c>
      <c r="BL286" s="17" t="s">
        <v>164</v>
      </c>
      <c r="BM286" s="142" t="s">
        <v>3235</v>
      </c>
    </row>
    <row r="287" spans="2:65" s="1" customFormat="1" ht="10.199999999999999">
      <c r="B287" s="32"/>
      <c r="D287" s="144" t="s">
        <v>165</v>
      </c>
      <c r="F287" s="145" t="s">
        <v>3236</v>
      </c>
      <c r="I287" s="146"/>
      <c r="L287" s="32"/>
      <c r="M287" s="147"/>
      <c r="T287" s="56"/>
      <c r="AT287" s="17" t="s">
        <v>165</v>
      </c>
      <c r="AU287" s="17" t="s">
        <v>83</v>
      </c>
    </row>
    <row r="288" spans="2:65" s="12" customFormat="1" ht="10.199999999999999">
      <c r="B288" s="168"/>
      <c r="D288" s="144" t="s">
        <v>331</v>
      </c>
      <c r="E288" s="169" t="s">
        <v>1</v>
      </c>
      <c r="F288" s="170" t="s">
        <v>3042</v>
      </c>
      <c r="H288" s="171">
        <v>18.8</v>
      </c>
      <c r="I288" s="172"/>
      <c r="L288" s="168"/>
      <c r="M288" s="173"/>
      <c r="T288" s="174"/>
      <c r="AT288" s="169" t="s">
        <v>331</v>
      </c>
      <c r="AU288" s="169" t="s">
        <v>83</v>
      </c>
      <c r="AV288" s="12" t="s">
        <v>83</v>
      </c>
      <c r="AW288" s="12" t="s">
        <v>31</v>
      </c>
      <c r="AX288" s="12" t="s">
        <v>81</v>
      </c>
      <c r="AY288" s="169" t="s">
        <v>159</v>
      </c>
    </row>
    <row r="289" spans="2:65" s="1" customFormat="1" ht="16.5" customHeight="1">
      <c r="B289" s="130"/>
      <c r="C289" s="131" t="s">
        <v>638</v>
      </c>
      <c r="D289" s="131" t="s">
        <v>160</v>
      </c>
      <c r="E289" s="132" t="s">
        <v>3237</v>
      </c>
      <c r="F289" s="133" t="s">
        <v>3238</v>
      </c>
      <c r="G289" s="134" t="s">
        <v>344</v>
      </c>
      <c r="H289" s="135">
        <v>18.8</v>
      </c>
      <c r="I289" s="136"/>
      <c r="J289" s="137">
        <f>ROUND(I289*H289,2)</f>
        <v>0</v>
      </c>
      <c r="K289" s="133" t="s">
        <v>320</v>
      </c>
      <c r="L289" s="32"/>
      <c r="M289" s="138" t="s">
        <v>1</v>
      </c>
      <c r="N289" s="139" t="s">
        <v>39</v>
      </c>
      <c r="P289" s="140">
        <f>O289*H289</f>
        <v>0</v>
      </c>
      <c r="Q289" s="140">
        <v>1.9236000000000001E-4</v>
      </c>
      <c r="R289" s="140">
        <f>Q289*H289</f>
        <v>3.6163680000000004E-3</v>
      </c>
      <c r="S289" s="140">
        <v>0</v>
      </c>
      <c r="T289" s="141">
        <f>S289*H289</f>
        <v>0</v>
      </c>
      <c r="AR289" s="142" t="s">
        <v>164</v>
      </c>
      <c r="AT289" s="142" t="s">
        <v>160</v>
      </c>
      <c r="AU289" s="142" t="s">
        <v>83</v>
      </c>
      <c r="AY289" s="17" t="s">
        <v>159</v>
      </c>
      <c r="BE289" s="143">
        <f>IF(N289="základní",J289,0)</f>
        <v>0</v>
      </c>
      <c r="BF289" s="143">
        <f>IF(N289="snížená",J289,0)</f>
        <v>0</v>
      </c>
      <c r="BG289" s="143">
        <f>IF(N289="zákl. přenesená",J289,0)</f>
        <v>0</v>
      </c>
      <c r="BH289" s="143">
        <f>IF(N289="sníž. přenesená",J289,0)</f>
        <v>0</v>
      </c>
      <c r="BI289" s="143">
        <f>IF(N289="nulová",J289,0)</f>
        <v>0</v>
      </c>
      <c r="BJ289" s="17" t="s">
        <v>81</v>
      </c>
      <c r="BK289" s="143">
        <f>ROUND(I289*H289,2)</f>
        <v>0</v>
      </c>
      <c r="BL289" s="17" t="s">
        <v>164</v>
      </c>
      <c r="BM289" s="142" t="s">
        <v>3239</v>
      </c>
    </row>
    <row r="290" spans="2:65" s="1" customFormat="1" ht="10.199999999999999">
      <c r="B290" s="32"/>
      <c r="D290" s="144" t="s">
        <v>165</v>
      </c>
      <c r="F290" s="145" t="s">
        <v>3240</v>
      </c>
      <c r="I290" s="146"/>
      <c r="L290" s="32"/>
      <c r="M290" s="147"/>
      <c r="T290" s="56"/>
      <c r="AT290" s="17" t="s">
        <v>165</v>
      </c>
      <c r="AU290" s="17" t="s">
        <v>83</v>
      </c>
    </row>
    <row r="291" spans="2:65" s="12" customFormat="1" ht="10.199999999999999">
      <c r="B291" s="168"/>
      <c r="D291" s="144" t="s">
        <v>331</v>
      </c>
      <c r="E291" s="169" t="s">
        <v>1</v>
      </c>
      <c r="F291" s="170" t="s">
        <v>3241</v>
      </c>
      <c r="H291" s="171">
        <v>18.8</v>
      </c>
      <c r="I291" s="172"/>
      <c r="L291" s="168"/>
      <c r="M291" s="173"/>
      <c r="T291" s="174"/>
      <c r="AT291" s="169" t="s">
        <v>331</v>
      </c>
      <c r="AU291" s="169" t="s">
        <v>83</v>
      </c>
      <c r="AV291" s="12" t="s">
        <v>83</v>
      </c>
      <c r="AW291" s="12" t="s">
        <v>31</v>
      </c>
      <c r="AX291" s="12" t="s">
        <v>81</v>
      </c>
      <c r="AY291" s="169" t="s">
        <v>159</v>
      </c>
    </row>
    <row r="292" spans="2:65" s="1" customFormat="1" ht="21.75" customHeight="1">
      <c r="B292" s="130"/>
      <c r="C292" s="131" t="s">
        <v>266</v>
      </c>
      <c r="D292" s="131" t="s">
        <v>160</v>
      </c>
      <c r="E292" s="132" t="s">
        <v>3242</v>
      </c>
      <c r="F292" s="133" t="s">
        <v>3243</v>
      </c>
      <c r="G292" s="134" t="s">
        <v>344</v>
      </c>
      <c r="H292" s="135">
        <v>18.8</v>
      </c>
      <c r="I292" s="136"/>
      <c r="J292" s="137">
        <f>ROUND(I292*H292,2)</f>
        <v>0</v>
      </c>
      <c r="K292" s="133" t="s">
        <v>320</v>
      </c>
      <c r="L292" s="32"/>
      <c r="M292" s="138" t="s">
        <v>1</v>
      </c>
      <c r="N292" s="139" t="s">
        <v>39</v>
      </c>
      <c r="P292" s="140">
        <f>O292*H292</f>
        <v>0</v>
      </c>
      <c r="Q292" s="140">
        <v>6.9999999999999994E-5</v>
      </c>
      <c r="R292" s="140">
        <f>Q292*H292</f>
        <v>1.3159999999999999E-3</v>
      </c>
      <c r="S292" s="140">
        <v>0</v>
      </c>
      <c r="T292" s="141">
        <f>S292*H292</f>
        <v>0</v>
      </c>
      <c r="AR292" s="142" t="s">
        <v>164</v>
      </c>
      <c r="AT292" s="142" t="s">
        <v>160</v>
      </c>
      <c r="AU292" s="142" t="s">
        <v>83</v>
      </c>
      <c r="AY292" s="17" t="s">
        <v>159</v>
      </c>
      <c r="BE292" s="143">
        <f>IF(N292="základní",J292,0)</f>
        <v>0</v>
      </c>
      <c r="BF292" s="143">
        <f>IF(N292="snížená",J292,0)</f>
        <v>0</v>
      </c>
      <c r="BG292" s="143">
        <f>IF(N292="zákl. přenesená",J292,0)</f>
        <v>0</v>
      </c>
      <c r="BH292" s="143">
        <f>IF(N292="sníž. přenesená",J292,0)</f>
        <v>0</v>
      </c>
      <c r="BI292" s="143">
        <f>IF(N292="nulová",J292,0)</f>
        <v>0</v>
      </c>
      <c r="BJ292" s="17" t="s">
        <v>81</v>
      </c>
      <c r="BK292" s="143">
        <f>ROUND(I292*H292,2)</f>
        <v>0</v>
      </c>
      <c r="BL292" s="17" t="s">
        <v>164</v>
      </c>
      <c r="BM292" s="142" t="s">
        <v>3244</v>
      </c>
    </row>
    <row r="293" spans="2:65" s="1" customFormat="1" ht="10.199999999999999">
      <c r="B293" s="32"/>
      <c r="D293" s="144" t="s">
        <v>165</v>
      </c>
      <c r="F293" s="145" t="s">
        <v>3245</v>
      </c>
      <c r="I293" s="146"/>
      <c r="L293" s="32"/>
      <c r="M293" s="147"/>
      <c r="T293" s="56"/>
      <c r="AT293" s="17" t="s">
        <v>165</v>
      </c>
      <c r="AU293" s="17" t="s">
        <v>83</v>
      </c>
    </row>
    <row r="294" spans="2:65" s="12" customFormat="1" ht="10.199999999999999">
      <c r="B294" s="168"/>
      <c r="D294" s="144" t="s">
        <v>331</v>
      </c>
      <c r="E294" s="169" t="s">
        <v>1</v>
      </c>
      <c r="F294" s="170" t="s">
        <v>3246</v>
      </c>
      <c r="H294" s="171">
        <v>18.8</v>
      </c>
      <c r="I294" s="172"/>
      <c r="L294" s="168"/>
      <c r="M294" s="173"/>
      <c r="T294" s="174"/>
      <c r="AT294" s="169" t="s">
        <v>331</v>
      </c>
      <c r="AU294" s="169" t="s">
        <v>83</v>
      </c>
      <c r="AV294" s="12" t="s">
        <v>83</v>
      </c>
      <c r="AW294" s="12" t="s">
        <v>31</v>
      </c>
      <c r="AX294" s="12" t="s">
        <v>81</v>
      </c>
      <c r="AY294" s="169" t="s">
        <v>159</v>
      </c>
    </row>
    <row r="295" spans="2:65" s="1" customFormat="1" ht="33" customHeight="1">
      <c r="B295" s="130"/>
      <c r="C295" s="131" t="s">
        <v>643</v>
      </c>
      <c r="D295" s="131" t="s">
        <v>160</v>
      </c>
      <c r="E295" s="132" t="s">
        <v>3247</v>
      </c>
      <c r="F295" s="133" t="s">
        <v>3248</v>
      </c>
      <c r="G295" s="134" t="s">
        <v>376</v>
      </c>
      <c r="H295" s="135">
        <v>1</v>
      </c>
      <c r="I295" s="136"/>
      <c r="J295" s="137">
        <f>ROUND(I295*H295,2)</f>
        <v>0</v>
      </c>
      <c r="K295" s="133" t="s">
        <v>320</v>
      </c>
      <c r="L295" s="32"/>
      <c r="M295" s="138" t="s">
        <v>1</v>
      </c>
      <c r="N295" s="139" t="s">
        <v>39</v>
      </c>
      <c r="P295" s="140">
        <f>O295*H295</f>
        <v>0</v>
      </c>
      <c r="Q295" s="140">
        <v>4.5</v>
      </c>
      <c r="R295" s="140">
        <f>Q295*H295</f>
        <v>4.5</v>
      </c>
      <c r="S295" s="140">
        <v>0</v>
      </c>
      <c r="T295" s="141">
        <f>S295*H295</f>
        <v>0</v>
      </c>
      <c r="AR295" s="142" t="s">
        <v>164</v>
      </c>
      <c r="AT295" s="142" t="s">
        <v>160</v>
      </c>
      <c r="AU295" s="142" t="s">
        <v>83</v>
      </c>
      <c r="AY295" s="17" t="s">
        <v>159</v>
      </c>
      <c r="BE295" s="143">
        <f>IF(N295="základní",J295,0)</f>
        <v>0</v>
      </c>
      <c r="BF295" s="143">
        <f>IF(N295="snížená",J295,0)</f>
        <v>0</v>
      </c>
      <c r="BG295" s="143">
        <f>IF(N295="zákl. přenesená",J295,0)</f>
        <v>0</v>
      </c>
      <c r="BH295" s="143">
        <f>IF(N295="sníž. přenesená",J295,0)</f>
        <v>0</v>
      </c>
      <c r="BI295" s="143">
        <f>IF(N295="nulová",J295,0)</f>
        <v>0</v>
      </c>
      <c r="BJ295" s="17" t="s">
        <v>81</v>
      </c>
      <c r="BK295" s="143">
        <f>ROUND(I295*H295,2)</f>
        <v>0</v>
      </c>
      <c r="BL295" s="17" t="s">
        <v>164</v>
      </c>
      <c r="BM295" s="142" t="s">
        <v>3249</v>
      </c>
    </row>
    <row r="296" spans="2:65" s="1" customFormat="1" ht="28.8">
      <c r="B296" s="32"/>
      <c r="D296" s="144" t="s">
        <v>165</v>
      </c>
      <c r="F296" s="145" t="s">
        <v>3250</v>
      </c>
      <c r="I296" s="146"/>
      <c r="L296" s="32"/>
      <c r="M296" s="147"/>
      <c r="T296" s="56"/>
      <c r="AT296" s="17" t="s">
        <v>165</v>
      </c>
      <c r="AU296" s="17" t="s">
        <v>83</v>
      </c>
    </row>
    <row r="297" spans="2:65" s="13" customFormat="1" ht="10.199999999999999">
      <c r="B297" s="176"/>
      <c r="D297" s="144" t="s">
        <v>331</v>
      </c>
      <c r="E297" s="177" t="s">
        <v>1</v>
      </c>
      <c r="F297" s="178" t="s">
        <v>3251</v>
      </c>
      <c r="H297" s="177" t="s">
        <v>1</v>
      </c>
      <c r="I297" s="179"/>
      <c r="L297" s="176"/>
      <c r="M297" s="180"/>
      <c r="T297" s="181"/>
      <c r="AT297" s="177" t="s">
        <v>331</v>
      </c>
      <c r="AU297" s="177" t="s">
        <v>83</v>
      </c>
      <c r="AV297" s="13" t="s">
        <v>81</v>
      </c>
      <c r="AW297" s="13" t="s">
        <v>31</v>
      </c>
      <c r="AX297" s="13" t="s">
        <v>74</v>
      </c>
      <c r="AY297" s="177" t="s">
        <v>159</v>
      </c>
    </row>
    <row r="298" spans="2:65" s="12" customFormat="1" ht="10.199999999999999">
      <c r="B298" s="168"/>
      <c r="D298" s="144" t="s">
        <v>331</v>
      </c>
      <c r="E298" s="169" t="s">
        <v>1</v>
      </c>
      <c r="F298" s="170" t="s">
        <v>3252</v>
      </c>
      <c r="H298" s="171">
        <v>1.67</v>
      </c>
      <c r="I298" s="172"/>
      <c r="L298" s="168"/>
      <c r="M298" s="173"/>
      <c r="T298" s="174"/>
      <c r="AT298" s="169" t="s">
        <v>331</v>
      </c>
      <c r="AU298" s="169" t="s">
        <v>83</v>
      </c>
      <c r="AV298" s="12" t="s">
        <v>83</v>
      </c>
      <c r="AW298" s="12" t="s">
        <v>31</v>
      </c>
      <c r="AX298" s="12" t="s">
        <v>74</v>
      </c>
      <c r="AY298" s="169" t="s">
        <v>159</v>
      </c>
    </row>
    <row r="299" spans="2:65" s="14" customFormat="1" ht="10.199999999999999">
      <c r="B299" s="182"/>
      <c r="D299" s="144" t="s">
        <v>331</v>
      </c>
      <c r="E299" s="183" t="s">
        <v>1</v>
      </c>
      <c r="F299" s="184" t="s">
        <v>1597</v>
      </c>
      <c r="H299" s="185">
        <v>1.67</v>
      </c>
      <c r="I299" s="186"/>
      <c r="L299" s="182"/>
      <c r="M299" s="187"/>
      <c r="T299" s="188"/>
      <c r="AT299" s="183" t="s">
        <v>331</v>
      </c>
      <c r="AU299" s="183" t="s">
        <v>83</v>
      </c>
      <c r="AV299" s="14" t="s">
        <v>164</v>
      </c>
      <c r="AW299" s="14" t="s">
        <v>31</v>
      </c>
      <c r="AX299" s="14" t="s">
        <v>74</v>
      </c>
      <c r="AY299" s="183" t="s">
        <v>159</v>
      </c>
    </row>
    <row r="300" spans="2:65" s="12" customFormat="1" ht="10.199999999999999">
      <c r="B300" s="168"/>
      <c r="D300" s="144" t="s">
        <v>331</v>
      </c>
      <c r="E300" s="169" t="s">
        <v>1</v>
      </c>
      <c r="F300" s="170" t="s">
        <v>3253</v>
      </c>
      <c r="H300" s="171">
        <v>1</v>
      </c>
      <c r="I300" s="172"/>
      <c r="L300" s="168"/>
      <c r="M300" s="173"/>
      <c r="T300" s="174"/>
      <c r="AT300" s="169" t="s">
        <v>331</v>
      </c>
      <c r="AU300" s="169" t="s">
        <v>83</v>
      </c>
      <c r="AV300" s="12" t="s">
        <v>83</v>
      </c>
      <c r="AW300" s="12" t="s">
        <v>31</v>
      </c>
      <c r="AX300" s="12" t="s">
        <v>81</v>
      </c>
      <c r="AY300" s="169" t="s">
        <v>159</v>
      </c>
    </row>
    <row r="301" spans="2:65" s="1" customFormat="1" ht="21.75" customHeight="1">
      <c r="B301" s="130"/>
      <c r="C301" s="158" t="s">
        <v>272</v>
      </c>
      <c r="D301" s="158" t="s">
        <v>326</v>
      </c>
      <c r="E301" s="159" t="s">
        <v>3254</v>
      </c>
      <c r="F301" s="160" t="s">
        <v>3255</v>
      </c>
      <c r="G301" s="161" t="s">
        <v>376</v>
      </c>
      <c r="H301" s="162">
        <v>1</v>
      </c>
      <c r="I301" s="163"/>
      <c r="J301" s="164">
        <f>ROUND(I301*H301,2)</f>
        <v>0</v>
      </c>
      <c r="K301" s="160" t="s">
        <v>320</v>
      </c>
      <c r="L301" s="165"/>
      <c r="M301" s="166" t="s">
        <v>1</v>
      </c>
      <c r="N301" s="167" t="s">
        <v>39</v>
      </c>
      <c r="P301" s="140">
        <f>O301*H301</f>
        <v>0</v>
      </c>
      <c r="Q301" s="140">
        <v>8.6999999999999994E-2</v>
      </c>
      <c r="R301" s="140">
        <f>Q301*H301</f>
        <v>8.6999999999999994E-2</v>
      </c>
      <c r="S301" s="140">
        <v>0</v>
      </c>
      <c r="T301" s="141">
        <f>S301*H301</f>
        <v>0</v>
      </c>
      <c r="AR301" s="142" t="s">
        <v>175</v>
      </c>
      <c r="AT301" s="142" t="s">
        <v>326</v>
      </c>
      <c r="AU301" s="142" t="s">
        <v>83</v>
      </c>
      <c r="AY301" s="17" t="s">
        <v>159</v>
      </c>
      <c r="BE301" s="143">
        <f>IF(N301="základní",J301,0)</f>
        <v>0</v>
      </c>
      <c r="BF301" s="143">
        <f>IF(N301="snížená",J301,0)</f>
        <v>0</v>
      </c>
      <c r="BG301" s="143">
        <f>IF(N301="zákl. přenesená",J301,0)</f>
        <v>0</v>
      </c>
      <c r="BH301" s="143">
        <f>IF(N301="sníž. přenesená",J301,0)</f>
        <v>0</v>
      </c>
      <c r="BI301" s="143">
        <f>IF(N301="nulová",J301,0)</f>
        <v>0</v>
      </c>
      <c r="BJ301" s="17" t="s">
        <v>81</v>
      </c>
      <c r="BK301" s="143">
        <f>ROUND(I301*H301,2)</f>
        <v>0</v>
      </c>
      <c r="BL301" s="17" t="s">
        <v>164</v>
      </c>
      <c r="BM301" s="142" t="s">
        <v>3256</v>
      </c>
    </row>
    <row r="302" spans="2:65" s="1" customFormat="1" ht="10.199999999999999">
      <c r="B302" s="32"/>
      <c r="D302" s="144" t="s">
        <v>165</v>
      </c>
      <c r="F302" s="145" t="s">
        <v>3255</v>
      </c>
      <c r="I302" s="146"/>
      <c r="L302" s="32"/>
      <c r="M302" s="147"/>
      <c r="T302" s="56"/>
      <c r="AT302" s="17" t="s">
        <v>165</v>
      </c>
      <c r="AU302" s="17" t="s">
        <v>83</v>
      </c>
    </row>
    <row r="303" spans="2:65" s="1" customFormat="1" ht="24.15" customHeight="1">
      <c r="B303" s="130"/>
      <c r="C303" s="131" t="s">
        <v>526</v>
      </c>
      <c r="D303" s="131" t="s">
        <v>160</v>
      </c>
      <c r="E303" s="132" t="s">
        <v>3257</v>
      </c>
      <c r="F303" s="133" t="s">
        <v>3258</v>
      </c>
      <c r="G303" s="134" t="s">
        <v>376</v>
      </c>
      <c r="H303" s="135">
        <v>1</v>
      </c>
      <c r="I303" s="136"/>
      <c r="J303" s="137">
        <f>ROUND(I303*H303,2)</f>
        <v>0</v>
      </c>
      <c r="K303" s="133" t="s">
        <v>320</v>
      </c>
      <c r="L303" s="32"/>
      <c r="M303" s="138" t="s">
        <v>1</v>
      </c>
      <c r="N303" s="139" t="s">
        <v>39</v>
      </c>
      <c r="P303" s="140">
        <f>O303*H303</f>
        <v>0</v>
      </c>
      <c r="Q303" s="140">
        <v>6.8799999999999998E-3</v>
      </c>
      <c r="R303" s="140">
        <f>Q303*H303</f>
        <v>6.8799999999999998E-3</v>
      </c>
      <c r="S303" s="140">
        <v>0</v>
      </c>
      <c r="T303" s="141">
        <f>S303*H303</f>
        <v>0</v>
      </c>
      <c r="AR303" s="142" t="s">
        <v>164</v>
      </c>
      <c r="AT303" s="142" t="s">
        <v>160</v>
      </c>
      <c r="AU303" s="142" t="s">
        <v>83</v>
      </c>
      <c r="AY303" s="17" t="s">
        <v>159</v>
      </c>
      <c r="BE303" s="143">
        <f>IF(N303="základní",J303,0)</f>
        <v>0</v>
      </c>
      <c r="BF303" s="143">
        <f>IF(N303="snížená",J303,0)</f>
        <v>0</v>
      </c>
      <c r="BG303" s="143">
        <f>IF(N303="zákl. přenesená",J303,0)</f>
        <v>0</v>
      </c>
      <c r="BH303" s="143">
        <f>IF(N303="sníž. přenesená",J303,0)</f>
        <v>0</v>
      </c>
      <c r="BI303" s="143">
        <f>IF(N303="nulová",J303,0)</f>
        <v>0</v>
      </c>
      <c r="BJ303" s="17" t="s">
        <v>81</v>
      </c>
      <c r="BK303" s="143">
        <f>ROUND(I303*H303,2)</f>
        <v>0</v>
      </c>
      <c r="BL303" s="17" t="s">
        <v>164</v>
      </c>
      <c r="BM303" s="142" t="s">
        <v>3259</v>
      </c>
    </row>
    <row r="304" spans="2:65" s="1" customFormat="1" ht="19.2">
      <c r="B304" s="32"/>
      <c r="D304" s="144" t="s">
        <v>165</v>
      </c>
      <c r="F304" s="145" t="s">
        <v>3260</v>
      </c>
      <c r="I304" s="146"/>
      <c r="L304" s="32"/>
      <c r="M304" s="147"/>
      <c r="T304" s="56"/>
      <c r="AT304" s="17" t="s">
        <v>165</v>
      </c>
      <c r="AU304" s="17" t="s">
        <v>83</v>
      </c>
    </row>
    <row r="305" spans="2:65" s="1" customFormat="1" ht="24.15" customHeight="1">
      <c r="B305" s="130"/>
      <c r="C305" s="158" t="s">
        <v>278</v>
      </c>
      <c r="D305" s="158" t="s">
        <v>326</v>
      </c>
      <c r="E305" s="159" t="s">
        <v>3261</v>
      </c>
      <c r="F305" s="160" t="s">
        <v>3262</v>
      </c>
      <c r="G305" s="161" t="s">
        <v>376</v>
      </c>
      <c r="H305" s="162">
        <v>1</v>
      </c>
      <c r="I305" s="163"/>
      <c r="J305" s="164">
        <f>ROUND(I305*H305,2)</f>
        <v>0</v>
      </c>
      <c r="K305" s="160" t="s">
        <v>1</v>
      </c>
      <c r="L305" s="165"/>
      <c r="M305" s="166" t="s">
        <v>1</v>
      </c>
      <c r="N305" s="167" t="s">
        <v>39</v>
      </c>
      <c r="P305" s="140">
        <f>O305*H305</f>
        <v>0</v>
      </c>
      <c r="Q305" s="140">
        <v>4.3999999999999997E-2</v>
      </c>
      <c r="R305" s="140">
        <f>Q305*H305</f>
        <v>4.3999999999999997E-2</v>
      </c>
      <c r="S305" s="140">
        <v>0</v>
      </c>
      <c r="T305" s="141">
        <f>S305*H305</f>
        <v>0</v>
      </c>
      <c r="AR305" s="142" t="s">
        <v>175</v>
      </c>
      <c r="AT305" s="142" t="s">
        <v>326</v>
      </c>
      <c r="AU305" s="142" t="s">
        <v>83</v>
      </c>
      <c r="AY305" s="17" t="s">
        <v>159</v>
      </c>
      <c r="BE305" s="143">
        <f>IF(N305="základní",J305,0)</f>
        <v>0</v>
      </c>
      <c r="BF305" s="143">
        <f>IF(N305="snížená",J305,0)</f>
        <v>0</v>
      </c>
      <c r="BG305" s="143">
        <f>IF(N305="zákl. přenesená",J305,0)</f>
        <v>0</v>
      </c>
      <c r="BH305" s="143">
        <f>IF(N305="sníž. přenesená",J305,0)</f>
        <v>0</v>
      </c>
      <c r="BI305" s="143">
        <f>IF(N305="nulová",J305,0)</f>
        <v>0</v>
      </c>
      <c r="BJ305" s="17" t="s">
        <v>81</v>
      </c>
      <c r="BK305" s="143">
        <f>ROUND(I305*H305,2)</f>
        <v>0</v>
      </c>
      <c r="BL305" s="17" t="s">
        <v>164</v>
      </c>
      <c r="BM305" s="142" t="s">
        <v>3263</v>
      </c>
    </row>
    <row r="306" spans="2:65" s="1" customFormat="1" ht="10.199999999999999">
      <c r="B306" s="32"/>
      <c r="D306" s="144" t="s">
        <v>165</v>
      </c>
      <c r="F306" s="145" t="s">
        <v>3262</v>
      </c>
      <c r="I306" s="146"/>
      <c r="L306" s="32"/>
      <c r="M306" s="147"/>
      <c r="T306" s="56"/>
      <c r="AT306" s="17" t="s">
        <v>165</v>
      </c>
      <c r="AU306" s="17" t="s">
        <v>83</v>
      </c>
    </row>
    <row r="307" spans="2:65" s="1" customFormat="1" ht="21.75" customHeight="1">
      <c r="B307" s="130"/>
      <c r="C307" s="158" t="s">
        <v>533</v>
      </c>
      <c r="D307" s="158" t="s">
        <v>326</v>
      </c>
      <c r="E307" s="159" t="s">
        <v>3264</v>
      </c>
      <c r="F307" s="160" t="s">
        <v>3265</v>
      </c>
      <c r="G307" s="161" t="s">
        <v>376</v>
      </c>
      <c r="H307" s="162">
        <v>1</v>
      </c>
      <c r="I307" s="163"/>
      <c r="J307" s="164">
        <f>ROUND(I307*H307,2)</f>
        <v>0</v>
      </c>
      <c r="K307" s="160" t="s">
        <v>320</v>
      </c>
      <c r="L307" s="165"/>
      <c r="M307" s="166" t="s">
        <v>1</v>
      </c>
      <c r="N307" s="167" t="s">
        <v>39</v>
      </c>
      <c r="P307" s="140">
        <f>O307*H307</f>
        <v>0</v>
      </c>
      <c r="Q307" s="140">
        <v>4.7999999999999996E-3</v>
      </c>
      <c r="R307" s="140">
        <f>Q307*H307</f>
        <v>4.7999999999999996E-3</v>
      </c>
      <c r="S307" s="140">
        <v>0</v>
      </c>
      <c r="T307" s="141">
        <f>S307*H307</f>
        <v>0</v>
      </c>
      <c r="AR307" s="142" t="s">
        <v>241</v>
      </c>
      <c r="AT307" s="142" t="s">
        <v>326</v>
      </c>
      <c r="AU307" s="142" t="s">
        <v>83</v>
      </c>
      <c r="AY307" s="17" t="s">
        <v>159</v>
      </c>
      <c r="BE307" s="143">
        <f>IF(N307="základní",J307,0)</f>
        <v>0</v>
      </c>
      <c r="BF307" s="143">
        <f>IF(N307="snížená",J307,0)</f>
        <v>0</v>
      </c>
      <c r="BG307" s="143">
        <f>IF(N307="zákl. přenesená",J307,0)</f>
        <v>0</v>
      </c>
      <c r="BH307" s="143">
        <f>IF(N307="sníž. přenesená",J307,0)</f>
        <v>0</v>
      </c>
      <c r="BI307" s="143">
        <f>IF(N307="nulová",J307,0)</f>
        <v>0</v>
      </c>
      <c r="BJ307" s="17" t="s">
        <v>81</v>
      </c>
      <c r="BK307" s="143">
        <f>ROUND(I307*H307,2)</f>
        <v>0</v>
      </c>
      <c r="BL307" s="17" t="s">
        <v>200</v>
      </c>
      <c r="BM307" s="142" t="s">
        <v>3266</v>
      </c>
    </row>
    <row r="308" spans="2:65" s="1" customFormat="1" ht="10.199999999999999">
      <c r="B308" s="32"/>
      <c r="D308" s="144" t="s">
        <v>165</v>
      </c>
      <c r="F308" s="145" t="s">
        <v>3265</v>
      </c>
      <c r="I308" s="146"/>
      <c r="L308" s="32"/>
      <c r="M308" s="147"/>
      <c r="T308" s="56"/>
      <c r="AT308" s="17" t="s">
        <v>165</v>
      </c>
      <c r="AU308" s="17" t="s">
        <v>83</v>
      </c>
    </row>
    <row r="309" spans="2:65" s="12" customFormat="1" ht="10.199999999999999">
      <c r="B309" s="168"/>
      <c r="D309" s="144" t="s">
        <v>331</v>
      </c>
      <c r="E309" s="169" t="s">
        <v>1</v>
      </c>
      <c r="F309" s="170" t="s">
        <v>3267</v>
      </c>
      <c r="H309" s="171">
        <v>1</v>
      </c>
      <c r="I309" s="172"/>
      <c r="L309" s="168"/>
      <c r="M309" s="173"/>
      <c r="T309" s="174"/>
      <c r="AT309" s="169" t="s">
        <v>331</v>
      </c>
      <c r="AU309" s="169" t="s">
        <v>83</v>
      </c>
      <c r="AV309" s="12" t="s">
        <v>83</v>
      </c>
      <c r="AW309" s="12" t="s">
        <v>31</v>
      </c>
      <c r="AX309" s="12" t="s">
        <v>81</v>
      </c>
      <c r="AY309" s="169" t="s">
        <v>159</v>
      </c>
    </row>
    <row r="310" spans="2:65" s="1" customFormat="1" ht="16.5" customHeight="1">
      <c r="B310" s="130"/>
      <c r="C310" s="131" t="s">
        <v>282</v>
      </c>
      <c r="D310" s="131" t="s">
        <v>160</v>
      </c>
      <c r="E310" s="132" t="s">
        <v>3268</v>
      </c>
      <c r="F310" s="133" t="s">
        <v>3269</v>
      </c>
      <c r="G310" s="134" t="s">
        <v>2333</v>
      </c>
      <c r="H310" s="135">
        <v>1</v>
      </c>
      <c r="I310" s="136"/>
      <c r="J310" s="137">
        <f>ROUND(I310*H310,2)</f>
        <v>0</v>
      </c>
      <c r="K310" s="133" t="s">
        <v>320</v>
      </c>
      <c r="L310" s="32"/>
      <c r="M310" s="138" t="s">
        <v>1</v>
      </c>
      <c r="N310" s="139" t="s">
        <v>39</v>
      </c>
      <c r="P310" s="140">
        <f>O310*H310</f>
        <v>0</v>
      </c>
      <c r="Q310" s="140">
        <v>6.4999999999999997E-3</v>
      </c>
      <c r="R310" s="140">
        <f>Q310*H310</f>
        <v>6.4999999999999997E-3</v>
      </c>
      <c r="S310" s="140">
        <v>0</v>
      </c>
      <c r="T310" s="141">
        <f>S310*H310</f>
        <v>0</v>
      </c>
      <c r="AR310" s="142" t="s">
        <v>200</v>
      </c>
      <c r="AT310" s="142" t="s">
        <v>160</v>
      </c>
      <c r="AU310" s="142" t="s">
        <v>83</v>
      </c>
      <c r="AY310" s="17" t="s">
        <v>159</v>
      </c>
      <c r="BE310" s="143">
        <f>IF(N310="základní",J310,0)</f>
        <v>0</v>
      </c>
      <c r="BF310" s="143">
        <f>IF(N310="snížená",J310,0)</f>
        <v>0</v>
      </c>
      <c r="BG310" s="143">
        <f>IF(N310="zákl. přenesená",J310,0)</f>
        <v>0</v>
      </c>
      <c r="BH310" s="143">
        <f>IF(N310="sníž. přenesená",J310,0)</f>
        <v>0</v>
      </c>
      <c r="BI310" s="143">
        <f>IF(N310="nulová",J310,0)</f>
        <v>0</v>
      </c>
      <c r="BJ310" s="17" t="s">
        <v>81</v>
      </c>
      <c r="BK310" s="143">
        <f>ROUND(I310*H310,2)</f>
        <v>0</v>
      </c>
      <c r="BL310" s="17" t="s">
        <v>200</v>
      </c>
      <c r="BM310" s="142" t="s">
        <v>3270</v>
      </c>
    </row>
    <row r="311" spans="2:65" s="1" customFormat="1" ht="10.199999999999999">
      <c r="B311" s="32"/>
      <c r="D311" s="144" t="s">
        <v>165</v>
      </c>
      <c r="F311" s="145" t="s">
        <v>3271</v>
      </c>
      <c r="I311" s="146"/>
      <c r="L311" s="32"/>
      <c r="M311" s="147"/>
      <c r="T311" s="56"/>
      <c r="AT311" s="17" t="s">
        <v>165</v>
      </c>
      <c r="AU311" s="17" t="s">
        <v>83</v>
      </c>
    </row>
    <row r="312" spans="2:65" s="10" customFormat="1" ht="22.8" customHeight="1">
      <c r="B312" s="120"/>
      <c r="D312" s="121" t="s">
        <v>73</v>
      </c>
      <c r="E312" s="156" t="s">
        <v>2183</v>
      </c>
      <c r="F312" s="156" t="s">
        <v>2184</v>
      </c>
      <c r="I312" s="123"/>
      <c r="J312" s="157">
        <f>BK312</f>
        <v>0</v>
      </c>
      <c r="L312" s="120"/>
      <c r="M312" s="125"/>
      <c r="P312" s="126">
        <f>SUM(P313:P318)</f>
        <v>0</v>
      </c>
      <c r="R312" s="126">
        <f>SUM(R313:R318)</f>
        <v>0</v>
      </c>
      <c r="T312" s="127">
        <f>SUM(T313:T318)</f>
        <v>0</v>
      </c>
      <c r="AR312" s="121" t="s">
        <v>81</v>
      </c>
      <c r="AT312" s="128" t="s">
        <v>73</v>
      </c>
      <c r="AU312" s="128" t="s">
        <v>81</v>
      </c>
      <c r="AY312" s="121" t="s">
        <v>159</v>
      </c>
      <c r="BK312" s="129">
        <f>SUM(BK313:BK318)</f>
        <v>0</v>
      </c>
    </row>
    <row r="313" spans="2:65" s="1" customFormat="1" ht="24.15" customHeight="1">
      <c r="B313" s="130"/>
      <c r="C313" s="131" t="s">
        <v>540</v>
      </c>
      <c r="D313" s="131" t="s">
        <v>160</v>
      </c>
      <c r="E313" s="132" t="s">
        <v>3272</v>
      </c>
      <c r="F313" s="133" t="s">
        <v>3273</v>
      </c>
      <c r="G313" s="134" t="s">
        <v>329</v>
      </c>
      <c r="H313" s="135">
        <v>4.9790000000000001</v>
      </c>
      <c r="I313" s="136"/>
      <c r="J313" s="137">
        <f>ROUND(I313*H313,2)</f>
        <v>0</v>
      </c>
      <c r="K313" s="133" t="s">
        <v>320</v>
      </c>
      <c r="L313" s="32"/>
      <c r="M313" s="138" t="s">
        <v>1</v>
      </c>
      <c r="N313" s="139" t="s">
        <v>39</v>
      </c>
      <c r="P313" s="140">
        <f>O313*H313</f>
        <v>0</v>
      </c>
      <c r="Q313" s="140">
        <v>0</v>
      </c>
      <c r="R313" s="140">
        <f>Q313*H313</f>
        <v>0</v>
      </c>
      <c r="S313" s="140">
        <v>0</v>
      </c>
      <c r="T313" s="141">
        <f>S313*H313</f>
        <v>0</v>
      </c>
      <c r="AR313" s="142" t="s">
        <v>164</v>
      </c>
      <c r="AT313" s="142" t="s">
        <v>160</v>
      </c>
      <c r="AU313" s="142" t="s">
        <v>83</v>
      </c>
      <c r="AY313" s="17" t="s">
        <v>159</v>
      </c>
      <c r="BE313" s="143">
        <f>IF(N313="základní",J313,0)</f>
        <v>0</v>
      </c>
      <c r="BF313" s="143">
        <f>IF(N313="snížená",J313,0)</f>
        <v>0</v>
      </c>
      <c r="BG313" s="143">
        <f>IF(N313="zákl. přenesená",J313,0)</f>
        <v>0</v>
      </c>
      <c r="BH313" s="143">
        <f>IF(N313="sníž. přenesená",J313,0)</f>
        <v>0</v>
      </c>
      <c r="BI313" s="143">
        <f>IF(N313="nulová",J313,0)</f>
        <v>0</v>
      </c>
      <c r="BJ313" s="17" t="s">
        <v>81</v>
      </c>
      <c r="BK313" s="143">
        <f>ROUND(I313*H313,2)</f>
        <v>0</v>
      </c>
      <c r="BL313" s="17" t="s">
        <v>164</v>
      </c>
      <c r="BM313" s="142" t="s">
        <v>3274</v>
      </c>
    </row>
    <row r="314" spans="2:65" s="1" customFormat="1" ht="28.8">
      <c r="B314" s="32"/>
      <c r="D314" s="144" t="s">
        <v>165</v>
      </c>
      <c r="F314" s="145" t="s">
        <v>3275</v>
      </c>
      <c r="I314" s="146"/>
      <c r="L314" s="32"/>
      <c r="M314" s="147"/>
      <c r="T314" s="56"/>
      <c r="AT314" s="17" t="s">
        <v>165</v>
      </c>
      <c r="AU314" s="17" t="s">
        <v>83</v>
      </c>
    </row>
    <row r="315" spans="2:65" s="12" customFormat="1" ht="10.199999999999999">
      <c r="B315" s="168"/>
      <c r="D315" s="144" t="s">
        <v>331</v>
      </c>
      <c r="E315" s="169" t="s">
        <v>1</v>
      </c>
      <c r="F315" s="170" t="s">
        <v>3276</v>
      </c>
      <c r="H315" s="171">
        <v>4.9790000000000001</v>
      </c>
      <c r="I315" s="172"/>
      <c r="L315" s="168"/>
      <c r="M315" s="173"/>
      <c r="T315" s="174"/>
      <c r="AT315" s="169" t="s">
        <v>331</v>
      </c>
      <c r="AU315" s="169" t="s">
        <v>83</v>
      </c>
      <c r="AV315" s="12" t="s">
        <v>83</v>
      </c>
      <c r="AW315" s="12" t="s">
        <v>31</v>
      </c>
      <c r="AX315" s="12" t="s">
        <v>81</v>
      </c>
      <c r="AY315" s="169" t="s">
        <v>159</v>
      </c>
    </row>
    <row r="316" spans="2:65" s="1" customFormat="1" ht="24.15" customHeight="1">
      <c r="B316" s="130"/>
      <c r="C316" s="131" t="s">
        <v>285</v>
      </c>
      <c r="D316" s="131" t="s">
        <v>160</v>
      </c>
      <c r="E316" s="132" t="s">
        <v>3277</v>
      </c>
      <c r="F316" s="133" t="s">
        <v>3278</v>
      </c>
      <c r="G316" s="134" t="s">
        <v>329</v>
      </c>
      <c r="H316" s="135">
        <v>0.25600000000000001</v>
      </c>
      <c r="I316" s="136"/>
      <c r="J316" s="137">
        <f>ROUND(I316*H316,2)</f>
        <v>0</v>
      </c>
      <c r="K316" s="133" t="s">
        <v>320</v>
      </c>
      <c r="L316" s="32"/>
      <c r="M316" s="138" t="s">
        <v>1</v>
      </c>
      <c r="N316" s="139" t="s">
        <v>39</v>
      </c>
      <c r="P316" s="140">
        <f>O316*H316</f>
        <v>0</v>
      </c>
      <c r="Q316" s="140">
        <v>0</v>
      </c>
      <c r="R316" s="140">
        <f>Q316*H316</f>
        <v>0</v>
      </c>
      <c r="S316" s="140">
        <v>0</v>
      </c>
      <c r="T316" s="141">
        <f>S316*H316</f>
        <v>0</v>
      </c>
      <c r="AR316" s="142" t="s">
        <v>164</v>
      </c>
      <c r="AT316" s="142" t="s">
        <v>160</v>
      </c>
      <c r="AU316" s="142" t="s">
        <v>83</v>
      </c>
      <c r="AY316" s="17" t="s">
        <v>159</v>
      </c>
      <c r="BE316" s="143">
        <f>IF(N316="základní",J316,0)</f>
        <v>0</v>
      </c>
      <c r="BF316" s="143">
        <f>IF(N316="snížená",J316,0)</f>
        <v>0</v>
      </c>
      <c r="BG316" s="143">
        <f>IF(N316="zákl. přenesená",J316,0)</f>
        <v>0</v>
      </c>
      <c r="BH316" s="143">
        <f>IF(N316="sníž. přenesená",J316,0)</f>
        <v>0</v>
      </c>
      <c r="BI316" s="143">
        <f>IF(N316="nulová",J316,0)</f>
        <v>0</v>
      </c>
      <c r="BJ316" s="17" t="s">
        <v>81</v>
      </c>
      <c r="BK316" s="143">
        <f>ROUND(I316*H316,2)</f>
        <v>0</v>
      </c>
      <c r="BL316" s="17" t="s">
        <v>164</v>
      </c>
      <c r="BM316" s="142" t="s">
        <v>3279</v>
      </c>
    </row>
    <row r="317" spans="2:65" s="1" customFormat="1" ht="28.8">
      <c r="B317" s="32"/>
      <c r="D317" s="144" t="s">
        <v>165</v>
      </c>
      <c r="F317" s="145" t="s">
        <v>3280</v>
      </c>
      <c r="I317" s="146"/>
      <c r="L317" s="32"/>
      <c r="M317" s="147"/>
      <c r="T317" s="56"/>
      <c r="AT317" s="17" t="s">
        <v>165</v>
      </c>
      <c r="AU317" s="17" t="s">
        <v>83</v>
      </c>
    </row>
    <row r="318" spans="2:65" s="12" customFormat="1" ht="10.199999999999999">
      <c r="B318" s="168"/>
      <c r="D318" s="144" t="s">
        <v>331</v>
      </c>
      <c r="E318" s="169" t="s">
        <v>1</v>
      </c>
      <c r="F318" s="170" t="s">
        <v>3281</v>
      </c>
      <c r="H318" s="171">
        <v>0.25600000000000001</v>
      </c>
      <c r="I318" s="172"/>
      <c r="L318" s="168"/>
      <c r="M318" s="199"/>
      <c r="N318" s="200"/>
      <c r="O318" s="200"/>
      <c r="P318" s="200"/>
      <c r="Q318" s="200"/>
      <c r="R318" s="200"/>
      <c r="S318" s="200"/>
      <c r="T318" s="201"/>
      <c r="AT318" s="169" t="s">
        <v>331</v>
      </c>
      <c r="AU318" s="169" t="s">
        <v>83</v>
      </c>
      <c r="AV318" s="12" t="s">
        <v>83</v>
      </c>
      <c r="AW318" s="12" t="s">
        <v>31</v>
      </c>
      <c r="AX318" s="12" t="s">
        <v>81</v>
      </c>
      <c r="AY318" s="169" t="s">
        <v>159</v>
      </c>
    </row>
    <row r="319" spans="2:65" s="1" customFormat="1" ht="6.9" customHeight="1">
      <c r="B319" s="44"/>
      <c r="C319" s="45"/>
      <c r="D319" s="45"/>
      <c r="E319" s="45"/>
      <c r="F319" s="45"/>
      <c r="G319" s="45"/>
      <c r="H319" s="45"/>
      <c r="I319" s="45"/>
      <c r="J319" s="45"/>
      <c r="K319" s="45"/>
      <c r="L319" s="32"/>
    </row>
  </sheetData>
  <autoFilter ref="C125:K318" xr:uid="{00000000-0009-0000-0000-000009000000}"/>
  <mergeCells count="12">
    <mergeCell ref="E118:H118"/>
    <mergeCell ref="L2:V2"/>
    <mergeCell ref="E85:H85"/>
    <mergeCell ref="E87:H87"/>
    <mergeCell ref="E89:H89"/>
    <mergeCell ref="E114:H114"/>
    <mergeCell ref="E116:H11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BM342"/>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5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56" ht="36.9" customHeight="1">
      <c r="L2" s="237" t="s">
        <v>5</v>
      </c>
      <c r="M2" s="222"/>
      <c r="N2" s="222"/>
      <c r="O2" s="222"/>
      <c r="P2" s="222"/>
      <c r="Q2" s="222"/>
      <c r="R2" s="222"/>
      <c r="S2" s="222"/>
      <c r="T2" s="222"/>
      <c r="U2" s="222"/>
      <c r="V2" s="222"/>
      <c r="AT2" s="17" t="s">
        <v>121</v>
      </c>
      <c r="AZ2" s="175" t="s">
        <v>3282</v>
      </c>
      <c r="BA2" s="175" t="s">
        <v>3283</v>
      </c>
      <c r="BB2" s="175" t="s">
        <v>344</v>
      </c>
      <c r="BC2" s="175" t="s">
        <v>3284</v>
      </c>
      <c r="BD2" s="175" t="s">
        <v>83</v>
      </c>
    </row>
    <row r="3" spans="2:56" ht="6.9" customHeight="1">
      <c r="B3" s="18"/>
      <c r="C3" s="19"/>
      <c r="D3" s="19"/>
      <c r="E3" s="19"/>
      <c r="F3" s="19"/>
      <c r="G3" s="19"/>
      <c r="H3" s="19"/>
      <c r="I3" s="19"/>
      <c r="J3" s="19"/>
      <c r="K3" s="19"/>
      <c r="L3" s="20"/>
      <c r="AT3" s="17" t="s">
        <v>83</v>
      </c>
      <c r="AZ3" s="175" t="s">
        <v>3033</v>
      </c>
      <c r="BA3" s="175" t="s">
        <v>3034</v>
      </c>
      <c r="BB3" s="175" t="s">
        <v>315</v>
      </c>
      <c r="BC3" s="175" t="s">
        <v>3285</v>
      </c>
      <c r="BD3" s="175" t="s">
        <v>83</v>
      </c>
    </row>
    <row r="4" spans="2:56" ht="24.9" customHeight="1">
      <c r="B4" s="20"/>
      <c r="D4" s="21" t="s">
        <v>127</v>
      </c>
      <c r="L4" s="20"/>
      <c r="M4" s="93" t="s">
        <v>10</v>
      </c>
      <c r="AT4" s="17" t="s">
        <v>3</v>
      </c>
      <c r="AZ4" s="175" t="s">
        <v>3036</v>
      </c>
      <c r="BA4" s="175" t="s">
        <v>3037</v>
      </c>
      <c r="BB4" s="175" t="s">
        <v>315</v>
      </c>
      <c r="BC4" s="175" t="s">
        <v>3286</v>
      </c>
      <c r="BD4" s="175" t="s">
        <v>83</v>
      </c>
    </row>
    <row r="5" spans="2:56" ht="6.9" customHeight="1">
      <c r="B5" s="20"/>
      <c r="L5" s="20"/>
      <c r="AZ5" s="175" t="s">
        <v>3287</v>
      </c>
      <c r="BA5" s="175" t="s">
        <v>3288</v>
      </c>
      <c r="BB5" s="175" t="s">
        <v>315</v>
      </c>
      <c r="BC5" s="175" t="s">
        <v>3289</v>
      </c>
      <c r="BD5" s="175" t="s">
        <v>83</v>
      </c>
    </row>
    <row r="6" spans="2:56" ht="12" customHeight="1">
      <c r="B6" s="20"/>
      <c r="D6" s="27" t="s">
        <v>16</v>
      </c>
      <c r="L6" s="20"/>
      <c r="AZ6" s="175" t="s">
        <v>3039</v>
      </c>
      <c r="BA6" s="175" t="s">
        <v>3040</v>
      </c>
      <c r="BB6" s="175" t="s">
        <v>315</v>
      </c>
      <c r="BC6" s="175" t="s">
        <v>3290</v>
      </c>
      <c r="BD6" s="175" t="s">
        <v>83</v>
      </c>
    </row>
    <row r="7" spans="2:56" ht="16.5" customHeight="1">
      <c r="B7" s="20"/>
      <c r="E7" s="254" t="str">
        <f>'Rekapitulace stavby'!K6</f>
        <v>Kanalizace a ČOV Újezdec</v>
      </c>
      <c r="F7" s="255"/>
      <c r="G7" s="255"/>
      <c r="H7" s="255"/>
      <c r="L7" s="20"/>
      <c r="AZ7" s="175" t="s">
        <v>3045</v>
      </c>
      <c r="BA7" s="175" t="s">
        <v>3291</v>
      </c>
      <c r="BB7" s="175" t="s">
        <v>315</v>
      </c>
      <c r="BC7" s="175" t="s">
        <v>3292</v>
      </c>
      <c r="BD7" s="175" t="s">
        <v>83</v>
      </c>
    </row>
    <row r="8" spans="2:56" ht="12" customHeight="1">
      <c r="B8" s="20"/>
      <c r="D8" s="27" t="s">
        <v>128</v>
      </c>
      <c r="L8" s="20"/>
      <c r="AZ8" s="175" t="s">
        <v>3048</v>
      </c>
      <c r="BA8" s="175" t="s">
        <v>3049</v>
      </c>
      <c r="BB8" s="175" t="s">
        <v>315</v>
      </c>
      <c r="BC8" s="175" t="s">
        <v>3293</v>
      </c>
      <c r="BD8" s="175" t="s">
        <v>83</v>
      </c>
    </row>
    <row r="9" spans="2:56" s="1" customFormat="1" ht="16.5" customHeight="1">
      <c r="B9" s="32"/>
      <c r="E9" s="254" t="s">
        <v>129</v>
      </c>
      <c r="F9" s="256"/>
      <c r="G9" s="256"/>
      <c r="H9" s="256"/>
      <c r="L9" s="32"/>
      <c r="AZ9" s="175" t="s">
        <v>3294</v>
      </c>
      <c r="BA9" s="175" t="s">
        <v>3295</v>
      </c>
      <c r="BB9" s="175" t="s">
        <v>315</v>
      </c>
      <c r="BC9" s="175" t="s">
        <v>3296</v>
      </c>
      <c r="BD9" s="175" t="s">
        <v>83</v>
      </c>
    </row>
    <row r="10" spans="2:56" s="1" customFormat="1" ht="12" customHeight="1">
      <c r="B10" s="32"/>
      <c r="D10" s="27" t="s">
        <v>130</v>
      </c>
      <c r="L10" s="32"/>
      <c r="AZ10" s="175" t="s">
        <v>3297</v>
      </c>
      <c r="BA10" s="175" t="s">
        <v>3298</v>
      </c>
      <c r="BB10" s="175" t="s">
        <v>315</v>
      </c>
      <c r="BC10" s="175" t="s">
        <v>3299</v>
      </c>
      <c r="BD10" s="175" t="s">
        <v>83</v>
      </c>
    </row>
    <row r="11" spans="2:56" s="1" customFormat="1" ht="16.5" customHeight="1">
      <c r="B11" s="32"/>
      <c r="E11" s="215" t="s">
        <v>3300</v>
      </c>
      <c r="F11" s="256"/>
      <c r="G11" s="256"/>
      <c r="H11" s="256"/>
      <c r="L11" s="32"/>
      <c r="AZ11" s="175" t="s">
        <v>3301</v>
      </c>
      <c r="BA11" s="175" t="s">
        <v>1514</v>
      </c>
      <c r="BB11" s="175" t="s">
        <v>315</v>
      </c>
      <c r="BC11" s="175" t="s">
        <v>3302</v>
      </c>
      <c r="BD11" s="175" t="s">
        <v>83</v>
      </c>
    </row>
    <row r="12" spans="2:56" s="1" customFormat="1" ht="10.199999999999999">
      <c r="B12" s="32"/>
      <c r="L12" s="32"/>
      <c r="AZ12" s="175" t="s">
        <v>3052</v>
      </c>
      <c r="BA12" s="175" t="s">
        <v>3053</v>
      </c>
      <c r="BB12" s="175" t="s">
        <v>315</v>
      </c>
      <c r="BC12" s="175" t="s">
        <v>3303</v>
      </c>
      <c r="BD12" s="175" t="s">
        <v>83</v>
      </c>
    </row>
    <row r="13" spans="2:56" s="1" customFormat="1" ht="12" customHeight="1">
      <c r="B13" s="32"/>
      <c r="D13" s="27" t="s">
        <v>18</v>
      </c>
      <c r="F13" s="25" t="s">
        <v>122</v>
      </c>
      <c r="I13" s="27" t="s">
        <v>20</v>
      </c>
      <c r="J13" s="25" t="s">
        <v>1</v>
      </c>
      <c r="L13" s="32"/>
      <c r="AZ13" s="175" t="s">
        <v>3055</v>
      </c>
      <c r="BA13" s="175" t="s">
        <v>3056</v>
      </c>
      <c r="BB13" s="175" t="s">
        <v>315</v>
      </c>
      <c r="BC13" s="175" t="s">
        <v>3304</v>
      </c>
      <c r="BD13" s="175" t="s">
        <v>83</v>
      </c>
    </row>
    <row r="14" spans="2:56" s="1" customFormat="1" ht="12" customHeight="1">
      <c r="B14" s="32"/>
      <c r="D14" s="27" t="s">
        <v>21</v>
      </c>
      <c r="F14" s="25" t="s">
        <v>22</v>
      </c>
      <c r="I14" s="27" t="s">
        <v>23</v>
      </c>
      <c r="J14" s="52" t="str">
        <f>'Rekapitulace stavby'!AN8</f>
        <v>25. 2. 2025</v>
      </c>
      <c r="L14" s="32"/>
    </row>
    <row r="15" spans="2:56" s="1" customFormat="1" ht="10.8" customHeight="1">
      <c r="B15" s="32"/>
      <c r="L15" s="32"/>
    </row>
    <row r="16" spans="2:56" s="1" customFormat="1" ht="12" customHeight="1">
      <c r="B16" s="32"/>
      <c r="D16" s="27" t="s">
        <v>25</v>
      </c>
      <c r="I16" s="27" t="s">
        <v>26</v>
      </c>
      <c r="J16" s="25" t="str">
        <f>IF('Rekapitulace stavby'!AN10="","",'Rekapitulace stavby'!AN10)</f>
        <v/>
      </c>
      <c r="L16" s="32"/>
    </row>
    <row r="17" spans="2:12" s="1" customFormat="1" ht="18" customHeight="1">
      <c r="B17" s="32"/>
      <c r="E17" s="25" t="str">
        <f>IF('Rekapitulace stavby'!E11="","",'Rekapitulace stavby'!E11)</f>
        <v xml:space="preserve"> </v>
      </c>
      <c r="I17" s="27" t="s">
        <v>27</v>
      </c>
      <c r="J17" s="25" t="str">
        <f>IF('Rekapitulace stavby'!AN11="","",'Rekapitulace stavby'!AN11)</f>
        <v/>
      </c>
      <c r="L17" s="32"/>
    </row>
    <row r="18" spans="2:12" s="1" customFormat="1" ht="6.9" customHeight="1">
      <c r="B18" s="32"/>
      <c r="L18" s="32"/>
    </row>
    <row r="19" spans="2:12" s="1" customFormat="1" ht="12" customHeight="1">
      <c r="B19" s="32"/>
      <c r="D19" s="27" t="s">
        <v>28</v>
      </c>
      <c r="I19" s="27" t="s">
        <v>26</v>
      </c>
      <c r="J19" s="28" t="str">
        <f>'Rekapitulace stavby'!AN13</f>
        <v>Vyplň údaj</v>
      </c>
      <c r="L19" s="32"/>
    </row>
    <row r="20" spans="2:12" s="1" customFormat="1" ht="18" customHeight="1">
      <c r="B20" s="32"/>
      <c r="E20" s="257" t="str">
        <f>'Rekapitulace stavby'!E14</f>
        <v>Vyplň údaj</v>
      </c>
      <c r="F20" s="221"/>
      <c r="G20" s="221"/>
      <c r="H20" s="221"/>
      <c r="I20" s="27" t="s">
        <v>27</v>
      </c>
      <c r="J20" s="28" t="str">
        <f>'Rekapitulace stavby'!AN14</f>
        <v>Vyplň údaj</v>
      </c>
      <c r="L20" s="32"/>
    </row>
    <row r="21" spans="2:12" s="1" customFormat="1" ht="6.9" customHeight="1">
      <c r="B21" s="32"/>
      <c r="L21" s="32"/>
    </row>
    <row r="22" spans="2:12" s="1" customFormat="1" ht="12" customHeight="1">
      <c r="B22" s="32"/>
      <c r="D22" s="27" t="s">
        <v>30</v>
      </c>
      <c r="I22" s="27" t="s">
        <v>26</v>
      </c>
      <c r="J22" s="25" t="str">
        <f>IF('Rekapitulace stavby'!AN16="","",'Rekapitulace stavby'!AN16)</f>
        <v/>
      </c>
      <c r="L22" s="32"/>
    </row>
    <row r="23" spans="2:12" s="1" customFormat="1" ht="18" customHeight="1">
      <c r="B23" s="32"/>
      <c r="E23" s="25" t="str">
        <f>IF('Rekapitulace stavby'!E17="","",'Rekapitulace stavby'!E17)</f>
        <v xml:space="preserve"> </v>
      </c>
      <c r="I23" s="27" t="s">
        <v>27</v>
      </c>
      <c r="J23" s="25" t="str">
        <f>IF('Rekapitulace stavby'!AN17="","",'Rekapitulace stavby'!AN17)</f>
        <v/>
      </c>
      <c r="L23" s="32"/>
    </row>
    <row r="24" spans="2:12" s="1" customFormat="1" ht="6.9" customHeight="1">
      <c r="B24" s="32"/>
      <c r="L24" s="32"/>
    </row>
    <row r="25" spans="2:12" s="1" customFormat="1" ht="12" customHeight="1">
      <c r="B25" s="32"/>
      <c r="D25" s="27" t="s">
        <v>32</v>
      </c>
      <c r="I25" s="27" t="s">
        <v>26</v>
      </c>
      <c r="J25" s="25" t="str">
        <f>IF('Rekapitulace stavby'!AN19="","",'Rekapitulace stavby'!AN19)</f>
        <v/>
      </c>
      <c r="L25" s="32"/>
    </row>
    <row r="26" spans="2:12" s="1" customFormat="1" ht="18" customHeight="1">
      <c r="B26" s="32"/>
      <c r="E26" s="25" t="str">
        <f>IF('Rekapitulace stavby'!E20="","",'Rekapitulace stavby'!E20)</f>
        <v xml:space="preserve"> </v>
      </c>
      <c r="I26" s="27" t="s">
        <v>27</v>
      </c>
      <c r="J26" s="25" t="str">
        <f>IF('Rekapitulace stavby'!AN20="","",'Rekapitulace stavby'!AN20)</f>
        <v/>
      </c>
      <c r="L26" s="32"/>
    </row>
    <row r="27" spans="2:12" s="1" customFormat="1" ht="6.9" customHeight="1">
      <c r="B27" s="32"/>
      <c r="L27" s="32"/>
    </row>
    <row r="28" spans="2:12" s="1" customFormat="1" ht="12" customHeight="1">
      <c r="B28" s="32"/>
      <c r="D28" s="27" t="s">
        <v>33</v>
      </c>
      <c r="L28" s="32"/>
    </row>
    <row r="29" spans="2:12" s="7" customFormat="1" ht="107.25" customHeight="1">
      <c r="B29" s="94"/>
      <c r="E29" s="226" t="s">
        <v>1522</v>
      </c>
      <c r="F29" s="226"/>
      <c r="G29" s="226"/>
      <c r="H29" s="226"/>
      <c r="L29" s="94"/>
    </row>
    <row r="30" spans="2:12" s="1" customFormat="1" ht="6.9" customHeight="1">
      <c r="B30" s="32"/>
      <c r="L30" s="32"/>
    </row>
    <row r="31" spans="2:12" s="1" customFormat="1" ht="6.9" customHeight="1">
      <c r="B31" s="32"/>
      <c r="D31" s="53"/>
      <c r="E31" s="53"/>
      <c r="F31" s="53"/>
      <c r="G31" s="53"/>
      <c r="H31" s="53"/>
      <c r="I31" s="53"/>
      <c r="J31" s="53"/>
      <c r="K31" s="53"/>
      <c r="L31" s="32"/>
    </row>
    <row r="32" spans="2:12" s="1" customFormat="1" ht="25.35" customHeight="1">
      <c r="B32" s="32"/>
      <c r="D32" s="95" t="s">
        <v>34</v>
      </c>
      <c r="J32" s="66">
        <f>ROUND(J128, 2)</f>
        <v>0</v>
      </c>
      <c r="L32" s="32"/>
    </row>
    <row r="33" spans="2:12" s="1" customFormat="1" ht="6.9" customHeight="1">
      <c r="B33" s="32"/>
      <c r="D33" s="53"/>
      <c r="E33" s="53"/>
      <c r="F33" s="53"/>
      <c r="G33" s="53"/>
      <c r="H33" s="53"/>
      <c r="I33" s="53"/>
      <c r="J33" s="53"/>
      <c r="K33" s="53"/>
      <c r="L33" s="32"/>
    </row>
    <row r="34" spans="2:12" s="1" customFormat="1" ht="14.4" customHeight="1">
      <c r="B34" s="32"/>
      <c r="F34" s="35" t="s">
        <v>36</v>
      </c>
      <c r="I34" s="35" t="s">
        <v>35</v>
      </c>
      <c r="J34" s="35" t="s">
        <v>37</v>
      </c>
      <c r="L34" s="32"/>
    </row>
    <row r="35" spans="2:12" s="1" customFormat="1" ht="14.4" customHeight="1">
      <c r="B35" s="32"/>
      <c r="D35" s="55" t="s">
        <v>38</v>
      </c>
      <c r="E35" s="27" t="s">
        <v>39</v>
      </c>
      <c r="F35" s="86">
        <f>ROUND((SUM(BE128:BE341)),  2)</f>
        <v>0</v>
      </c>
      <c r="I35" s="96">
        <v>0.21</v>
      </c>
      <c r="J35" s="86">
        <f>ROUND(((SUM(BE128:BE341))*I35),  2)</f>
        <v>0</v>
      </c>
      <c r="L35" s="32"/>
    </row>
    <row r="36" spans="2:12" s="1" customFormat="1" ht="14.4" customHeight="1">
      <c r="B36" s="32"/>
      <c r="E36" s="27" t="s">
        <v>40</v>
      </c>
      <c r="F36" s="86">
        <f>ROUND((SUM(BF128:BF341)),  2)</f>
        <v>0</v>
      </c>
      <c r="I36" s="96">
        <v>0.12</v>
      </c>
      <c r="J36" s="86">
        <f>ROUND(((SUM(BF128:BF341))*I36),  2)</f>
        <v>0</v>
      </c>
      <c r="L36" s="32"/>
    </row>
    <row r="37" spans="2:12" s="1" customFormat="1" ht="14.4" hidden="1" customHeight="1">
      <c r="B37" s="32"/>
      <c r="E37" s="27" t="s">
        <v>41</v>
      </c>
      <c r="F37" s="86">
        <f>ROUND((SUM(BG128:BG341)),  2)</f>
        <v>0</v>
      </c>
      <c r="I37" s="96">
        <v>0.21</v>
      </c>
      <c r="J37" s="86">
        <f>0</f>
        <v>0</v>
      </c>
      <c r="L37" s="32"/>
    </row>
    <row r="38" spans="2:12" s="1" customFormat="1" ht="14.4" hidden="1" customHeight="1">
      <c r="B38" s="32"/>
      <c r="E38" s="27" t="s">
        <v>42</v>
      </c>
      <c r="F38" s="86">
        <f>ROUND((SUM(BH128:BH341)),  2)</f>
        <v>0</v>
      </c>
      <c r="I38" s="96">
        <v>0.12</v>
      </c>
      <c r="J38" s="86">
        <f>0</f>
        <v>0</v>
      </c>
      <c r="L38" s="32"/>
    </row>
    <row r="39" spans="2:12" s="1" customFormat="1" ht="14.4" hidden="1" customHeight="1">
      <c r="B39" s="32"/>
      <c r="E39" s="27" t="s">
        <v>43</v>
      </c>
      <c r="F39" s="86">
        <f>ROUND((SUM(BI128:BI341)),  2)</f>
        <v>0</v>
      </c>
      <c r="I39" s="96">
        <v>0</v>
      </c>
      <c r="J39" s="86">
        <f>0</f>
        <v>0</v>
      </c>
      <c r="L39" s="32"/>
    </row>
    <row r="40" spans="2:12" s="1" customFormat="1" ht="6.9" customHeight="1">
      <c r="B40" s="32"/>
      <c r="L40" s="32"/>
    </row>
    <row r="41" spans="2:12" s="1" customFormat="1" ht="25.35" customHeight="1">
      <c r="B41" s="32"/>
      <c r="C41" s="97"/>
      <c r="D41" s="98" t="s">
        <v>44</v>
      </c>
      <c r="E41" s="57"/>
      <c r="F41" s="57"/>
      <c r="G41" s="99" t="s">
        <v>45</v>
      </c>
      <c r="H41" s="100" t="s">
        <v>46</v>
      </c>
      <c r="I41" s="57"/>
      <c r="J41" s="101">
        <f>SUM(J32:J39)</f>
        <v>0</v>
      </c>
      <c r="K41" s="102"/>
      <c r="L41" s="32"/>
    </row>
    <row r="42" spans="2:12" s="1" customFormat="1" ht="14.4" customHeight="1">
      <c r="B42" s="32"/>
      <c r="L42" s="32"/>
    </row>
    <row r="43" spans="2:12" ht="14.4" customHeight="1">
      <c r="B43" s="20"/>
      <c r="L43" s="20"/>
    </row>
    <row r="44" spans="2:12" ht="14.4" customHeight="1">
      <c r="B44" s="20"/>
      <c r="L44" s="20"/>
    </row>
    <row r="45" spans="2:12" ht="14.4" customHeight="1">
      <c r="B45" s="20"/>
      <c r="L45" s="20"/>
    </row>
    <row r="46" spans="2:12" ht="14.4" customHeight="1">
      <c r="B46" s="20"/>
      <c r="L46" s="20"/>
    </row>
    <row r="47" spans="2:12" ht="14.4" customHeight="1">
      <c r="B47" s="20"/>
      <c r="L47" s="20"/>
    </row>
    <row r="48" spans="2:12" ht="14.4" customHeight="1">
      <c r="B48" s="20"/>
      <c r="L48" s="20"/>
    </row>
    <row r="49" spans="2:12" ht="14.4" customHeight="1">
      <c r="B49" s="20"/>
      <c r="L49" s="20"/>
    </row>
    <row r="50" spans="2:12" s="1" customFormat="1" ht="14.4" customHeight="1">
      <c r="B50" s="32"/>
      <c r="D50" s="41" t="s">
        <v>47</v>
      </c>
      <c r="E50" s="42"/>
      <c r="F50" s="42"/>
      <c r="G50" s="41" t="s">
        <v>48</v>
      </c>
      <c r="H50" s="42"/>
      <c r="I50" s="42"/>
      <c r="J50" s="42"/>
      <c r="K50" s="42"/>
      <c r="L50" s="32"/>
    </row>
    <row r="51" spans="2:12" ht="10.199999999999999">
      <c r="B51" s="20"/>
      <c r="L51" s="20"/>
    </row>
    <row r="52" spans="2:12" ht="10.199999999999999">
      <c r="B52" s="20"/>
      <c r="L52" s="20"/>
    </row>
    <row r="53" spans="2:12" ht="10.199999999999999">
      <c r="B53" s="20"/>
      <c r="L53" s="20"/>
    </row>
    <row r="54" spans="2:12" ht="10.199999999999999">
      <c r="B54" s="20"/>
      <c r="L54" s="20"/>
    </row>
    <row r="55" spans="2:12" ht="10.199999999999999">
      <c r="B55" s="20"/>
      <c r="L55" s="20"/>
    </row>
    <row r="56" spans="2:12" ht="10.199999999999999">
      <c r="B56" s="20"/>
      <c r="L56" s="20"/>
    </row>
    <row r="57" spans="2:12" ht="10.199999999999999">
      <c r="B57" s="20"/>
      <c r="L57" s="20"/>
    </row>
    <row r="58" spans="2:12" ht="10.199999999999999">
      <c r="B58" s="20"/>
      <c r="L58" s="20"/>
    </row>
    <row r="59" spans="2:12" ht="10.199999999999999">
      <c r="B59" s="20"/>
      <c r="L59" s="20"/>
    </row>
    <row r="60" spans="2:12" ht="10.199999999999999">
      <c r="B60" s="20"/>
      <c r="L60" s="20"/>
    </row>
    <row r="61" spans="2:12" s="1" customFormat="1" ht="13.2">
      <c r="B61" s="32"/>
      <c r="D61" s="43" t="s">
        <v>49</v>
      </c>
      <c r="E61" s="34"/>
      <c r="F61" s="103" t="s">
        <v>50</v>
      </c>
      <c r="G61" s="43" t="s">
        <v>49</v>
      </c>
      <c r="H61" s="34"/>
      <c r="I61" s="34"/>
      <c r="J61" s="104" t="s">
        <v>50</v>
      </c>
      <c r="K61" s="34"/>
      <c r="L61" s="32"/>
    </row>
    <row r="62" spans="2:12" ht="10.199999999999999">
      <c r="B62" s="20"/>
      <c r="L62" s="20"/>
    </row>
    <row r="63" spans="2:12" ht="10.199999999999999">
      <c r="B63" s="20"/>
      <c r="L63" s="20"/>
    </row>
    <row r="64" spans="2:12" ht="10.199999999999999">
      <c r="B64" s="20"/>
      <c r="L64" s="20"/>
    </row>
    <row r="65" spans="2:12" s="1" customFormat="1" ht="13.2">
      <c r="B65" s="32"/>
      <c r="D65" s="41" t="s">
        <v>51</v>
      </c>
      <c r="E65" s="42"/>
      <c r="F65" s="42"/>
      <c r="G65" s="41" t="s">
        <v>52</v>
      </c>
      <c r="H65" s="42"/>
      <c r="I65" s="42"/>
      <c r="J65" s="42"/>
      <c r="K65" s="42"/>
      <c r="L65" s="32"/>
    </row>
    <row r="66" spans="2:12" ht="10.199999999999999">
      <c r="B66" s="20"/>
      <c r="L66" s="20"/>
    </row>
    <row r="67" spans="2:12" ht="10.199999999999999">
      <c r="B67" s="20"/>
      <c r="L67" s="20"/>
    </row>
    <row r="68" spans="2:12" ht="10.199999999999999">
      <c r="B68" s="20"/>
      <c r="L68" s="20"/>
    </row>
    <row r="69" spans="2:12" ht="10.199999999999999">
      <c r="B69" s="20"/>
      <c r="L69" s="20"/>
    </row>
    <row r="70" spans="2:12" ht="10.199999999999999">
      <c r="B70" s="20"/>
      <c r="L70" s="20"/>
    </row>
    <row r="71" spans="2:12" ht="10.199999999999999">
      <c r="B71" s="20"/>
      <c r="L71" s="20"/>
    </row>
    <row r="72" spans="2:12" ht="10.199999999999999">
      <c r="B72" s="20"/>
      <c r="L72" s="20"/>
    </row>
    <row r="73" spans="2:12" ht="10.199999999999999">
      <c r="B73" s="20"/>
      <c r="L73" s="20"/>
    </row>
    <row r="74" spans="2:12" ht="10.199999999999999">
      <c r="B74" s="20"/>
      <c r="L74" s="20"/>
    </row>
    <row r="75" spans="2:12" ht="10.199999999999999">
      <c r="B75" s="20"/>
      <c r="L75" s="20"/>
    </row>
    <row r="76" spans="2:12" s="1" customFormat="1" ht="13.2">
      <c r="B76" s="32"/>
      <c r="D76" s="43" t="s">
        <v>49</v>
      </c>
      <c r="E76" s="34"/>
      <c r="F76" s="103" t="s">
        <v>50</v>
      </c>
      <c r="G76" s="43" t="s">
        <v>49</v>
      </c>
      <c r="H76" s="34"/>
      <c r="I76" s="34"/>
      <c r="J76" s="104" t="s">
        <v>50</v>
      </c>
      <c r="K76" s="34"/>
      <c r="L76" s="32"/>
    </row>
    <row r="77" spans="2:12" s="1" customFormat="1" ht="14.4" customHeight="1">
      <c r="B77" s="44"/>
      <c r="C77" s="45"/>
      <c r="D77" s="45"/>
      <c r="E77" s="45"/>
      <c r="F77" s="45"/>
      <c r="G77" s="45"/>
      <c r="H77" s="45"/>
      <c r="I77" s="45"/>
      <c r="J77" s="45"/>
      <c r="K77" s="45"/>
      <c r="L77" s="32"/>
    </row>
    <row r="81" spans="2:12" s="1" customFormat="1" ht="6.9" customHeight="1">
      <c r="B81" s="46"/>
      <c r="C81" s="47"/>
      <c r="D81" s="47"/>
      <c r="E81" s="47"/>
      <c r="F81" s="47"/>
      <c r="G81" s="47"/>
      <c r="H81" s="47"/>
      <c r="I81" s="47"/>
      <c r="J81" s="47"/>
      <c r="K81" s="47"/>
      <c r="L81" s="32"/>
    </row>
    <row r="82" spans="2:12" s="1" customFormat="1" ht="24.9" customHeight="1">
      <c r="B82" s="32"/>
      <c r="C82" s="21" t="s">
        <v>132</v>
      </c>
      <c r="L82" s="32"/>
    </row>
    <row r="83" spans="2:12" s="1" customFormat="1" ht="6.9" customHeight="1">
      <c r="B83" s="32"/>
      <c r="L83" s="32"/>
    </row>
    <row r="84" spans="2:12" s="1" customFormat="1" ht="12" customHeight="1">
      <c r="B84" s="32"/>
      <c r="C84" s="27" t="s">
        <v>16</v>
      </c>
      <c r="L84" s="32"/>
    </row>
    <row r="85" spans="2:12" s="1" customFormat="1" ht="16.5" customHeight="1">
      <c r="B85" s="32"/>
      <c r="E85" s="254" t="str">
        <f>E7</f>
        <v>Kanalizace a ČOV Újezdec</v>
      </c>
      <c r="F85" s="255"/>
      <c r="G85" s="255"/>
      <c r="H85" s="255"/>
      <c r="L85" s="32"/>
    </row>
    <row r="86" spans="2:12" ht="12" customHeight="1">
      <c r="B86" s="20"/>
      <c r="C86" s="27" t="s">
        <v>128</v>
      </c>
      <c r="L86" s="20"/>
    </row>
    <row r="87" spans="2:12" s="1" customFormat="1" ht="16.5" customHeight="1">
      <c r="B87" s="32"/>
      <c r="E87" s="254" t="s">
        <v>129</v>
      </c>
      <c r="F87" s="256"/>
      <c r="G87" s="256"/>
      <c r="H87" s="256"/>
      <c r="L87" s="32"/>
    </row>
    <row r="88" spans="2:12" s="1" customFormat="1" ht="12" customHeight="1">
      <c r="B88" s="32"/>
      <c r="C88" s="27" t="s">
        <v>130</v>
      </c>
      <c r="L88" s="32"/>
    </row>
    <row r="89" spans="2:12" s="1" customFormat="1" ht="16.5" customHeight="1">
      <c r="B89" s="32"/>
      <c r="E89" s="215" t="str">
        <f>E11</f>
        <v>SO.01.03 - Propojovací potrubí</v>
      </c>
      <c r="F89" s="256"/>
      <c r="G89" s="256"/>
      <c r="H89" s="256"/>
      <c r="L89" s="32"/>
    </row>
    <row r="90" spans="2:12" s="1" customFormat="1" ht="6.9" customHeight="1">
      <c r="B90" s="32"/>
      <c r="L90" s="32"/>
    </row>
    <row r="91" spans="2:12" s="1" customFormat="1" ht="12" customHeight="1">
      <c r="B91" s="32"/>
      <c r="C91" s="27" t="s">
        <v>21</v>
      </c>
      <c r="F91" s="25" t="str">
        <f>F14</f>
        <v xml:space="preserve"> </v>
      </c>
      <c r="I91" s="27" t="s">
        <v>23</v>
      </c>
      <c r="J91" s="52" t="str">
        <f>IF(J14="","",J14)</f>
        <v>25. 2. 2025</v>
      </c>
      <c r="L91" s="32"/>
    </row>
    <row r="92" spans="2:12" s="1" customFormat="1" ht="6.9" customHeight="1">
      <c r="B92" s="32"/>
      <c r="L92" s="32"/>
    </row>
    <row r="93" spans="2:12" s="1" customFormat="1" ht="15.15" customHeight="1">
      <c r="B93" s="32"/>
      <c r="C93" s="27" t="s">
        <v>25</v>
      </c>
      <c r="F93" s="25" t="str">
        <f>E17</f>
        <v xml:space="preserve"> </v>
      </c>
      <c r="I93" s="27" t="s">
        <v>30</v>
      </c>
      <c r="J93" s="30" t="str">
        <f>E23</f>
        <v xml:space="preserve"> </v>
      </c>
      <c r="L93" s="32"/>
    </row>
    <row r="94" spans="2:12" s="1" customFormat="1" ht="15.15" customHeight="1">
      <c r="B94" s="32"/>
      <c r="C94" s="27" t="s">
        <v>28</v>
      </c>
      <c r="F94" s="25" t="str">
        <f>IF(E20="","",E20)</f>
        <v>Vyplň údaj</v>
      </c>
      <c r="I94" s="27" t="s">
        <v>32</v>
      </c>
      <c r="J94" s="30" t="str">
        <f>E26</f>
        <v xml:space="preserve"> </v>
      </c>
      <c r="L94" s="32"/>
    </row>
    <row r="95" spans="2:12" s="1" customFormat="1" ht="10.35" customHeight="1">
      <c r="B95" s="32"/>
      <c r="L95" s="32"/>
    </row>
    <row r="96" spans="2:12" s="1" customFormat="1" ht="29.25" customHeight="1">
      <c r="B96" s="32"/>
      <c r="C96" s="105" t="s">
        <v>133</v>
      </c>
      <c r="D96" s="97"/>
      <c r="E96" s="97"/>
      <c r="F96" s="97"/>
      <c r="G96" s="97"/>
      <c r="H96" s="97"/>
      <c r="I96" s="97"/>
      <c r="J96" s="106" t="s">
        <v>134</v>
      </c>
      <c r="K96" s="97"/>
      <c r="L96" s="32"/>
    </row>
    <row r="97" spans="2:47" s="1" customFormat="1" ht="10.35" customHeight="1">
      <c r="B97" s="32"/>
      <c r="L97" s="32"/>
    </row>
    <row r="98" spans="2:47" s="1" customFormat="1" ht="22.8" customHeight="1">
      <c r="B98" s="32"/>
      <c r="C98" s="107" t="s">
        <v>135</v>
      </c>
      <c r="J98" s="66">
        <f>J128</f>
        <v>0</v>
      </c>
      <c r="L98" s="32"/>
      <c r="AU98" s="17" t="s">
        <v>136</v>
      </c>
    </row>
    <row r="99" spans="2:47" s="8" customFormat="1" ht="24.9" customHeight="1">
      <c r="B99" s="108"/>
      <c r="D99" s="109" t="s">
        <v>300</v>
      </c>
      <c r="E99" s="110"/>
      <c r="F99" s="110"/>
      <c r="G99" s="110"/>
      <c r="H99" s="110"/>
      <c r="I99" s="110"/>
      <c r="J99" s="111">
        <f>J129</f>
        <v>0</v>
      </c>
      <c r="L99" s="108"/>
    </row>
    <row r="100" spans="2:47" s="11" customFormat="1" ht="19.95" customHeight="1">
      <c r="B100" s="152"/>
      <c r="D100" s="153" t="s">
        <v>301</v>
      </c>
      <c r="E100" s="154"/>
      <c r="F100" s="154"/>
      <c r="G100" s="154"/>
      <c r="H100" s="154"/>
      <c r="I100" s="154"/>
      <c r="J100" s="155">
        <f>J130</f>
        <v>0</v>
      </c>
      <c r="L100" s="152"/>
    </row>
    <row r="101" spans="2:47" s="11" customFormat="1" ht="19.95" customHeight="1">
      <c r="B101" s="152"/>
      <c r="D101" s="153" t="s">
        <v>1523</v>
      </c>
      <c r="E101" s="154"/>
      <c r="F101" s="154"/>
      <c r="G101" s="154"/>
      <c r="H101" s="154"/>
      <c r="I101" s="154"/>
      <c r="J101" s="155">
        <f>J228</f>
        <v>0</v>
      </c>
      <c r="L101" s="152"/>
    </row>
    <row r="102" spans="2:47" s="11" customFormat="1" ht="19.95" customHeight="1">
      <c r="B102" s="152"/>
      <c r="D102" s="153" t="s">
        <v>1524</v>
      </c>
      <c r="E102" s="154"/>
      <c r="F102" s="154"/>
      <c r="G102" s="154"/>
      <c r="H102" s="154"/>
      <c r="I102" s="154"/>
      <c r="J102" s="155">
        <f>J248</f>
        <v>0</v>
      </c>
      <c r="L102" s="152"/>
    </row>
    <row r="103" spans="2:47" s="11" customFormat="1" ht="19.95" customHeight="1">
      <c r="B103" s="152"/>
      <c r="D103" s="153" t="s">
        <v>1525</v>
      </c>
      <c r="E103" s="154"/>
      <c r="F103" s="154"/>
      <c r="G103" s="154"/>
      <c r="H103" s="154"/>
      <c r="I103" s="154"/>
      <c r="J103" s="155">
        <f>J271</f>
        <v>0</v>
      </c>
      <c r="L103" s="152"/>
    </row>
    <row r="104" spans="2:47" s="11" customFormat="1" ht="19.95" customHeight="1">
      <c r="B104" s="152"/>
      <c r="D104" s="153" t="s">
        <v>1526</v>
      </c>
      <c r="E104" s="154"/>
      <c r="F104" s="154"/>
      <c r="G104" s="154"/>
      <c r="H104" s="154"/>
      <c r="I104" s="154"/>
      <c r="J104" s="155">
        <f>J278</f>
        <v>0</v>
      </c>
      <c r="L104" s="152"/>
    </row>
    <row r="105" spans="2:47" s="11" customFormat="1" ht="19.95" customHeight="1">
      <c r="B105" s="152"/>
      <c r="D105" s="153" t="s">
        <v>1527</v>
      </c>
      <c r="E105" s="154"/>
      <c r="F105" s="154"/>
      <c r="G105" s="154"/>
      <c r="H105" s="154"/>
      <c r="I105" s="154"/>
      <c r="J105" s="155">
        <f>J282</f>
        <v>0</v>
      </c>
      <c r="L105" s="152"/>
    </row>
    <row r="106" spans="2:47" s="11" customFormat="1" ht="19.95" customHeight="1">
      <c r="B106" s="152"/>
      <c r="D106" s="153" t="s">
        <v>1529</v>
      </c>
      <c r="E106" s="154"/>
      <c r="F106" s="154"/>
      <c r="G106" s="154"/>
      <c r="H106" s="154"/>
      <c r="I106" s="154"/>
      <c r="J106" s="155">
        <f>J335</f>
        <v>0</v>
      </c>
      <c r="L106" s="152"/>
    </row>
    <row r="107" spans="2:47" s="1" customFormat="1" ht="21.75" customHeight="1">
      <c r="B107" s="32"/>
      <c r="L107" s="32"/>
    </row>
    <row r="108" spans="2:47" s="1" customFormat="1" ht="6.9" customHeight="1">
      <c r="B108" s="44"/>
      <c r="C108" s="45"/>
      <c r="D108" s="45"/>
      <c r="E108" s="45"/>
      <c r="F108" s="45"/>
      <c r="G108" s="45"/>
      <c r="H108" s="45"/>
      <c r="I108" s="45"/>
      <c r="J108" s="45"/>
      <c r="K108" s="45"/>
      <c r="L108" s="32"/>
    </row>
    <row r="112" spans="2:47" s="1" customFormat="1" ht="6.9" customHeight="1">
      <c r="B112" s="46"/>
      <c r="C112" s="47"/>
      <c r="D112" s="47"/>
      <c r="E112" s="47"/>
      <c r="F112" s="47"/>
      <c r="G112" s="47"/>
      <c r="H112" s="47"/>
      <c r="I112" s="47"/>
      <c r="J112" s="47"/>
      <c r="K112" s="47"/>
      <c r="L112" s="32"/>
    </row>
    <row r="113" spans="2:63" s="1" customFormat="1" ht="24.9" customHeight="1">
      <c r="B113" s="32"/>
      <c r="C113" s="21" t="s">
        <v>144</v>
      </c>
      <c r="L113" s="32"/>
    </row>
    <row r="114" spans="2:63" s="1" customFormat="1" ht="6.9" customHeight="1">
      <c r="B114" s="32"/>
      <c r="L114" s="32"/>
    </row>
    <row r="115" spans="2:63" s="1" customFormat="1" ht="12" customHeight="1">
      <c r="B115" s="32"/>
      <c r="C115" s="27" t="s">
        <v>16</v>
      </c>
      <c r="L115" s="32"/>
    </row>
    <row r="116" spans="2:63" s="1" customFormat="1" ht="16.5" customHeight="1">
      <c r="B116" s="32"/>
      <c r="E116" s="254" t="str">
        <f>E7</f>
        <v>Kanalizace a ČOV Újezdec</v>
      </c>
      <c r="F116" s="255"/>
      <c r="G116" s="255"/>
      <c r="H116" s="255"/>
      <c r="L116" s="32"/>
    </row>
    <row r="117" spans="2:63" ht="12" customHeight="1">
      <c r="B117" s="20"/>
      <c r="C117" s="27" t="s">
        <v>128</v>
      </c>
      <c r="L117" s="20"/>
    </row>
    <row r="118" spans="2:63" s="1" customFormat="1" ht="16.5" customHeight="1">
      <c r="B118" s="32"/>
      <c r="E118" s="254" t="s">
        <v>129</v>
      </c>
      <c r="F118" s="256"/>
      <c r="G118" s="256"/>
      <c r="H118" s="256"/>
      <c r="L118" s="32"/>
    </row>
    <row r="119" spans="2:63" s="1" customFormat="1" ht="12" customHeight="1">
      <c r="B119" s="32"/>
      <c r="C119" s="27" t="s">
        <v>130</v>
      </c>
      <c r="L119" s="32"/>
    </row>
    <row r="120" spans="2:63" s="1" customFormat="1" ht="16.5" customHeight="1">
      <c r="B120" s="32"/>
      <c r="E120" s="215" t="str">
        <f>E11</f>
        <v>SO.01.03 - Propojovací potrubí</v>
      </c>
      <c r="F120" s="256"/>
      <c r="G120" s="256"/>
      <c r="H120" s="256"/>
      <c r="L120" s="32"/>
    </row>
    <row r="121" spans="2:63" s="1" customFormat="1" ht="6.9" customHeight="1">
      <c r="B121" s="32"/>
      <c r="L121" s="32"/>
    </row>
    <row r="122" spans="2:63" s="1" customFormat="1" ht="12" customHeight="1">
      <c r="B122" s="32"/>
      <c r="C122" s="27" t="s">
        <v>21</v>
      </c>
      <c r="F122" s="25" t="str">
        <f>F14</f>
        <v xml:space="preserve"> </v>
      </c>
      <c r="I122" s="27" t="s">
        <v>23</v>
      </c>
      <c r="J122" s="52" t="str">
        <f>IF(J14="","",J14)</f>
        <v>25. 2. 2025</v>
      </c>
      <c r="L122" s="32"/>
    </row>
    <row r="123" spans="2:63" s="1" customFormat="1" ht="6.9" customHeight="1">
      <c r="B123" s="32"/>
      <c r="L123" s="32"/>
    </row>
    <row r="124" spans="2:63" s="1" customFormat="1" ht="15.15" customHeight="1">
      <c r="B124" s="32"/>
      <c r="C124" s="27" t="s">
        <v>25</v>
      </c>
      <c r="F124" s="25" t="str">
        <f>E17</f>
        <v xml:space="preserve"> </v>
      </c>
      <c r="I124" s="27" t="s">
        <v>30</v>
      </c>
      <c r="J124" s="30" t="str">
        <f>E23</f>
        <v xml:space="preserve"> </v>
      </c>
      <c r="L124" s="32"/>
    </row>
    <row r="125" spans="2:63" s="1" customFormat="1" ht="15.15" customHeight="1">
      <c r="B125" s="32"/>
      <c r="C125" s="27" t="s">
        <v>28</v>
      </c>
      <c r="F125" s="25" t="str">
        <f>IF(E20="","",E20)</f>
        <v>Vyplň údaj</v>
      </c>
      <c r="I125" s="27" t="s">
        <v>32</v>
      </c>
      <c r="J125" s="30" t="str">
        <f>E26</f>
        <v xml:space="preserve"> </v>
      </c>
      <c r="L125" s="32"/>
    </row>
    <row r="126" spans="2:63" s="1" customFormat="1" ht="10.35" customHeight="1">
      <c r="B126" s="32"/>
      <c r="L126" s="32"/>
    </row>
    <row r="127" spans="2:63" s="9" customFormat="1" ht="29.25" customHeight="1">
      <c r="B127" s="112"/>
      <c r="C127" s="113" t="s">
        <v>145</v>
      </c>
      <c r="D127" s="114" t="s">
        <v>59</v>
      </c>
      <c r="E127" s="114" t="s">
        <v>55</v>
      </c>
      <c r="F127" s="114" t="s">
        <v>56</v>
      </c>
      <c r="G127" s="114" t="s">
        <v>146</v>
      </c>
      <c r="H127" s="114" t="s">
        <v>147</v>
      </c>
      <c r="I127" s="114" t="s">
        <v>148</v>
      </c>
      <c r="J127" s="114" t="s">
        <v>134</v>
      </c>
      <c r="K127" s="115" t="s">
        <v>149</v>
      </c>
      <c r="L127" s="112"/>
      <c r="M127" s="59" t="s">
        <v>1</v>
      </c>
      <c r="N127" s="60" t="s">
        <v>38</v>
      </c>
      <c r="O127" s="60" t="s">
        <v>150</v>
      </c>
      <c r="P127" s="60" t="s">
        <v>151</v>
      </c>
      <c r="Q127" s="60" t="s">
        <v>152</v>
      </c>
      <c r="R127" s="60" t="s">
        <v>153</v>
      </c>
      <c r="S127" s="60" t="s">
        <v>154</v>
      </c>
      <c r="T127" s="61" t="s">
        <v>155</v>
      </c>
    </row>
    <row r="128" spans="2:63" s="1" customFormat="1" ht="22.8" customHeight="1">
      <c r="B128" s="32"/>
      <c r="C128" s="64" t="s">
        <v>156</v>
      </c>
      <c r="J128" s="116">
        <f>BK128</f>
        <v>0</v>
      </c>
      <c r="L128" s="32"/>
      <c r="M128" s="62"/>
      <c r="N128" s="53"/>
      <c r="O128" s="53"/>
      <c r="P128" s="117">
        <f>P129</f>
        <v>0</v>
      </c>
      <c r="Q128" s="53"/>
      <c r="R128" s="117">
        <f>R129</f>
        <v>59.464731720000003</v>
      </c>
      <c r="S128" s="53"/>
      <c r="T128" s="118">
        <f>T129</f>
        <v>0</v>
      </c>
      <c r="AT128" s="17" t="s">
        <v>73</v>
      </c>
      <c r="AU128" s="17" t="s">
        <v>136</v>
      </c>
      <c r="BK128" s="119">
        <f>BK129</f>
        <v>0</v>
      </c>
    </row>
    <row r="129" spans="2:65" s="10" customFormat="1" ht="25.95" customHeight="1">
      <c r="B129" s="120"/>
      <c r="D129" s="121" t="s">
        <v>73</v>
      </c>
      <c r="E129" s="122" t="s">
        <v>309</v>
      </c>
      <c r="F129" s="122" t="s">
        <v>310</v>
      </c>
      <c r="I129" s="123"/>
      <c r="J129" s="124">
        <f>BK129</f>
        <v>0</v>
      </c>
      <c r="L129" s="120"/>
      <c r="M129" s="125"/>
      <c r="P129" s="126">
        <f>P130+P228+P248+P271+P278+P282+P335</f>
        <v>0</v>
      </c>
      <c r="R129" s="126">
        <f>R130+R228+R248+R271+R278+R282+R335</f>
        <v>59.464731720000003</v>
      </c>
      <c r="T129" s="127">
        <f>T130+T228+T248+T271+T278+T282+T335</f>
        <v>0</v>
      </c>
      <c r="AR129" s="121" t="s">
        <v>81</v>
      </c>
      <c r="AT129" s="128" t="s">
        <v>73</v>
      </c>
      <c r="AU129" s="128" t="s">
        <v>74</v>
      </c>
      <c r="AY129" s="121" t="s">
        <v>159</v>
      </c>
      <c r="BK129" s="129">
        <f>BK130+BK228+BK248+BK271+BK278+BK282+BK335</f>
        <v>0</v>
      </c>
    </row>
    <row r="130" spans="2:65" s="10" customFormat="1" ht="22.8" customHeight="1">
      <c r="B130" s="120"/>
      <c r="D130" s="121" t="s">
        <v>73</v>
      </c>
      <c r="E130" s="156" t="s">
        <v>81</v>
      </c>
      <c r="F130" s="156" t="s">
        <v>311</v>
      </c>
      <c r="I130" s="123"/>
      <c r="J130" s="157">
        <f>BK130</f>
        <v>0</v>
      </c>
      <c r="L130" s="120"/>
      <c r="M130" s="125"/>
      <c r="P130" s="126">
        <f>SUM(P131:P227)</f>
        <v>0</v>
      </c>
      <c r="R130" s="126">
        <f>SUM(R131:R227)</f>
        <v>0</v>
      </c>
      <c r="T130" s="127">
        <f>SUM(T131:T227)</f>
        <v>0</v>
      </c>
      <c r="AR130" s="121" t="s">
        <v>81</v>
      </c>
      <c r="AT130" s="128" t="s">
        <v>73</v>
      </c>
      <c r="AU130" s="128" t="s">
        <v>81</v>
      </c>
      <c r="AY130" s="121" t="s">
        <v>159</v>
      </c>
      <c r="BK130" s="129">
        <f>SUM(BK131:BK227)</f>
        <v>0</v>
      </c>
    </row>
    <row r="131" spans="2:65" s="1" customFormat="1" ht="24.15" customHeight="1">
      <c r="B131" s="130"/>
      <c r="C131" s="131" t="s">
        <v>81</v>
      </c>
      <c r="D131" s="131" t="s">
        <v>160</v>
      </c>
      <c r="E131" s="132" t="s">
        <v>3059</v>
      </c>
      <c r="F131" s="133" t="s">
        <v>3060</v>
      </c>
      <c r="G131" s="134" t="s">
        <v>422</v>
      </c>
      <c r="H131" s="135">
        <v>96</v>
      </c>
      <c r="I131" s="136"/>
      <c r="J131" s="137">
        <f>ROUND(I131*H131,2)</f>
        <v>0</v>
      </c>
      <c r="K131" s="133" t="s">
        <v>320</v>
      </c>
      <c r="L131" s="32"/>
      <c r="M131" s="138" t="s">
        <v>1</v>
      </c>
      <c r="N131" s="139" t="s">
        <v>39</v>
      </c>
      <c r="P131" s="140">
        <f>O131*H131</f>
        <v>0</v>
      </c>
      <c r="Q131" s="140">
        <v>0</v>
      </c>
      <c r="R131" s="140">
        <f>Q131*H131</f>
        <v>0</v>
      </c>
      <c r="S131" s="140">
        <v>0</v>
      </c>
      <c r="T131" s="141">
        <f>S131*H131</f>
        <v>0</v>
      </c>
      <c r="AR131" s="142" t="s">
        <v>164</v>
      </c>
      <c r="AT131" s="142" t="s">
        <v>160</v>
      </c>
      <c r="AU131" s="142" t="s">
        <v>83</v>
      </c>
      <c r="AY131" s="17" t="s">
        <v>159</v>
      </c>
      <c r="BE131" s="143">
        <f>IF(N131="základní",J131,0)</f>
        <v>0</v>
      </c>
      <c r="BF131" s="143">
        <f>IF(N131="snížená",J131,0)</f>
        <v>0</v>
      </c>
      <c r="BG131" s="143">
        <f>IF(N131="zákl. přenesená",J131,0)</f>
        <v>0</v>
      </c>
      <c r="BH131" s="143">
        <f>IF(N131="sníž. přenesená",J131,0)</f>
        <v>0</v>
      </c>
      <c r="BI131" s="143">
        <f>IF(N131="nulová",J131,0)</f>
        <v>0</v>
      </c>
      <c r="BJ131" s="17" t="s">
        <v>81</v>
      </c>
      <c r="BK131" s="143">
        <f>ROUND(I131*H131,2)</f>
        <v>0</v>
      </c>
      <c r="BL131" s="17" t="s">
        <v>164</v>
      </c>
      <c r="BM131" s="142" t="s">
        <v>3061</v>
      </c>
    </row>
    <row r="132" spans="2:65" s="1" customFormat="1" ht="19.2">
      <c r="B132" s="32"/>
      <c r="D132" s="144" t="s">
        <v>165</v>
      </c>
      <c r="F132" s="145" t="s">
        <v>3062</v>
      </c>
      <c r="I132" s="146"/>
      <c r="L132" s="32"/>
      <c r="M132" s="147"/>
      <c r="T132" s="56"/>
      <c r="AT132" s="17" t="s">
        <v>165</v>
      </c>
      <c r="AU132" s="17" t="s">
        <v>83</v>
      </c>
    </row>
    <row r="133" spans="2:65" s="12" customFormat="1" ht="10.199999999999999">
      <c r="B133" s="168"/>
      <c r="D133" s="144" t="s">
        <v>331</v>
      </c>
      <c r="E133" s="169" t="s">
        <v>1</v>
      </c>
      <c r="F133" s="170" t="s">
        <v>3305</v>
      </c>
      <c r="H133" s="171">
        <v>96</v>
      </c>
      <c r="I133" s="172"/>
      <c r="L133" s="168"/>
      <c r="M133" s="173"/>
      <c r="T133" s="174"/>
      <c r="AT133" s="169" t="s">
        <v>331</v>
      </c>
      <c r="AU133" s="169" t="s">
        <v>83</v>
      </c>
      <c r="AV133" s="12" t="s">
        <v>83</v>
      </c>
      <c r="AW133" s="12" t="s">
        <v>31</v>
      </c>
      <c r="AX133" s="12" t="s">
        <v>81</v>
      </c>
      <c r="AY133" s="169" t="s">
        <v>159</v>
      </c>
    </row>
    <row r="134" spans="2:65" s="1" customFormat="1" ht="24.15" customHeight="1">
      <c r="B134" s="130"/>
      <c r="C134" s="131" t="s">
        <v>83</v>
      </c>
      <c r="D134" s="131" t="s">
        <v>160</v>
      </c>
      <c r="E134" s="132" t="s">
        <v>3064</v>
      </c>
      <c r="F134" s="133" t="s">
        <v>3065</v>
      </c>
      <c r="G134" s="134" t="s">
        <v>1554</v>
      </c>
      <c r="H134" s="135">
        <v>4</v>
      </c>
      <c r="I134" s="136"/>
      <c r="J134" s="137">
        <f>ROUND(I134*H134,2)</f>
        <v>0</v>
      </c>
      <c r="K134" s="133" t="s">
        <v>320</v>
      </c>
      <c r="L134" s="32"/>
      <c r="M134" s="138" t="s">
        <v>1</v>
      </c>
      <c r="N134" s="139" t="s">
        <v>39</v>
      </c>
      <c r="P134" s="140">
        <f>O134*H134</f>
        <v>0</v>
      </c>
      <c r="Q134" s="140">
        <v>0</v>
      </c>
      <c r="R134" s="140">
        <f>Q134*H134</f>
        <v>0</v>
      </c>
      <c r="S134" s="140">
        <v>0</v>
      </c>
      <c r="T134" s="141">
        <f>S134*H134</f>
        <v>0</v>
      </c>
      <c r="AR134" s="142" t="s">
        <v>164</v>
      </c>
      <c r="AT134" s="142" t="s">
        <v>160</v>
      </c>
      <c r="AU134" s="142" t="s">
        <v>83</v>
      </c>
      <c r="AY134" s="17" t="s">
        <v>159</v>
      </c>
      <c r="BE134" s="143">
        <f>IF(N134="základní",J134,0)</f>
        <v>0</v>
      </c>
      <c r="BF134" s="143">
        <f>IF(N134="snížená",J134,0)</f>
        <v>0</v>
      </c>
      <c r="BG134" s="143">
        <f>IF(N134="zákl. přenesená",J134,0)</f>
        <v>0</v>
      </c>
      <c r="BH134" s="143">
        <f>IF(N134="sníž. přenesená",J134,0)</f>
        <v>0</v>
      </c>
      <c r="BI134" s="143">
        <f>IF(N134="nulová",J134,0)</f>
        <v>0</v>
      </c>
      <c r="BJ134" s="17" t="s">
        <v>81</v>
      </c>
      <c r="BK134" s="143">
        <f>ROUND(I134*H134,2)</f>
        <v>0</v>
      </c>
      <c r="BL134" s="17" t="s">
        <v>164</v>
      </c>
      <c r="BM134" s="142" t="s">
        <v>3066</v>
      </c>
    </row>
    <row r="135" spans="2:65" s="1" customFormat="1" ht="19.2">
      <c r="B135" s="32"/>
      <c r="D135" s="144" t="s">
        <v>165</v>
      </c>
      <c r="F135" s="145" t="s">
        <v>3067</v>
      </c>
      <c r="I135" s="146"/>
      <c r="L135" s="32"/>
      <c r="M135" s="147"/>
      <c r="T135" s="56"/>
      <c r="AT135" s="17" t="s">
        <v>165</v>
      </c>
      <c r="AU135" s="17" t="s">
        <v>83</v>
      </c>
    </row>
    <row r="136" spans="2:65" s="12" customFormat="1" ht="10.199999999999999">
      <c r="B136" s="168"/>
      <c r="D136" s="144" t="s">
        <v>331</v>
      </c>
      <c r="E136" s="169" t="s">
        <v>1</v>
      </c>
      <c r="F136" s="170" t="s">
        <v>3306</v>
      </c>
      <c r="H136" s="171">
        <v>4</v>
      </c>
      <c r="I136" s="172"/>
      <c r="L136" s="168"/>
      <c r="M136" s="173"/>
      <c r="T136" s="174"/>
      <c r="AT136" s="169" t="s">
        <v>331</v>
      </c>
      <c r="AU136" s="169" t="s">
        <v>83</v>
      </c>
      <c r="AV136" s="12" t="s">
        <v>83</v>
      </c>
      <c r="AW136" s="12" t="s">
        <v>31</v>
      </c>
      <c r="AX136" s="12" t="s">
        <v>81</v>
      </c>
      <c r="AY136" s="169" t="s">
        <v>159</v>
      </c>
    </row>
    <row r="137" spans="2:65" s="1" customFormat="1" ht="24.15" customHeight="1">
      <c r="B137" s="130"/>
      <c r="C137" s="131" t="s">
        <v>94</v>
      </c>
      <c r="D137" s="131" t="s">
        <v>160</v>
      </c>
      <c r="E137" s="132" t="s">
        <v>3307</v>
      </c>
      <c r="F137" s="133" t="s">
        <v>3308</v>
      </c>
      <c r="G137" s="134" t="s">
        <v>336</v>
      </c>
      <c r="H137" s="135">
        <v>45.1</v>
      </c>
      <c r="I137" s="136"/>
      <c r="J137" s="137">
        <f>ROUND(I137*H137,2)</f>
        <v>0</v>
      </c>
      <c r="K137" s="133" t="s">
        <v>320</v>
      </c>
      <c r="L137" s="32"/>
      <c r="M137" s="138" t="s">
        <v>1</v>
      </c>
      <c r="N137" s="139" t="s">
        <v>39</v>
      </c>
      <c r="P137" s="140">
        <f>O137*H137</f>
        <v>0</v>
      </c>
      <c r="Q137" s="140">
        <v>0</v>
      </c>
      <c r="R137" s="140">
        <f>Q137*H137</f>
        <v>0</v>
      </c>
      <c r="S137" s="140">
        <v>0</v>
      </c>
      <c r="T137" s="141">
        <f>S137*H137</f>
        <v>0</v>
      </c>
      <c r="AR137" s="142" t="s">
        <v>164</v>
      </c>
      <c r="AT137" s="142" t="s">
        <v>160</v>
      </c>
      <c r="AU137" s="142" t="s">
        <v>83</v>
      </c>
      <c r="AY137" s="17" t="s">
        <v>159</v>
      </c>
      <c r="BE137" s="143">
        <f>IF(N137="základní",J137,0)</f>
        <v>0</v>
      </c>
      <c r="BF137" s="143">
        <f>IF(N137="snížená",J137,0)</f>
        <v>0</v>
      </c>
      <c r="BG137" s="143">
        <f>IF(N137="zákl. přenesená",J137,0)</f>
        <v>0</v>
      </c>
      <c r="BH137" s="143">
        <f>IF(N137="sníž. přenesená",J137,0)</f>
        <v>0</v>
      </c>
      <c r="BI137" s="143">
        <f>IF(N137="nulová",J137,0)</f>
        <v>0</v>
      </c>
      <c r="BJ137" s="17" t="s">
        <v>81</v>
      </c>
      <c r="BK137" s="143">
        <f>ROUND(I137*H137,2)</f>
        <v>0</v>
      </c>
      <c r="BL137" s="17" t="s">
        <v>164</v>
      </c>
      <c r="BM137" s="142" t="s">
        <v>3309</v>
      </c>
    </row>
    <row r="138" spans="2:65" s="1" customFormat="1" ht="19.2">
      <c r="B138" s="32"/>
      <c r="D138" s="144" t="s">
        <v>165</v>
      </c>
      <c r="F138" s="145" t="s">
        <v>3310</v>
      </c>
      <c r="I138" s="146"/>
      <c r="L138" s="32"/>
      <c r="M138" s="147"/>
      <c r="T138" s="56"/>
      <c r="AT138" s="17" t="s">
        <v>165</v>
      </c>
      <c r="AU138" s="17" t="s">
        <v>83</v>
      </c>
    </row>
    <row r="139" spans="2:65" s="12" customFormat="1" ht="10.199999999999999">
      <c r="B139" s="168"/>
      <c r="D139" s="144" t="s">
        <v>331</v>
      </c>
      <c r="E139" s="169" t="s">
        <v>1</v>
      </c>
      <c r="F139" s="170" t="s">
        <v>3311</v>
      </c>
      <c r="H139" s="171">
        <v>45.1</v>
      </c>
      <c r="I139" s="172"/>
      <c r="L139" s="168"/>
      <c r="M139" s="173"/>
      <c r="T139" s="174"/>
      <c r="AT139" s="169" t="s">
        <v>331</v>
      </c>
      <c r="AU139" s="169" t="s">
        <v>83</v>
      </c>
      <c r="AV139" s="12" t="s">
        <v>83</v>
      </c>
      <c r="AW139" s="12" t="s">
        <v>31</v>
      </c>
      <c r="AX139" s="12" t="s">
        <v>81</v>
      </c>
      <c r="AY139" s="169" t="s">
        <v>159</v>
      </c>
    </row>
    <row r="140" spans="2:65" s="1" customFormat="1" ht="33" customHeight="1">
      <c r="B140" s="130"/>
      <c r="C140" s="131" t="s">
        <v>164</v>
      </c>
      <c r="D140" s="131" t="s">
        <v>160</v>
      </c>
      <c r="E140" s="132" t="s">
        <v>3312</v>
      </c>
      <c r="F140" s="133" t="s">
        <v>3313</v>
      </c>
      <c r="G140" s="134" t="s">
        <v>315</v>
      </c>
      <c r="H140" s="135">
        <v>26.748000000000001</v>
      </c>
      <c r="I140" s="136"/>
      <c r="J140" s="137">
        <f>ROUND(I140*H140,2)</f>
        <v>0</v>
      </c>
      <c r="K140" s="133" t="s">
        <v>320</v>
      </c>
      <c r="L140" s="32"/>
      <c r="M140" s="138" t="s">
        <v>1</v>
      </c>
      <c r="N140" s="139" t="s">
        <v>39</v>
      </c>
      <c r="P140" s="140">
        <f>O140*H140</f>
        <v>0</v>
      </c>
      <c r="Q140" s="140">
        <v>0</v>
      </c>
      <c r="R140" s="140">
        <f>Q140*H140</f>
        <v>0</v>
      </c>
      <c r="S140" s="140">
        <v>0</v>
      </c>
      <c r="T140" s="141">
        <f>S140*H140</f>
        <v>0</v>
      </c>
      <c r="AR140" s="142" t="s">
        <v>164</v>
      </c>
      <c r="AT140" s="142" t="s">
        <v>160</v>
      </c>
      <c r="AU140" s="142" t="s">
        <v>83</v>
      </c>
      <c r="AY140" s="17" t="s">
        <v>159</v>
      </c>
      <c r="BE140" s="143">
        <f>IF(N140="základní",J140,0)</f>
        <v>0</v>
      </c>
      <c r="BF140" s="143">
        <f>IF(N140="snížená",J140,0)</f>
        <v>0</v>
      </c>
      <c r="BG140" s="143">
        <f>IF(N140="zákl. přenesená",J140,0)</f>
        <v>0</v>
      </c>
      <c r="BH140" s="143">
        <f>IF(N140="sníž. přenesená",J140,0)</f>
        <v>0</v>
      </c>
      <c r="BI140" s="143">
        <f>IF(N140="nulová",J140,0)</f>
        <v>0</v>
      </c>
      <c r="BJ140" s="17" t="s">
        <v>81</v>
      </c>
      <c r="BK140" s="143">
        <f>ROUND(I140*H140,2)</f>
        <v>0</v>
      </c>
      <c r="BL140" s="17" t="s">
        <v>164</v>
      </c>
      <c r="BM140" s="142" t="s">
        <v>3314</v>
      </c>
    </row>
    <row r="141" spans="2:65" s="1" customFormat="1" ht="19.2">
      <c r="B141" s="32"/>
      <c r="D141" s="144" t="s">
        <v>165</v>
      </c>
      <c r="F141" s="145" t="s">
        <v>3315</v>
      </c>
      <c r="I141" s="146"/>
      <c r="L141" s="32"/>
      <c r="M141" s="147"/>
      <c r="T141" s="56"/>
      <c r="AT141" s="17" t="s">
        <v>165</v>
      </c>
      <c r="AU141" s="17" t="s">
        <v>83</v>
      </c>
    </row>
    <row r="142" spans="2:65" s="12" customFormat="1" ht="10.199999999999999">
      <c r="B142" s="168"/>
      <c r="D142" s="144" t="s">
        <v>331</v>
      </c>
      <c r="E142" s="169" t="s">
        <v>3297</v>
      </c>
      <c r="F142" s="170" t="s">
        <v>3316</v>
      </c>
      <c r="H142" s="171">
        <v>26.748000000000001</v>
      </c>
      <c r="I142" s="172"/>
      <c r="L142" s="168"/>
      <c r="M142" s="173"/>
      <c r="T142" s="174"/>
      <c r="AT142" s="169" t="s">
        <v>331</v>
      </c>
      <c r="AU142" s="169" t="s">
        <v>83</v>
      </c>
      <c r="AV142" s="12" t="s">
        <v>83</v>
      </c>
      <c r="AW142" s="12" t="s">
        <v>31</v>
      </c>
      <c r="AX142" s="12" t="s">
        <v>81</v>
      </c>
      <c r="AY142" s="169" t="s">
        <v>159</v>
      </c>
    </row>
    <row r="143" spans="2:65" s="1" customFormat="1" ht="37.799999999999997" customHeight="1">
      <c r="B143" s="130"/>
      <c r="C143" s="131" t="s">
        <v>180</v>
      </c>
      <c r="D143" s="131" t="s">
        <v>160</v>
      </c>
      <c r="E143" s="132" t="s">
        <v>3317</v>
      </c>
      <c r="F143" s="133" t="s">
        <v>3318</v>
      </c>
      <c r="G143" s="134" t="s">
        <v>315</v>
      </c>
      <c r="H143" s="135">
        <v>27.952999999999999</v>
      </c>
      <c r="I143" s="136"/>
      <c r="J143" s="137">
        <f>ROUND(I143*H143,2)</f>
        <v>0</v>
      </c>
      <c r="K143" s="133" t="s">
        <v>320</v>
      </c>
      <c r="L143" s="32"/>
      <c r="M143" s="138" t="s">
        <v>1</v>
      </c>
      <c r="N143" s="139" t="s">
        <v>39</v>
      </c>
      <c r="P143" s="140">
        <f>O143*H143</f>
        <v>0</v>
      </c>
      <c r="Q143" s="140">
        <v>0</v>
      </c>
      <c r="R143" s="140">
        <f>Q143*H143</f>
        <v>0</v>
      </c>
      <c r="S143" s="140">
        <v>0</v>
      </c>
      <c r="T143" s="141">
        <f>S143*H143</f>
        <v>0</v>
      </c>
      <c r="AR143" s="142" t="s">
        <v>164</v>
      </c>
      <c r="AT143" s="142" t="s">
        <v>160</v>
      </c>
      <c r="AU143" s="142" t="s">
        <v>83</v>
      </c>
      <c r="AY143" s="17" t="s">
        <v>159</v>
      </c>
      <c r="BE143" s="143">
        <f>IF(N143="základní",J143,0)</f>
        <v>0</v>
      </c>
      <c r="BF143" s="143">
        <f>IF(N143="snížená",J143,0)</f>
        <v>0</v>
      </c>
      <c r="BG143" s="143">
        <f>IF(N143="zákl. přenesená",J143,0)</f>
        <v>0</v>
      </c>
      <c r="BH143" s="143">
        <f>IF(N143="sníž. přenesená",J143,0)</f>
        <v>0</v>
      </c>
      <c r="BI143" s="143">
        <f>IF(N143="nulová",J143,0)</f>
        <v>0</v>
      </c>
      <c r="BJ143" s="17" t="s">
        <v>81</v>
      </c>
      <c r="BK143" s="143">
        <f>ROUND(I143*H143,2)</f>
        <v>0</v>
      </c>
      <c r="BL143" s="17" t="s">
        <v>164</v>
      </c>
      <c r="BM143" s="142" t="s">
        <v>3319</v>
      </c>
    </row>
    <row r="144" spans="2:65" s="1" customFormat="1" ht="28.8">
      <c r="B144" s="32"/>
      <c r="D144" s="144" t="s">
        <v>165</v>
      </c>
      <c r="F144" s="145" t="s">
        <v>3320</v>
      </c>
      <c r="I144" s="146"/>
      <c r="L144" s="32"/>
      <c r="M144" s="147"/>
      <c r="T144" s="56"/>
      <c r="AT144" s="17" t="s">
        <v>165</v>
      </c>
      <c r="AU144" s="17" t="s">
        <v>83</v>
      </c>
    </row>
    <row r="145" spans="2:65" s="13" customFormat="1" ht="10.199999999999999">
      <c r="B145" s="176"/>
      <c r="D145" s="144" t="s">
        <v>331</v>
      </c>
      <c r="E145" s="177" t="s">
        <v>1</v>
      </c>
      <c r="F145" s="178" t="s">
        <v>3075</v>
      </c>
      <c r="H145" s="177" t="s">
        <v>1</v>
      </c>
      <c r="I145" s="179"/>
      <c r="L145" s="176"/>
      <c r="M145" s="180"/>
      <c r="T145" s="181"/>
      <c r="AT145" s="177" t="s">
        <v>331</v>
      </c>
      <c r="AU145" s="177" t="s">
        <v>83</v>
      </c>
      <c r="AV145" s="13" t="s">
        <v>81</v>
      </c>
      <c r="AW145" s="13" t="s">
        <v>31</v>
      </c>
      <c r="AX145" s="13" t="s">
        <v>74</v>
      </c>
      <c r="AY145" s="177" t="s">
        <v>159</v>
      </c>
    </row>
    <row r="146" spans="2:65" s="13" customFormat="1" ht="10.199999999999999">
      <c r="B146" s="176"/>
      <c r="D146" s="144" t="s">
        <v>331</v>
      </c>
      <c r="E146" s="177" t="s">
        <v>1</v>
      </c>
      <c r="F146" s="178" t="s">
        <v>3321</v>
      </c>
      <c r="H146" s="177" t="s">
        <v>1</v>
      </c>
      <c r="I146" s="179"/>
      <c r="L146" s="176"/>
      <c r="M146" s="180"/>
      <c r="T146" s="181"/>
      <c r="AT146" s="177" t="s">
        <v>331</v>
      </c>
      <c r="AU146" s="177" t="s">
        <v>83</v>
      </c>
      <c r="AV146" s="13" t="s">
        <v>81</v>
      </c>
      <c r="AW146" s="13" t="s">
        <v>31</v>
      </c>
      <c r="AX146" s="13" t="s">
        <v>74</v>
      </c>
      <c r="AY146" s="177" t="s">
        <v>159</v>
      </c>
    </row>
    <row r="147" spans="2:65" s="12" customFormat="1" ht="10.199999999999999">
      <c r="B147" s="168"/>
      <c r="D147" s="144" t="s">
        <v>331</v>
      </c>
      <c r="E147" s="169" t="s">
        <v>1</v>
      </c>
      <c r="F147" s="170" t="s">
        <v>3322</v>
      </c>
      <c r="H147" s="171">
        <v>19.091000000000001</v>
      </c>
      <c r="I147" s="172"/>
      <c r="L147" s="168"/>
      <c r="M147" s="173"/>
      <c r="T147" s="174"/>
      <c r="AT147" s="169" t="s">
        <v>331</v>
      </c>
      <c r="AU147" s="169" t="s">
        <v>83</v>
      </c>
      <c r="AV147" s="12" t="s">
        <v>83</v>
      </c>
      <c r="AW147" s="12" t="s">
        <v>31</v>
      </c>
      <c r="AX147" s="12" t="s">
        <v>74</v>
      </c>
      <c r="AY147" s="169" t="s">
        <v>159</v>
      </c>
    </row>
    <row r="148" spans="2:65" s="12" customFormat="1" ht="10.199999999999999">
      <c r="B148" s="168"/>
      <c r="D148" s="144" t="s">
        <v>331</v>
      </c>
      <c r="E148" s="169" t="s">
        <v>1</v>
      </c>
      <c r="F148" s="170" t="s">
        <v>3323</v>
      </c>
      <c r="H148" s="171">
        <v>4.7190000000000003</v>
      </c>
      <c r="I148" s="172"/>
      <c r="L148" s="168"/>
      <c r="M148" s="173"/>
      <c r="T148" s="174"/>
      <c r="AT148" s="169" t="s">
        <v>331</v>
      </c>
      <c r="AU148" s="169" t="s">
        <v>83</v>
      </c>
      <c r="AV148" s="12" t="s">
        <v>83</v>
      </c>
      <c r="AW148" s="12" t="s">
        <v>31</v>
      </c>
      <c r="AX148" s="12" t="s">
        <v>74</v>
      </c>
      <c r="AY148" s="169" t="s">
        <v>159</v>
      </c>
    </row>
    <row r="149" spans="2:65" s="12" customFormat="1" ht="10.199999999999999">
      <c r="B149" s="168"/>
      <c r="D149" s="144" t="s">
        <v>331</v>
      </c>
      <c r="E149" s="169" t="s">
        <v>1</v>
      </c>
      <c r="F149" s="170" t="s">
        <v>3324</v>
      </c>
      <c r="H149" s="171">
        <v>5.8079999999999998</v>
      </c>
      <c r="I149" s="172"/>
      <c r="L149" s="168"/>
      <c r="M149" s="173"/>
      <c r="T149" s="174"/>
      <c r="AT149" s="169" t="s">
        <v>331</v>
      </c>
      <c r="AU149" s="169" t="s">
        <v>83</v>
      </c>
      <c r="AV149" s="12" t="s">
        <v>83</v>
      </c>
      <c r="AW149" s="12" t="s">
        <v>31</v>
      </c>
      <c r="AX149" s="12" t="s">
        <v>74</v>
      </c>
      <c r="AY149" s="169" t="s">
        <v>159</v>
      </c>
    </row>
    <row r="150" spans="2:65" s="12" customFormat="1" ht="10.199999999999999">
      <c r="B150" s="168"/>
      <c r="D150" s="144" t="s">
        <v>331</v>
      </c>
      <c r="E150" s="169" t="s">
        <v>1</v>
      </c>
      <c r="F150" s="170" t="s">
        <v>3325</v>
      </c>
      <c r="H150" s="171">
        <v>2.6429999999999998</v>
      </c>
      <c r="I150" s="172"/>
      <c r="L150" s="168"/>
      <c r="M150" s="173"/>
      <c r="T150" s="174"/>
      <c r="AT150" s="169" t="s">
        <v>331</v>
      </c>
      <c r="AU150" s="169" t="s">
        <v>83</v>
      </c>
      <c r="AV150" s="12" t="s">
        <v>83</v>
      </c>
      <c r="AW150" s="12" t="s">
        <v>31</v>
      </c>
      <c r="AX150" s="12" t="s">
        <v>74</v>
      </c>
      <c r="AY150" s="169" t="s">
        <v>159</v>
      </c>
    </row>
    <row r="151" spans="2:65" s="13" customFormat="1" ht="10.199999999999999">
      <c r="B151" s="176"/>
      <c r="D151" s="144" t="s">
        <v>331</v>
      </c>
      <c r="E151" s="177" t="s">
        <v>1</v>
      </c>
      <c r="F151" s="178" t="s">
        <v>3326</v>
      </c>
      <c r="H151" s="177" t="s">
        <v>1</v>
      </c>
      <c r="I151" s="179"/>
      <c r="L151" s="176"/>
      <c r="M151" s="180"/>
      <c r="T151" s="181"/>
      <c r="AT151" s="177" t="s">
        <v>331</v>
      </c>
      <c r="AU151" s="177" t="s">
        <v>83</v>
      </c>
      <c r="AV151" s="13" t="s">
        <v>81</v>
      </c>
      <c r="AW151" s="13" t="s">
        <v>31</v>
      </c>
      <c r="AX151" s="13" t="s">
        <v>74</v>
      </c>
      <c r="AY151" s="177" t="s">
        <v>159</v>
      </c>
    </row>
    <row r="152" spans="2:65" s="12" customFormat="1" ht="10.199999999999999">
      <c r="B152" s="168"/>
      <c r="D152" s="144" t="s">
        <v>331</v>
      </c>
      <c r="E152" s="169" t="s">
        <v>1</v>
      </c>
      <c r="F152" s="170" t="s">
        <v>3327</v>
      </c>
      <c r="H152" s="171">
        <v>64.944000000000003</v>
      </c>
      <c r="I152" s="172"/>
      <c r="L152" s="168"/>
      <c r="M152" s="173"/>
      <c r="T152" s="174"/>
      <c r="AT152" s="169" t="s">
        <v>331</v>
      </c>
      <c r="AU152" s="169" t="s">
        <v>83</v>
      </c>
      <c r="AV152" s="12" t="s">
        <v>83</v>
      </c>
      <c r="AW152" s="12" t="s">
        <v>31</v>
      </c>
      <c r="AX152" s="12" t="s">
        <v>74</v>
      </c>
      <c r="AY152" s="169" t="s">
        <v>159</v>
      </c>
    </row>
    <row r="153" spans="2:65" s="12" customFormat="1" ht="10.199999999999999">
      <c r="B153" s="168"/>
      <c r="D153" s="144" t="s">
        <v>331</v>
      </c>
      <c r="E153" s="169" t="s">
        <v>1</v>
      </c>
      <c r="F153" s="170" t="s">
        <v>3328</v>
      </c>
      <c r="H153" s="171">
        <v>4.6459999999999999</v>
      </c>
      <c r="I153" s="172"/>
      <c r="L153" s="168"/>
      <c r="M153" s="173"/>
      <c r="T153" s="174"/>
      <c r="AT153" s="169" t="s">
        <v>331</v>
      </c>
      <c r="AU153" s="169" t="s">
        <v>83</v>
      </c>
      <c r="AV153" s="12" t="s">
        <v>83</v>
      </c>
      <c r="AW153" s="12" t="s">
        <v>31</v>
      </c>
      <c r="AX153" s="12" t="s">
        <v>74</v>
      </c>
      <c r="AY153" s="169" t="s">
        <v>159</v>
      </c>
    </row>
    <row r="154" spans="2:65" s="12" customFormat="1" ht="10.199999999999999">
      <c r="B154" s="168"/>
      <c r="D154" s="144" t="s">
        <v>331</v>
      </c>
      <c r="E154" s="169" t="s">
        <v>1</v>
      </c>
      <c r="F154" s="170" t="s">
        <v>3329</v>
      </c>
      <c r="H154" s="171">
        <v>3.8719999999999999</v>
      </c>
      <c r="I154" s="172"/>
      <c r="L154" s="168"/>
      <c r="M154" s="173"/>
      <c r="T154" s="174"/>
      <c r="AT154" s="169" t="s">
        <v>331</v>
      </c>
      <c r="AU154" s="169" t="s">
        <v>83</v>
      </c>
      <c r="AV154" s="12" t="s">
        <v>83</v>
      </c>
      <c r="AW154" s="12" t="s">
        <v>31</v>
      </c>
      <c r="AX154" s="12" t="s">
        <v>74</v>
      </c>
      <c r="AY154" s="169" t="s">
        <v>159</v>
      </c>
    </row>
    <row r="155" spans="2:65" s="12" customFormat="1" ht="10.199999999999999">
      <c r="B155" s="168"/>
      <c r="D155" s="144" t="s">
        <v>331</v>
      </c>
      <c r="E155" s="169" t="s">
        <v>1</v>
      </c>
      <c r="F155" s="170" t="s">
        <v>3330</v>
      </c>
      <c r="H155" s="171">
        <v>6.0890000000000004</v>
      </c>
      <c r="I155" s="172"/>
      <c r="L155" s="168"/>
      <c r="M155" s="173"/>
      <c r="T155" s="174"/>
      <c r="AT155" s="169" t="s">
        <v>331</v>
      </c>
      <c r="AU155" s="169" t="s">
        <v>83</v>
      </c>
      <c r="AV155" s="12" t="s">
        <v>83</v>
      </c>
      <c r="AW155" s="12" t="s">
        <v>31</v>
      </c>
      <c r="AX155" s="12" t="s">
        <v>74</v>
      </c>
      <c r="AY155" s="169" t="s">
        <v>159</v>
      </c>
    </row>
    <row r="156" spans="2:65" s="14" customFormat="1" ht="10.199999999999999">
      <c r="B156" s="182"/>
      <c r="D156" s="144" t="s">
        <v>331</v>
      </c>
      <c r="E156" s="183" t="s">
        <v>3301</v>
      </c>
      <c r="F156" s="184" t="s">
        <v>1597</v>
      </c>
      <c r="H156" s="185">
        <v>111.812</v>
      </c>
      <c r="I156" s="186"/>
      <c r="L156" s="182"/>
      <c r="M156" s="187"/>
      <c r="T156" s="188"/>
      <c r="AT156" s="183" t="s">
        <v>331</v>
      </c>
      <c r="AU156" s="183" t="s">
        <v>83</v>
      </c>
      <c r="AV156" s="14" t="s">
        <v>164</v>
      </c>
      <c r="AW156" s="14" t="s">
        <v>31</v>
      </c>
      <c r="AX156" s="14" t="s">
        <v>74</v>
      </c>
      <c r="AY156" s="183" t="s">
        <v>159</v>
      </c>
    </row>
    <row r="157" spans="2:65" s="12" customFormat="1" ht="10.199999999999999">
      <c r="B157" s="168"/>
      <c r="D157" s="144" t="s">
        <v>331</v>
      </c>
      <c r="E157" s="169" t="s">
        <v>1</v>
      </c>
      <c r="F157" s="170" t="s">
        <v>3331</v>
      </c>
      <c r="H157" s="171">
        <v>27.952999999999999</v>
      </c>
      <c r="I157" s="172"/>
      <c r="L157" s="168"/>
      <c r="M157" s="173"/>
      <c r="T157" s="174"/>
      <c r="AT157" s="169" t="s">
        <v>331</v>
      </c>
      <c r="AU157" s="169" t="s">
        <v>83</v>
      </c>
      <c r="AV157" s="12" t="s">
        <v>83</v>
      </c>
      <c r="AW157" s="12" t="s">
        <v>31</v>
      </c>
      <c r="AX157" s="12" t="s">
        <v>81</v>
      </c>
      <c r="AY157" s="169" t="s">
        <v>159</v>
      </c>
    </row>
    <row r="158" spans="2:65" s="1" customFormat="1" ht="33" customHeight="1">
      <c r="B158" s="130"/>
      <c r="C158" s="131" t="s">
        <v>172</v>
      </c>
      <c r="D158" s="131" t="s">
        <v>160</v>
      </c>
      <c r="E158" s="132" t="s">
        <v>3332</v>
      </c>
      <c r="F158" s="133" t="s">
        <v>3333</v>
      </c>
      <c r="G158" s="134" t="s">
        <v>315</v>
      </c>
      <c r="H158" s="135">
        <v>55.905999999999999</v>
      </c>
      <c r="I158" s="136"/>
      <c r="J158" s="137">
        <f>ROUND(I158*H158,2)</f>
        <v>0</v>
      </c>
      <c r="K158" s="133" t="s">
        <v>320</v>
      </c>
      <c r="L158" s="32"/>
      <c r="M158" s="138" t="s">
        <v>1</v>
      </c>
      <c r="N158" s="139" t="s">
        <v>39</v>
      </c>
      <c r="P158" s="140">
        <f>O158*H158</f>
        <v>0</v>
      </c>
      <c r="Q158" s="140">
        <v>0</v>
      </c>
      <c r="R158" s="140">
        <f>Q158*H158</f>
        <v>0</v>
      </c>
      <c r="S158" s="140">
        <v>0</v>
      </c>
      <c r="T158" s="141">
        <f>S158*H158</f>
        <v>0</v>
      </c>
      <c r="AR158" s="142" t="s">
        <v>164</v>
      </c>
      <c r="AT158" s="142" t="s">
        <v>160</v>
      </c>
      <c r="AU158" s="142" t="s">
        <v>83</v>
      </c>
      <c r="AY158" s="17" t="s">
        <v>159</v>
      </c>
      <c r="BE158" s="143">
        <f>IF(N158="základní",J158,0)</f>
        <v>0</v>
      </c>
      <c r="BF158" s="143">
        <f>IF(N158="snížená",J158,0)</f>
        <v>0</v>
      </c>
      <c r="BG158" s="143">
        <f>IF(N158="zákl. přenesená",J158,0)</f>
        <v>0</v>
      </c>
      <c r="BH158" s="143">
        <f>IF(N158="sníž. přenesená",J158,0)</f>
        <v>0</v>
      </c>
      <c r="BI158" s="143">
        <f>IF(N158="nulová",J158,0)</f>
        <v>0</v>
      </c>
      <c r="BJ158" s="17" t="s">
        <v>81</v>
      </c>
      <c r="BK158" s="143">
        <f>ROUND(I158*H158,2)</f>
        <v>0</v>
      </c>
      <c r="BL158" s="17" t="s">
        <v>164</v>
      </c>
      <c r="BM158" s="142" t="s">
        <v>3334</v>
      </c>
    </row>
    <row r="159" spans="2:65" s="1" customFormat="1" ht="28.8">
      <c r="B159" s="32"/>
      <c r="D159" s="144" t="s">
        <v>165</v>
      </c>
      <c r="F159" s="145" t="s">
        <v>3335</v>
      </c>
      <c r="I159" s="146"/>
      <c r="L159" s="32"/>
      <c r="M159" s="147"/>
      <c r="T159" s="56"/>
      <c r="AT159" s="17" t="s">
        <v>165</v>
      </c>
      <c r="AU159" s="17" t="s">
        <v>83</v>
      </c>
    </row>
    <row r="160" spans="2:65" s="13" customFormat="1" ht="10.199999999999999">
      <c r="B160" s="176"/>
      <c r="D160" s="144" t="s">
        <v>331</v>
      </c>
      <c r="E160" s="177" t="s">
        <v>1</v>
      </c>
      <c r="F160" s="178" t="s">
        <v>3085</v>
      </c>
      <c r="H160" s="177" t="s">
        <v>1</v>
      </c>
      <c r="I160" s="179"/>
      <c r="L160" s="176"/>
      <c r="M160" s="180"/>
      <c r="T160" s="181"/>
      <c r="AT160" s="177" t="s">
        <v>331</v>
      </c>
      <c r="AU160" s="177" t="s">
        <v>83</v>
      </c>
      <c r="AV160" s="13" t="s">
        <v>81</v>
      </c>
      <c r="AW160" s="13" t="s">
        <v>31</v>
      </c>
      <c r="AX160" s="13" t="s">
        <v>74</v>
      </c>
      <c r="AY160" s="177" t="s">
        <v>159</v>
      </c>
    </row>
    <row r="161" spans="2:65" s="12" customFormat="1" ht="10.199999999999999">
      <c r="B161" s="168"/>
      <c r="D161" s="144" t="s">
        <v>331</v>
      </c>
      <c r="E161" s="169" t="s">
        <v>1</v>
      </c>
      <c r="F161" s="170" t="s">
        <v>3336</v>
      </c>
      <c r="H161" s="171">
        <v>55.905999999999999</v>
      </c>
      <c r="I161" s="172"/>
      <c r="L161" s="168"/>
      <c r="M161" s="173"/>
      <c r="T161" s="174"/>
      <c r="AT161" s="169" t="s">
        <v>331</v>
      </c>
      <c r="AU161" s="169" t="s">
        <v>83</v>
      </c>
      <c r="AV161" s="12" t="s">
        <v>83</v>
      </c>
      <c r="AW161" s="12" t="s">
        <v>31</v>
      </c>
      <c r="AX161" s="12" t="s">
        <v>81</v>
      </c>
      <c r="AY161" s="169" t="s">
        <v>159</v>
      </c>
    </row>
    <row r="162" spans="2:65" s="1" customFormat="1" ht="33" customHeight="1">
      <c r="B162" s="130"/>
      <c r="C162" s="131" t="s">
        <v>189</v>
      </c>
      <c r="D162" s="131" t="s">
        <v>160</v>
      </c>
      <c r="E162" s="132" t="s">
        <v>3337</v>
      </c>
      <c r="F162" s="133" t="s">
        <v>3338</v>
      </c>
      <c r="G162" s="134" t="s">
        <v>315</v>
      </c>
      <c r="H162" s="135">
        <v>27.952999999999999</v>
      </c>
      <c r="I162" s="136"/>
      <c r="J162" s="137">
        <f>ROUND(I162*H162,2)</f>
        <v>0</v>
      </c>
      <c r="K162" s="133" t="s">
        <v>320</v>
      </c>
      <c r="L162" s="32"/>
      <c r="M162" s="138" t="s">
        <v>1</v>
      </c>
      <c r="N162" s="139" t="s">
        <v>39</v>
      </c>
      <c r="P162" s="140">
        <f>O162*H162</f>
        <v>0</v>
      </c>
      <c r="Q162" s="140">
        <v>0</v>
      </c>
      <c r="R162" s="140">
        <f>Q162*H162</f>
        <v>0</v>
      </c>
      <c r="S162" s="140">
        <v>0</v>
      </c>
      <c r="T162" s="141">
        <f>S162*H162</f>
        <v>0</v>
      </c>
      <c r="AR162" s="142" t="s">
        <v>164</v>
      </c>
      <c r="AT162" s="142" t="s">
        <v>160</v>
      </c>
      <c r="AU162" s="142" t="s">
        <v>83</v>
      </c>
      <c r="AY162" s="17" t="s">
        <v>159</v>
      </c>
      <c r="BE162" s="143">
        <f>IF(N162="základní",J162,0)</f>
        <v>0</v>
      </c>
      <c r="BF162" s="143">
        <f>IF(N162="snížená",J162,0)</f>
        <v>0</v>
      </c>
      <c r="BG162" s="143">
        <f>IF(N162="zákl. přenesená",J162,0)</f>
        <v>0</v>
      </c>
      <c r="BH162" s="143">
        <f>IF(N162="sníž. přenesená",J162,0)</f>
        <v>0</v>
      </c>
      <c r="BI162" s="143">
        <f>IF(N162="nulová",J162,0)</f>
        <v>0</v>
      </c>
      <c r="BJ162" s="17" t="s">
        <v>81</v>
      </c>
      <c r="BK162" s="143">
        <f>ROUND(I162*H162,2)</f>
        <v>0</v>
      </c>
      <c r="BL162" s="17" t="s">
        <v>164</v>
      </c>
      <c r="BM162" s="142" t="s">
        <v>3339</v>
      </c>
    </row>
    <row r="163" spans="2:65" s="1" customFormat="1" ht="28.8">
      <c r="B163" s="32"/>
      <c r="D163" s="144" t="s">
        <v>165</v>
      </c>
      <c r="F163" s="145" t="s">
        <v>3340</v>
      </c>
      <c r="I163" s="146"/>
      <c r="L163" s="32"/>
      <c r="M163" s="147"/>
      <c r="T163" s="56"/>
      <c r="AT163" s="17" t="s">
        <v>165</v>
      </c>
      <c r="AU163" s="17" t="s">
        <v>83</v>
      </c>
    </row>
    <row r="164" spans="2:65" s="13" customFormat="1" ht="10.199999999999999">
      <c r="B164" s="176"/>
      <c r="D164" s="144" t="s">
        <v>331</v>
      </c>
      <c r="E164" s="177" t="s">
        <v>1</v>
      </c>
      <c r="F164" s="178" t="s">
        <v>3091</v>
      </c>
      <c r="H164" s="177" t="s">
        <v>1</v>
      </c>
      <c r="I164" s="179"/>
      <c r="L164" s="176"/>
      <c r="M164" s="180"/>
      <c r="T164" s="181"/>
      <c r="AT164" s="177" t="s">
        <v>331</v>
      </c>
      <c r="AU164" s="177" t="s">
        <v>83</v>
      </c>
      <c r="AV164" s="13" t="s">
        <v>81</v>
      </c>
      <c r="AW164" s="13" t="s">
        <v>31</v>
      </c>
      <c r="AX164" s="13" t="s">
        <v>74</v>
      </c>
      <c r="AY164" s="177" t="s">
        <v>159</v>
      </c>
    </row>
    <row r="165" spans="2:65" s="12" customFormat="1" ht="10.199999999999999">
      <c r="B165" s="168"/>
      <c r="D165" s="144" t="s">
        <v>331</v>
      </c>
      <c r="E165" s="169" t="s">
        <v>1</v>
      </c>
      <c r="F165" s="170" t="s">
        <v>3331</v>
      </c>
      <c r="H165" s="171">
        <v>27.952999999999999</v>
      </c>
      <c r="I165" s="172"/>
      <c r="L165" s="168"/>
      <c r="M165" s="173"/>
      <c r="T165" s="174"/>
      <c r="AT165" s="169" t="s">
        <v>331</v>
      </c>
      <c r="AU165" s="169" t="s">
        <v>83</v>
      </c>
      <c r="AV165" s="12" t="s">
        <v>83</v>
      </c>
      <c r="AW165" s="12" t="s">
        <v>31</v>
      </c>
      <c r="AX165" s="12" t="s">
        <v>81</v>
      </c>
      <c r="AY165" s="169" t="s">
        <v>159</v>
      </c>
    </row>
    <row r="166" spans="2:65" s="1" customFormat="1" ht="37.799999999999997" customHeight="1">
      <c r="B166" s="130"/>
      <c r="C166" s="131" t="s">
        <v>175</v>
      </c>
      <c r="D166" s="131" t="s">
        <v>160</v>
      </c>
      <c r="E166" s="132" t="s">
        <v>1667</v>
      </c>
      <c r="F166" s="133" t="s">
        <v>1668</v>
      </c>
      <c r="G166" s="134" t="s">
        <v>315</v>
      </c>
      <c r="H166" s="135">
        <v>86.981999999999999</v>
      </c>
      <c r="I166" s="136"/>
      <c r="J166" s="137">
        <f>ROUND(I166*H166,2)</f>
        <v>0</v>
      </c>
      <c r="K166" s="133" t="s">
        <v>320</v>
      </c>
      <c r="L166" s="32"/>
      <c r="M166" s="138" t="s">
        <v>1</v>
      </c>
      <c r="N166" s="139" t="s">
        <v>39</v>
      </c>
      <c r="P166" s="140">
        <f>O166*H166</f>
        <v>0</v>
      </c>
      <c r="Q166" s="140">
        <v>0</v>
      </c>
      <c r="R166" s="140">
        <f>Q166*H166</f>
        <v>0</v>
      </c>
      <c r="S166" s="140">
        <v>0</v>
      </c>
      <c r="T166" s="141">
        <f>S166*H166</f>
        <v>0</v>
      </c>
      <c r="AR166" s="142" t="s">
        <v>164</v>
      </c>
      <c r="AT166" s="142" t="s">
        <v>160</v>
      </c>
      <c r="AU166" s="142" t="s">
        <v>83</v>
      </c>
      <c r="AY166" s="17" t="s">
        <v>159</v>
      </c>
      <c r="BE166" s="143">
        <f>IF(N166="základní",J166,0)</f>
        <v>0</v>
      </c>
      <c r="BF166" s="143">
        <f>IF(N166="snížená",J166,0)</f>
        <v>0</v>
      </c>
      <c r="BG166" s="143">
        <f>IF(N166="zákl. přenesená",J166,0)</f>
        <v>0</v>
      </c>
      <c r="BH166" s="143">
        <f>IF(N166="sníž. přenesená",J166,0)</f>
        <v>0</v>
      </c>
      <c r="BI166" s="143">
        <f>IF(N166="nulová",J166,0)</f>
        <v>0</v>
      </c>
      <c r="BJ166" s="17" t="s">
        <v>81</v>
      </c>
      <c r="BK166" s="143">
        <f>ROUND(I166*H166,2)</f>
        <v>0</v>
      </c>
      <c r="BL166" s="17" t="s">
        <v>164</v>
      </c>
      <c r="BM166" s="142" t="s">
        <v>3104</v>
      </c>
    </row>
    <row r="167" spans="2:65" s="1" customFormat="1" ht="38.4">
      <c r="B167" s="32"/>
      <c r="D167" s="144" t="s">
        <v>165</v>
      </c>
      <c r="F167" s="145" t="s">
        <v>1670</v>
      </c>
      <c r="I167" s="146"/>
      <c r="L167" s="32"/>
      <c r="M167" s="147"/>
      <c r="T167" s="56"/>
      <c r="AT167" s="17" t="s">
        <v>165</v>
      </c>
      <c r="AU167" s="17" t="s">
        <v>83</v>
      </c>
    </row>
    <row r="168" spans="2:65" s="13" customFormat="1" ht="10.199999999999999">
      <c r="B168" s="176"/>
      <c r="D168" s="144" t="s">
        <v>331</v>
      </c>
      <c r="E168" s="177" t="s">
        <v>1</v>
      </c>
      <c r="F168" s="178" t="s">
        <v>3105</v>
      </c>
      <c r="H168" s="177" t="s">
        <v>1</v>
      </c>
      <c r="I168" s="179"/>
      <c r="L168" s="176"/>
      <c r="M168" s="180"/>
      <c r="T168" s="181"/>
      <c r="AT168" s="177" t="s">
        <v>331</v>
      </c>
      <c r="AU168" s="177" t="s">
        <v>83</v>
      </c>
      <c r="AV168" s="13" t="s">
        <v>81</v>
      </c>
      <c r="AW168" s="13" t="s">
        <v>31</v>
      </c>
      <c r="AX168" s="13" t="s">
        <v>74</v>
      </c>
      <c r="AY168" s="177" t="s">
        <v>159</v>
      </c>
    </row>
    <row r="169" spans="2:65" s="12" customFormat="1" ht="10.199999999999999">
      <c r="B169" s="168"/>
      <c r="D169" s="144" t="s">
        <v>331</v>
      </c>
      <c r="E169" s="169" t="s">
        <v>1</v>
      </c>
      <c r="F169" s="170" t="s">
        <v>3341</v>
      </c>
      <c r="H169" s="171">
        <v>86.981999999999999</v>
      </c>
      <c r="I169" s="172"/>
      <c r="L169" s="168"/>
      <c r="M169" s="173"/>
      <c r="T169" s="174"/>
      <c r="AT169" s="169" t="s">
        <v>331</v>
      </c>
      <c r="AU169" s="169" t="s">
        <v>83</v>
      </c>
      <c r="AV169" s="12" t="s">
        <v>83</v>
      </c>
      <c r="AW169" s="12" t="s">
        <v>31</v>
      </c>
      <c r="AX169" s="12" t="s">
        <v>74</v>
      </c>
      <c r="AY169" s="169" t="s">
        <v>159</v>
      </c>
    </row>
    <row r="170" spans="2:65" s="14" customFormat="1" ht="10.199999999999999">
      <c r="B170" s="182"/>
      <c r="D170" s="144" t="s">
        <v>331</v>
      </c>
      <c r="E170" s="183" t="s">
        <v>1</v>
      </c>
      <c r="F170" s="184" t="s">
        <v>1597</v>
      </c>
      <c r="H170" s="185">
        <v>86.981999999999999</v>
      </c>
      <c r="I170" s="186"/>
      <c r="L170" s="182"/>
      <c r="M170" s="187"/>
      <c r="T170" s="188"/>
      <c r="AT170" s="183" t="s">
        <v>331</v>
      </c>
      <c r="AU170" s="183" t="s">
        <v>83</v>
      </c>
      <c r="AV170" s="14" t="s">
        <v>164</v>
      </c>
      <c r="AW170" s="14" t="s">
        <v>31</v>
      </c>
      <c r="AX170" s="14" t="s">
        <v>81</v>
      </c>
      <c r="AY170" s="183" t="s">
        <v>159</v>
      </c>
    </row>
    <row r="171" spans="2:65" s="1" customFormat="1" ht="37.799999999999997" customHeight="1">
      <c r="B171" s="130"/>
      <c r="C171" s="131" t="s">
        <v>197</v>
      </c>
      <c r="D171" s="131" t="s">
        <v>160</v>
      </c>
      <c r="E171" s="132" t="s">
        <v>1678</v>
      </c>
      <c r="F171" s="133" t="s">
        <v>1679</v>
      </c>
      <c r="G171" s="134" t="s">
        <v>315</v>
      </c>
      <c r="H171" s="135">
        <v>71.921000000000006</v>
      </c>
      <c r="I171" s="136"/>
      <c r="J171" s="137">
        <f>ROUND(I171*H171,2)</f>
        <v>0</v>
      </c>
      <c r="K171" s="133" t="s">
        <v>320</v>
      </c>
      <c r="L171" s="32"/>
      <c r="M171" s="138" t="s">
        <v>1</v>
      </c>
      <c r="N171" s="139" t="s">
        <v>39</v>
      </c>
      <c r="P171" s="140">
        <f>O171*H171</f>
        <v>0</v>
      </c>
      <c r="Q171" s="140">
        <v>0</v>
      </c>
      <c r="R171" s="140">
        <f>Q171*H171</f>
        <v>0</v>
      </c>
      <c r="S171" s="140">
        <v>0</v>
      </c>
      <c r="T171" s="141">
        <f>S171*H171</f>
        <v>0</v>
      </c>
      <c r="AR171" s="142" t="s">
        <v>164</v>
      </c>
      <c r="AT171" s="142" t="s">
        <v>160</v>
      </c>
      <c r="AU171" s="142" t="s">
        <v>83</v>
      </c>
      <c r="AY171" s="17" t="s">
        <v>159</v>
      </c>
      <c r="BE171" s="143">
        <f>IF(N171="základní",J171,0)</f>
        <v>0</v>
      </c>
      <c r="BF171" s="143">
        <f>IF(N171="snížená",J171,0)</f>
        <v>0</v>
      </c>
      <c r="BG171" s="143">
        <f>IF(N171="zákl. přenesená",J171,0)</f>
        <v>0</v>
      </c>
      <c r="BH171" s="143">
        <f>IF(N171="sníž. přenesená",J171,0)</f>
        <v>0</v>
      </c>
      <c r="BI171" s="143">
        <f>IF(N171="nulová",J171,0)</f>
        <v>0</v>
      </c>
      <c r="BJ171" s="17" t="s">
        <v>81</v>
      </c>
      <c r="BK171" s="143">
        <f>ROUND(I171*H171,2)</f>
        <v>0</v>
      </c>
      <c r="BL171" s="17" t="s">
        <v>164</v>
      </c>
      <c r="BM171" s="142" t="s">
        <v>3107</v>
      </c>
    </row>
    <row r="172" spans="2:65" s="1" customFormat="1" ht="38.4">
      <c r="B172" s="32"/>
      <c r="D172" s="144" t="s">
        <v>165</v>
      </c>
      <c r="F172" s="145" t="s">
        <v>1681</v>
      </c>
      <c r="I172" s="146"/>
      <c r="L172" s="32"/>
      <c r="M172" s="147"/>
      <c r="T172" s="56"/>
      <c r="AT172" s="17" t="s">
        <v>165</v>
      </c>
      <c r="AU172" s="17" t="s">
        <v>83</v>
      </c>
    </row>
    <row r="173" spans="2:65" s="12" customFormat="1" ht="10.199999999999999">
      <c r="B173" s="168"/>
      <c r="D173" s="144" t="s">
        <v>331</v>
      </c>
      <c r="E173" s="169" t="s">
        <v>1</v>
      </c>
      <c r="F173" s="170" t="s">
        <v>3342</v>
      </c>
      <c r="H173" s="171">
        <v>110.607</v>
      </c>
      <c r="I173" s="172"/>
      <c r="L173" s="168"/>
      <c r="M173" s="173"/>
      <c r="T173" s="174"/>
      <c r="AT173" s="169" t="s">
        <v>331</v>
      </c>
      <c r="AU173" s="169" t="s">
        <v>83</v>
      </c>
      <c r="AV173" s="12" t="s">
        <v>83</v>
      </c>
      <c r="AW173" s="12" t="s">
        <v>31</v>
      </c>
      <c r="AX173" s="12" t="s">
        <v>74</v>
      </c>
      <c r="AY173" s="169" t="s">
        <v>159</v>
      </c>
    </row>
    <row r="174" spans="2:65" s="12" customFormat="1" ht="10.199999999999999">
      <c r="B174" s="168"/>
      <c r="D174" s="144" t="s">
        <v>331</v>
      </c>
      <c r="E174" s="169" t="s">
        <v>1</v>
      </c>
      <c r="F174" s="170" t="s">
        <v>3343</v>
      </c>
      <c r="H174" s="171">
        <v>-8.8109999999999999</v>
      </c>
      <c r="I174" s="172"/>
      <c r="L174" s="168"/>
      <c r="M174" s="173"/>
      <c r="T174" s="174"/>
      <c r="AT174" s="169" t="s">
        <v>331</v>
      </c>
      <c r="AU174" s="169" t="s">
        <v>83</v>
      </c>
      <c r="AV174" s="12" t="s">
        <v>83</v>
      </c>
      <c r="AW174" s="12" t="s">
        <v>31</v>
      </c>
      <c r="AX174" s="12" t="s">
        <v>74</v>
      </c>
      <c r="AY174" s="169" t="s">
        <v>159</v>
      </c>
    </row>
    <row r="175" spans="2:65" s="12" customFormat="1" ht="10.199999999999999">
      <c r="B175" s="168"/>
      <c r="D175" s="144" t="s">
        <v>331</v>
      </c>
      <c r="E175" s="169" t="s">
        <v>1</v>
      </c>
      <c r="F175" s="170" t="s">
        <v>3344</v>
      </c>
      <c r="H175" s="171">
        <v>-29.875</v>
      </c>
      <c r="I175" s="172"/>
      <c r="L175" s="168"/>
      <c r="M175" s="173"/>
      <c r="T175" s="174"/>
      <c r="AT175" s="169" t="s">
        <v>331</v>
      </c>
      <c r="AU175" s="169" t="s">
        <v>83</v>
      </c>
      <c r="AV175" s="12" t="s">
        <v>83</v>
      </c>
      <c r="AW175" s="12" t="s">
        <v>31</v>
      </c>
      <c r="AX175" s="12" t="s">
        <v>74</v>
      </c>
      <c r="AY175" s="169" t="s">
        <v>159</v>
      </c>
    </row>
    <row r="176" spans="2:65" s="14" customFormat="1" ht="10.199999999999999">
      <c r="B176" s="182"/>
      <c r="D176" s="144" t="s">
        <v>331</v>
      </c>
      <c r="E176" s="183" t="s">
        <v>3045</v>
      </c>
      <c r="F176" s="184" t="s">
        <v>1597</v>
      </c>
      <c r="H176" s="185">
        <v>71.921000000000006</v>
      </c>
      <c r="I176" s="186"/>
      <c r="L176" s="182"/>
      <c r="M176" s="187"/>
      <c r="T176" s="188"/>
      <c r="AT176" s="183" t="s">
        <v>331</v>
      </c>
      <c r="AU176" s="183" t="s">
        <v>83</v>
      </c>
      <c r="AV176" s="14" t="s">
        <v>164</v>
      </c>
      <c r="AW176" s="14" t="s">
        <v>31</v>
      </c>
      <c r="AX176" s="14" t="s">
        <v>81</v>
      </c>
      <c r="AY176" s="183" t="s">
        <v>159</v>
      </c>
    </row>
    <row r="177" spans="2:65" s="1" customFormat="1" ht="37.799999999999997" customHeight="1">
      <c r="B177" s="130"/>
      <c r="C177" s="131" t="s">
        <v>187</v>
      </c>
      <c r="D177" s="131" t="s">
        <v>160</v>
      </c>
      <c r="E177" s="132" t="s">
        <v>1682</v>
      </c>
      <c r="F177" s="133" t="s">
        <v>1683</v>
      </c>
      <c r="G177" s="134" t="s">
        <v>315</v>
      </c>
      <c r="H177" s="135">
        <v>71.921000000000006</v>
      </c>
      <c r="I177" s="136"/>
      <c r="J177" s="137">
        <f>ROUND(I177*H177,2)</f>
        <v>0</v>
      </c>
      <c r="K177" s="133" t="s">
        <v>320</v>
      </c>
      <c r="L177" s="32"/>
      <c r="M177" s="138" t="s">
        <v>1</v>
      </c>
      <c r="N177" s="139" t="s">
        <v>39</v>
      </c>
      <c r="P177" s="140">
        <f>O177*H177</f>
        <v>0</v>
      </c>
      <c r="Q177" s="140">
        <v>0</v>
      </c>
      <c r="R177" s="140">
        <f>Q177*H177</f>
        <v>0</v>
      </c>
      <c r="S177" s="140">
        <v>0</v>
      </c>
      <c r="T177" s="141">
        <f>S177*H177</f>
        <v>0</v>
      </c>
      <c r="AR177" s="142" t="s">
        <v>164</v>
      </c>
      <c r="AT177" s="142" t="s">
        <v>160</v>
      </c>
      <c r="AU177" s="142" t="s">
        <v>83</v>
      </c>
      <c r="AY177" s="17" t="s">
        <v>159</v>
      </c>
      <c r="BE177" s="143">
        <f>IF(N177="základní",J177,0)</f>
        <v>0</v>
      </c>
      <c r="BF177" s="143">
        <f>IF(N177="snížená",J177,0)</f>
        <v>0</v>
      </c>
      <c r="BG177" s="143">
        <f>IF(N177="zákl. přenesená",J177,0)</f>
        <v>0</v>
      </c>
      <c r="BH177" s="143">
        <f>IF(N177="sníž. přenesená",J177,0)</f>
        <v>0</v>
      </c>
      <c r="BI177" s="143">
        <f>IF(N177="nulová",J177,0)</f>
        <v>0</v>
      </c>
      <c r="BJ177" s="17" t="s">
        <v>81</v>
      </c>
      <c r="BK177" s="143">
        <f>ROUND(I177*H177,2)</f>
        <v>0</v>
      </c>
      <c r="BL177" s="17" t="s">
        <v>164</v>
      </c>
      <c r="BM177" s="142" t="s">
        <v>3109</v>
      </c>
    </row>
    <row r="178" spans="2:65" s="1" customFormat="1" ht="48">
      <c r="B178" s="32"/>
      <c r="D178" s="144" t="s">
        <v>165</v>
      </c>
      <c r="F178" s="145" t="s">
        <v>1685</v>
      </c>
      <c r="I178" s="146"/>
      <c r="L178" s="32"/>
      <c r="M178" s="147"/>
      <c r="T178" s="56"/>
      <c r="AT178" s="17" t="s">
        <v>165</v>
      </c>
      <c r="AU178" s="17" t="s">
        <v>83</v>
      </c>
    </row>
    <row r="179" spans="2:65" s="12" customFormat="1" ht="10.199999999999999">
      <c r="B179" s="168"/>
      <c r="D179" s="144" t="s">
        <v>331</v>
      </c>
      <c r="E179" s="169" t="s">
        <v>1</v>
      </c>
      <c r="F179" s="170" t="s">
        <v>3110</v>
      </c>
      <c r="H179" s="171">
        <v>71.921000000000006</v>
      </c>
      <c r="I179" s="172"/>
      <c r="L179" s="168"/>
      <c r="M179" s="173"/>
      <c r="T179" s="174"/>
      <c r="AT179" s="169" t="s">
        <v>331</v>
      </c>
      <c r="AU179" s="169" t="s">
        <v>83</v>
      </c>
      <c r="AV179" s="12" t="s">
        <v>83</v>
      </c>
      <c r="AW179" s="12" t="s">
        <v>31</v>
      </c>
      <c r="AX179" s="12" t="s">
        <v>81</v>
      </c>
      <c r="AY179" s="169" t="s">
        <v>159</v>
      </c>
    </row>
    <row r="180" spans="2:65" s="1" customFormat="1" ht="37.799999999999997" customHeight="1">
      <c r="B180" s="130"/>
      <c r="C180" s="131" t="s">
        <v>206</v>
      </c>
      <c r="D180" s="131" t="s">
        <v>160</v>
      </c>
      <c r="E180" s="132" t="s">
        <v>1687</v>
      </c>
      <c r="F180" s="133" t="s">
        <v>1688</v>
      </c>
      <c r="G180" s="134" t="s">
        <v>315</v>
      </c>
      <c r="H180" s="135">
        <v>27.952999999999999</v>
      </c>
      <c r="I180" s="136"/>
      <c r="J180" s="137">
        <f>ROUND(I180*H180,2)</f>
        <v>0</v>
      </c>
      <c r="K180" s="133" t="s">
        <v>320</v>
      </c>
      <c r="L180" s="32"/>
      <c r="M180" s="138" t="s">
        <v>1</v>
      </c>
      <c r="N180" s="139" t="s">
        <v>39</v>
      </c>
      <c r="P180" s="140">
        <f>O180*H180</f>
        <v>0</v>
      </c>
      <c r="Q180" s="140">
        <v>0</v>
      </c>
      <c r="R180" s="140">
        <f>Q180*H180</f>
        <v>0</v>
      </c>
      <c r="S180" s="140">
        <v>0</v>
      </c>
      <c r="T180" s="141">
        <f>S180*H180</f>
        <v>0</v>
      </c>
      <c r="AR180" s="142" t="s">
        <v>164</v>
      </c>
      <c r="AT180" s="142" t="s">
        <v>160</v>
      </c>
      <c r="AU180" s="142" t="s">
        <v>83</v>
      </c>
      <c r="AY180" s="17" t="s">
        <v>159</v>
      </c>
      <c r="BE180" s="143">
        <f>IF(N180="základní",J180,0)</f>
        <v>0</v>
      </c>
      <c r="BF180" s="143">
        <f>IF(N180="snížená",J180,0)</f>
        <v>0</v>
      </c>
      <c r="BG180" s="143">
        <f>IF(N180="zákl. přenesená",J180,0)</f>
        <v>0</v>
      </c>
      <c r="BH180" s="143">
        <f>IF(N180="sníž. přenesená",J180,0)</f>
        <v>0</v>
      </c>
      <c r="BI180" s="143">
        <f>IF(N180="nulová",J180,0)</f>
        <v>0</v>
      </c>
      <c r="BJ180" s="17" t="s">
        <v>81</v>
      </c>
      <c r="BK180" s="143">
        <f>ROUND(I180*H180,2)</f>
        <v>0</v>
      </c>
      <c r="BL180" s="17" t="s">
        <v>164</v>
      </c>
      <c r="BM180" s="142" t="s">
        <v>3111</v>
      </c>
    </row>
    <row r="181" spans="2:65" s="1" customFormat="1" ht="38.4">
      <c r="B181" s="32"/>
      <c r="D181" s="144" t="s">
        <v>165</v>
      </c>
      <c r="F181" s="145" t="s">
        <v>1690</v>
      </c>
      <c r="I181" s="146"/>
      <c r="L181" s="32"/>
      <c r="M181" s="147"/>
      <c r="T181" s="56"/>
      <c r="AT181" s="17" t="s">
        <v>165</v>
      </c>
      <c r="AU181" s="17" t="s">
        <v>83</v>
      </c>
    </row>
    <row r="182" spans="2:65" s="12" customFormat="1" ht="10.199999999999999">
      <c r="B182" s="168"/>
      <c r="D182" s="144" t="s">
        <v>331</v>
      </c>
      <c r="E182" s="169" t="s">
        <v>3048</v>
      </c>
      <c r="F182" s="170" t="s">
        <v>3331</v>
      </c>
      <c r="H182" s="171">
        <v>27.952999999999999</v>
      </c>
      <c r="I182" s="172"/>
      <c r="L182" s="168"/>
      <c r="M182" s="173"/>
      <c r="T182" s="174"/>
      <c r="AT182" s="169" t="s">
        <v>331</v>
      </c>
      <c r="AU182" s="169" t="s">
        <v>83</v>
      </c>
      <c r="AV182" s="12" t="s">
        <v>83</v>
      </c>
      <c r="AW182" s="12" t="s">
        <v>31</v>
      </c>
      <c r="AX182" s="12" t="s">
        <v>81</v>
      </c>
      <c r="AY182" s="169" t="s">
        <v>159</v>
      </c>
    </row>
    <row r="183" spans="2:65" s="1" customFormat="1" ht="37.799999999999997" customHeight="1">
      <c r="B183" s="130"/>
      <c r="C183" s="131" t="s">
        <v>8</v>
      </c>
      <c r="D183" s="131" t="s">
        <v>160</v>
      </c>
      <c r="E183" s="132" t="s">
        <v>1691</v>
      </c>
      <c r="F183" s="133" t="s">
        <v>1692</v>
      </c>
      <c r="G183" s="134" t="s">
        <v>315</v>
      </c>
      <c r="H183" s="135">
        <v>27.952999999999999</v>
      </c>
      <c r="I183" s="136"/>
      <c r="J183" s="137">
        <f>ROUND(I183*H183,2)</f>
        <v>0</v>
      </c>
      <c r="K183" s="133" t="s">
        <v>320</v>
      </c>
      <c r="L183" s="32"/>
      <c r="M183" s="138" t="s">
        <v>1</v>
      </c>
      <c r="N183" s="139" t="s">
        <v>39</v>
      </c>
      <c r="P183" s="140">
        <f>O183*H183</f>
        <v>0</v>
      </c>
      <c r="Q183" s="140">
        <v>0</v>
      </c>
      <c r="R183" s="140">
        <f>Q183*H183</f>
        <v>0</v>
      </c>
      <c r="S183" s="140">
        <v>0</v>
      </c>
      <c r="T183" s="141">
        <f>S183*H183</f>
        <v>0</v>
      </c>
      <c r="AR183" s="142" t="s">
        <v>164</v>
      </c>
      <c r="AT183" s="142" t="s">
        <v>160</v>
      </c>
      <c r="AU183" s="142" t="s">
        <v>83</v>
      </c>
      <c r="AY183" s="17" t="s">
        <v>159</v>
      </c>
      <c r="BE183" s="143">
        <f>IF(N183="základní",J183,0)</f>
        <v>0</v>
      </c>
      <c r="BF183" s="143">
        <f>IF(N183="snížená",J183,0)</f>
        <v>0</v>
      </c>
      <c r="BG183" s="143">
        <f>IF(N183="zákl. přenesená",J183,0)</f>
        <v>0</v>
      </c>
      <c r="BH183" s="143">
        <f>IF(N183="sníž. přenesená",J183,0)</f>
        <v>0</v>
      </c>
      <c r="BI183" s="143">
        <f>IF(N183="nulová",J183,0)</f>
        <v>0</v>
      </c>
      <c r="BJ183" s="17" t="s">
        <v>81</v>
      </c>
      <c r="BK183" s="143">
        <f>ROUND(I183*H183,2)</f>
        <v>0</v>
      </c>
      <c r="BL183" s="17" t="s">
        <v>164</v>
      </c>
      <c r="BM183" s="142" t="s">
        <v>3112</v>
      </c>
    </row>
    <row r="184" spans="2:65" s="1" customFormat="1" ht="48">
      <c r="B184" s="32"/>
      <c r="D184" s="144" t="s">
        <v>165</v>
      </c>
      <c r="F184" s="145" t="s">
        <v>1694</v>
      </c>
      <c r="I184" s="146"/>
      <c r="L184" s="32"/>
      <c r="M184" s="147"/>
      <c r="T184" s="56"/>
      <c r="AT184" s="17" t="s">
        <v>165</v>
      </c>
      <c r="AU184" s="17" t="s">
        <v>83</v>
      </c>
    </row>
    <row r="185" spans="2:65" s="12" customFormat="1" ht="10.199999999999999">
      <c r="B185" s="168"/>
      <c r="D185" s="144" t="s">
        <v>331</v>
      </c>
      <c r="E185" s="169" t="s">
        <v>1</v>
      </c>
      <c r="F185" s="170" t="s">
        <v>3113</v>
      </c>
      <c r="H185" s="171">
        <v>27.952999999999999</v>
      </c>
      <c r="I185" s="172"/>
      <c r="L185" s="168"/>
      <c r="M185" s="173"/>
      <c r="T185" s="174"/>
      <c r="AT185" s="169" t="s">
        <v>331</v>
      </c>
      <c r="AU185" s="169" t="s">
        <v>83</v>
      </c>
      <c r="AV185" s="12" t="s">
        <v>83</v>
      </c>
      <c r="AW185" s="12" t="s">
        <v>31</v>
      </c>
      <c r="AX185" s="12" t="s">
        <v>81</v>
      </c>
      <c r="AY185" s="169" t="s">
        <v>159</v>
      </c>
    </row>
    <row r="186" spans="2:65" s="1" customFormat="1" ht="24.15" customHeight="1">
      <c r="B186" s="130"/>
      <c r="C186" s="131" t="s">
        <v>215</v>
      </c>
      <c r="D186" s="131" t="s">
        <v>160</v>
      </c>
      <c r="E186" s="132" t="s">
        <v>3345</v>
      </c>
      <c r="F186" s="133" t="s">
        <v>3346</v>
      </c>
      <c r="G186" s="134" t="s">
        <v>315</v>
      </c>
      <c r="H186" s="135">
        <v>8.8109999999999999</v>
      </c>
      <c r="I186" s="136"/>
      <c r="J186" s="137">
        <f>ROUND(I186*H186,2)</f>
        <v>0</v>
      </c>
      <c r="K186" s="133" t="s">
        <v>320</v>
      </c>
      <c r="L186" s="32"/>
      <c r="M186" s="138" t="s">
        <v>1</v>
      </c>
      <c r="N186" s="139" t="s">
        <v>39</v>
      </c>
      <c r="P186" s="140">
        <f>O186*H186</f>
        <v>0</v>
      </c>
      <c r="Q186" s="140">
        <v>0</v>
      </c>
      <c r="R186" s="140">
        <f>Q186*H186</f>
        <v>0</v>
      </c>
      <c r="S186" s="140">
        <v>0</v>
      </c>
      <c r="T186" s="141">
        <f>S186*H186</f>
        <v>0</v>
      </c>
      <c r="AR186" s="142" t="s">
        <v>164</v>
      </c>
      <c r="AT186" s="142" t="s">
        <v>160</v>
      </c>
      <c r="AU186" s="142" t="s">
        <v>83</v>
      </c>
      <c r="AY186" s="17" t="s">
        <v>159</v>
      </c>
      <c r="BE186" s="143">
        <f>IF(N186="základní",J186,0)</f>
        <v>0</v>
      </c>
      <c r="BF186" s="143">
        <f>IF(N186="snížená",J186,0)</f>
        <v>0</v>
      </c>
      <c r="BG186" s="143">
        <f>IF(N186="zákl. přenesená",J186,0)</f>
        <v>0</v>
      </c>
      <c r="BH186" s="143">
        <f>IF(N186="sníž. přenesená",J186,0)</f>
        <v>0</v>
      </c>
      <c r="BI186" s="143">
        <f>IF(N186="nulová",J186,0)</f>
        <v>0</v>
      </c>
      <c r="BJ186" s="17" t="s">
        <v>81</v>
      </c>
      <c r="BK186" s="143">
        <f>ROUND(I186*H186,2)</f>
        <v>0</v>
      </c>
      <c r="BL186" s="17" t="s">
        <v>164</v>
      </c>
      <c r="BM186" s="142" t="s">
        <v>3347</v>
      </c>
    </row>
    <row r="187" spans="2:65" s="1" customFormat="1" ht="28.8">
      <c r="B187" s="32"/>
      <c r="D187" s="144" t="s">
        <v>165</v>
      </c>
      <c r="F187" s="145" t="s">
        <v>3348</v>
      </c>
      <c r="I187" s="146"/>
      <c r="L187" s="32"/>
      <c r="M187" s="147"/>
      <c r="T187" s="56"/>
      <c r="AT187" s="17" t="s">
        <v>165</v>
      </c>
      <c r="AU187" s="17" t="s">
        <v>83</v>
      </c>
    </row>
    <row r="188" spans="2:65" s="12" customFormat="1" ht="10.199999999999999">
      <c r="B188" s="168"/>
      <c r="D188" s="144" t="s">
        <v>331</v>
      </c>
      <c r="E188" s="169" t="s">
        <v>3287</v>
      </c>
      <c r="F188" s="170" t="s">
        <v>3349</v>
      </c>
      <c r="H188" s="171">
        <v>8.8109999999999999</v>
      </c>
      <c r="I188" s="172"/>
      <c r="L188" s="168"/>
      <c r="M188" s="173"/>
      <c r="T188" s="174"/>
      <c r="AT188" s="169" t="s">
        <v>331</v>
      </c>
      <c r="AU188" s="169" t="s">
        <v>83</v>
      </c>
      <c r="AV188" s="12" t="s">
        <v>83</v>
      </c>
      <c r="AW188" s="12" t="s">
        <v>31</v>
      </c>
      <c r="AX188" s="12" t="s">
        <v>81</v>
      </c>
      <c r="AY188" s="169" t="s">
        <v>159</v>
      </c>
    </row>
    <row r="189" spans="2:65" s="1" customFormat="1" ht="44.25" customHeight="1">
      <c r="B189" s="130"/>
      <c r="C189" s="131" t="s">
        <v>195</v>
      </c>
      <c r="D189" s="131" t="s">
        <v>160</v>
      </c>
      <c r="E189" s="132" t="s">
        <v>3114</v>
      </c>
      <c r="F189" s="133" t="s">
        <v>1707</v>
      </c>
      <c r="G189" s="134" t="s">
        <v>329</v>
      </c>
      <c r="H189" s="135">
        <v>199.74799999999999</v>
      </c>
      <c r="I189" s="136"/>
      <c r="J189" s="137">
        <f>ROUND(I189*H189,2)</f>
        <v>0</v>
      </c>
      <c r="K189" s="133" t="s">
        <v>320</v>
      </c>
      <c r="L189" s="32"/>
      <c r="M189" s="138" t="s">
        <v>1</v>
      </c>
      <c r="N189" s="139" t="s">
        <v>39</v>
      </c>
      <c r="P189" s="140">
        <f>O189*H189</f>
        <v>0</v>
      </c>
      <c r="Q189" s="140">
        <v>0</v>
      </c>
      <c r="R189" s="140">
        <f>Q189*H189</f>
        <v>0</v>
      </c>
      <c r="S189" s="140">
        <v>0</v>
      </c>
      <c r="T189" s="141">
        <f>S189*H189</f>
        <v>0</v>
      </c>
      <c r="AR189" s="142" t="s">
        <v>164</v>
      </c>
      <c r="AT189" s="142" t="s">
        <v>160</v>
      </c>
      <c r="AU189" s="142" t="s">
        <v>83</v>
      </c>
      <c r="AY189" s="17" t="s">
        <v>159</v>
      </c>
      <c r="BE189" s="143">
        <f>IF(N189="základní",J189,0)</f>
        <v>0</v>
      </c>
      <c r="BF189" s="143">
        <f>IF(N189="snížená",J189,0)</f>
        <v>0</v>
      </c>
      <c r="BG189" s="143">
        <f>IF(N189="zákl. přenesená",J189,0)</f>
        <v>0</v>
      </c>
      <c r="BH189" s="143">
        <f>IF(N189="sníž. přenesená",J189,0)</f>
        <v>0</v>
      </c>
      <c r="BI189" s="143">
        <f>IF(N189="nulová",J189,0)</f>
        <v>0</v>
      </c>
      <c r="BJ189" s="17" t="s">
        <v>81</v>
      </c>
      <c r="BK189" s="143">
        <f>ROUND(I189*H189,2)</f>
        <v>0</v>
      </c>
      <c r="BL189" s="17" t="s">
        <v>164</v>
      </c>
      <c r="BM189" s="142" t="s">
        <v>3115</v>
      </c>
    </row>
    <row r="190" spans="2:65" s="1" customFormat="1" ht="28.8">
      <c r="B190" s="32"/>
      <c r="D190" s="144" t="s">
        <v>165</v>
      </c>
      <c r="F190" s="145" t="s">
        <v>1707</v>
      </c>
      <c r="I190" s="146"/>
      <c r="L190" s="32"/>
      <c r="M190" s="147"/>
      <c r="T190" s="56"/>
      <c r="AT190" s="17" t="s">
        <v>165</v>
      </c>
      <c r="AU190" s="17" t="s">
        <v>83</v>
      </c>
    </row>
    <row r="191" spans="2:65" s="12" customFormat="1" ht="10.199999999999999">
      <c r="B191" s="168"/>
      <c r="D191" s="144" t="s">
        <v>331</v>
      </c>
      <c r="E191" s="169" t="s">
        <v>1</v>
      </c>
      <c r="F191" s="170" t="s">
        <v>3116</v>
      </c>
      <c r="H191" s="171">
        <v>199.74799999999999</v>
      </c>
      <c r="I191" s="172"/>
      <c r="L191" s="168"/>
      <c r="M191" s="173"/>
      <c r="T191" s="174"/>
      <c r="AT191" s="169" t="s">
        <v>331</v>
      </c>
      <c r="AU191" s="169" t="s">
        <v>83</v>
      </c>
      <c r="AV191" s="12" t="s">
        <v>83</v>
      </c>
      <c r="AW191" s="12" t="s">
        <v>31</v>
      </c>
      <c r="AX191" s="12" t="s">
        <v>81</v>
      </c>
      <c r="AY191" s="169" t="s">
        <v>159</v>
      </c>
    </row>
    <row r="192" spans="2:65" s="1" customFormat="1" ht="24.15" customHeight="1">
      <c r="B192" s="130"/>
      <c r="C192" s="131" t="s">
        <v>223</v>
      </c>
      <c r="D192" s="131" t="s">
        <v>160</v>
      </c>
      <c r="E192" s="132" t="s">
        <v>1696</v>
      </c>
      <c r="F192" s="133" t="s">
        <v>3117</v>
      </c>
      <c r="G192" s="134" t="s">
        <v>315</v>
      </c>
      <c r="H192" s="135">
        <v>86.981999999999999</v>
      </c>
      <c r="I192" s="136"/>
      <c r="J192" s="137">
        <f>ROUND(I192*H192,2)</f>
        <v>0</v>
      </c>
      <c r="K192" s="133" t="s">
        <v>320</v>
      </c>
      <c r="L192" s="32"/>
      <c r="M192" s="138" t="s">
        <v>1</v>
      </c>
      <c r="N192" s="139" t="s">
        <v>39</v>
      </c>
      <c r="P192" s="140">
        <f>O192*H192</f>
        <v>0</v>
      </c>
      <c r="Q192" s="140">
        <v>0</v>
      </c>
      <c r="R192" s="140">
        <f>Q192*H192</f>
        <v>0</v>
      </c>
      <c r="S192" s="140">
        <v>0</v>
      </c>
      <c r="T192" s="141">
        <f>S192*H192</f>
        <v>0</v>
      </c>
      <c r="AR192" s="142" t="s">
        <v>164</v>
      </c>
      <c r="AT192" s="142" t="s">
        <v>160</v>
      </c>
      <c r="AU192" s="142" t="s">
        <v>83</v>
      </c>
      <c r="AY192" s="17" t="s">
        <v>159</v>
      </c>
      <c r="BE192" s="143">
        <f>IF(N192="základní",J192,0)</f>
        <v>0</v>
      </c>
      <c r="BF192" s="143">
        <f>IF(N192="snížená",J192,0)</f>
        <v>0</v>
      </c>
      <c r="BG192" s="143">
        <f>IF(N192="zákl. přenesená",J192,0)</f>
        <v>0</v>
      </c>
      <c r="BH192" s="143">
        <f>IF(N192="sníž. přenesená",J192,0)</f>
        <v>0</v>
      </c>
      <c r="BI192" s="143">
        <f>IF(N192="nulová",J192,0)</f>
        <v>0</v>
      </c>
      <c r="BJ192" s="17" t="s">
        <v>81</v>
      </c>
      <c r="BK192" s="143">
        <f>ROUND(I192*H192,2)</f>
        <v>0</v>
      </c>
      <c r="BL192" s="17" t="s">
        <v>164</v>
      </c>
      <c r="BM192" s="142" t="s">
        <v>3118</v>
      </c>
    </row>
    <row r="193" spans="2:65" s="1" customFormat="1" ht="28.8">
      <c r="B193" s="32"/>
      <c r="D193" s="144" t="s">
        <v>165</v>
      </c>
      <c r="F193" s="145" t="s">
        <v>1699</v>
      </c>
      <c r="I193" s="146"/>
      <c r="L193" s="32"/>
      <c r="M193" s="147"/>
      <c r="T193" s="56"/>
      <c r="AT193" s="17" t="s">
        <v>165</v>
      </c>
      <c r="AU193" s="17" t="s">
        <v>83</v>
      </c>
    </row>
    <row r="194" spans="2:65" s="13" customFormat="1" ht="10.199999999999999">
      <c r="B194" s="176"/>
      <c r="D194" s="144" t="s">
        <v>331</v>
      </c>
      <c r="E194" s="177" t="s">
        <v>1</v>
      </c>
      <c r="F194" s="178" t="s">
        <v>3105</v>
      </c>
      <c r="H194" s="177" t="s">
        <v>1</v>
      </c>
      <c r="I194" s="179"/>
      <c r="L194" s="176"/>
      <c r="M194" s="180"/>
      <c r="T194" s="181"/>
      <c r="AT194" s="177" t="s">
        <v>331</v>
      </c>
      <c r="AU194" s="177" t="s">
        <v>83</v>
      </c>
      <c r="AV194" s="13" t="s">
        <v>81</v>
      </c>
      <c r="AW194" s="13" t="s">
        <v>31</v>
      </c>
      <c r="AX194" s="13" t="s">
        <v>74</v>
      </c>
      <c r="AY194" s="177" t="s">
        <v>159</v>
      </c>
    </row>
    <row r="195" spans="2:65" s="12" customFormat="1" ht="10.199999999999999">
      <c r="B195" s="168"/>
      <c r="D195" s="144" t="s">
        <v>331</v>
      </c>
      <c r="E195" s="169" t="s">
        <v>1</v>
      </c>
      <c r="F195" s="170" t="s">
        <v>3341</v>
      </c>
      <c r="H195" s="171">
        <v>86.981999999999999</v>
      </c>
      <c r="I195" s="172"/>
      <c r="L195" s="168"/>
      <c r="M195" s="173"/>
      <c r="T195" s="174"/>
      <c r="AT195" s="169" t="s">
        <v>331</v>
      </c>
      <c r="AU195" s="169" t="s">
        <v>83</v>
      </c>
      <c r="AV195" s="12" t="s">
        <v>83</v>
      </c>
      <c r="AW195" s="12" t="s">
        <v>31</v>
      </c>
      <c r="AX195" s="12" t="s">
        <v>74</v>
      </c>
      <c r="AY195" s="169" t="s">
        <v>159</v>
      </c>
    </row>
    <row r="196" spans="2:65" s="14" customFormat="1" ht="10.199999999999999">
      <c r="B196" s="182"/>
      <c r="D196" s="144" t="s">
        <v>331</v>
      </c>
      <c r="E196" s="183" t="s">
        <v>1</v>
      </c>
      <c r="F196" s="184" t="s">
        <v>1597</v>
      </c>
      <c r="H196" s="185">
        <v>86.981999999999999</v>
      </c>
      <c r="I196" s="186"/>
      <c r="L196" s="182"/>
      <c r="M196" s="187"/>
      <c r="T196" s="188"/>
      <c r="AT196" s="183" t="s">
        <v>331</v>
      </c>
      <c r="AU196" s="183" t="s">
        <v>83</v>
      </c>
      <c r="AV196" s="14" t="s">
        <v>164</v>
      </c>
      <c r="AW196" s="14" t="s">
        <v>31</v>
      </c>
      <c r="AX196" s="14" t="s">
        <v>81</v>
      </c>
      <c r="AY196" s="183" t="s">
        <v>159</v>
      </c>
    </row>
    <row r="197" spans="2:65" s="1" customFormat="1" ht="24.15" customHeight="1">
      <c r="B197" s="130"/>
      <c r="C197" s="131" t="s">
        <v>200</v>
      </c>
      <c r="D197" s="131" t="s">
        <v>160</v>
      </c>
      <c r="E197" s="132" t="s">
        <v>3120</v>
      </c>
      <c r="F197" s="133" t="s">
        <v>1709</v>
      </c>
      <c r="G197" s="134" t="s">
        <v>315</v>
      </c>
      <c r="H197" s="135">
        <v>29.875</v>
      </c>
      <c r="I197" s="136"/>
      <c r="J197" s="137">
        <f>ROUND(I197*H197,2)</f>
        <v>0</v>
      </c>
      <c r="K197" s="133" t="s">
        <v>320</v>
      </c>
      <c r="L197" s="32"/>
      <c r="M197" s="138" t="s">
        <v>1</v>
      </c>
      <c r="N197" s="139" t="s">
        <v>39</v>
      </c>
      <c r="P197" s="140">
        <f>O197*H197</f>
        <v>0</v>
      </c>
      <c r="Q197" s="140">
        <v>0</v>
      </c>
      <c r="R197" s="140">
        <f>Q197*H197</f>
        <v>0</v>
      </c>
      <c r="S197" s="140">
        <v>0</v>
      </c>
      <c r="T197" s="141">
        <f>S197*H197</f>
        <v>0</v>
      </c>
      <c r="AR197" s="142" t="s">
        <v>164</v>
      </c>
      <c r="AT197" s="142" t="s">
        <v>160</v>
      </c>
      <c r="AU197" s="142" t="s">
        <v>83</v>
      </c>
      <c r="AY197" s="17" t="s">
        <v>159</v>
      </c>
      <c r="BE197" s="143">
        <f>IF(N197="základní",J197,0)</f>
        <v>0</v>
      </c>
      <c r="BF197" s="143">
        <f>IF(N197="snížená",J197,0)</f>
        <v>0</v>
      </c>
      <c r="BG197" s="143">
        <f>IF(N197="zákl. přenesená",J197,0)</f>
        <v>0</v>
      </c>
      <c r="BH197" s="143">
        <f>IF(N197="sníž. přenesená",J197,0)</f>
        <v>0</v>
      </c>
      <c r="BI197" s="143">
        <f>IF(N197="nulová",J197,0)</f>
        <v>0</v>
      </c>
      <c r="BJ197" s="17" t="s">
        <v>81</v>
      </c>
      <c r="BK197" s="143">
        <f>ROUND(I197*H197,2)</f>
        <v>0</v>
      </c>
      <c r="BL197" s="17" t="s">
        <v>164</v>
      </c>
      <c r="BM197" s="142" t="s">
        <v>3121</v>
      </c>
    </row>
    <row r="198" spans="2:65" s="1" customFormat="1" ht="28.8">
      <c r="B198" s="32"/>
      <c r="D198" s="144" t="s">
        <v>165</v>
      </c>
      <c r="F198" s="145" t="s">
        <v>3122</v>
      </c>
      <c r="I198" s="146"/>
      <c r="L198" s="32"/>
      <c r="M198" s="147"/>
      <c r="T198" s="56"/>
      <c r="AT198" s="17" t="s">
        <v>165</v>
      </c>
      <c r="AU198" s="17" t="s">
        <v>83</v>
      </c>
    </row>
    <row r="199" spans="2:65" s="13" customFormat="1" ht="10.199999999999999">
      <c r="B199" s="176"/>
      <c r="D199" s="144" t="s">
        <v>331</v>
      </c>
      <c r="E199" s="177" t="s">
        <v>1</v>
      </c>
      <c r="F199" s="178" t="s">
        <v>3123</v>
      </c>
      <c r="H199" s="177" t="s">
        <v>1</v>
      </c>
      <c r="I199" s="179"/>
      <c r="L199" s="176"/>
      <c r="M199" s="180"/>
      <c r="T199" s="181"/>
      <c r="AT199" s="177" t="s">
        <v>331</v>
      </c>
      <c r="AU199" s="177" t="s">
        <v>83</v>
      </c>
      <c r="AV199" s="13" t="s">
        <v>81</v>
      </c>
      <c r="AW199" s="13" t="s">
        <v>31</v>
      </c>
      <c r="AX199" s="13" t="s">
        <v>74</v>
      </c>
      <c r="AY199" s="177" t="s">
        <v>159</v>
      </c>
    </row>
    <row r="200" spans="2:65" s="12" customFormat="1" ht="10.199999999999999">
      <c r="B200" s="168"/>
      <c r="D200" s="144" t="s">
        <v>331</v>
      </c>
      <c r="E200" s="169" t="s">
        <v>1</v>
      </c>
      <c r="F200" s="170" t="s">
        <v>3350</v>
      </c>
      <c r="H200" s="171">
        <v>111.812</v>
      </c>
      <c r="I200" s="172"/>
      <c r="L200" s="168"/>
      <c r="M200" s="173"/>
      <c r="T200" s="174"/>
      <c r="AT200" s="169" t="s">
        <v>331</v>
      </c>
      <c r="AU200" s="169" t="s">
        <v>83</v>
      </c>
      <c r="AV200" s="12" t="s">
        <v>83</v>
      </c>
      <c r="AW200" s="12" t="s">
        <v>31</v>
      </c>
      <c r="AX200" s="12" t="s">
        <v>74</v>
      </c>
      <c r="AY200" s="169" t="s">
        <v>159</v>
      </c>
    </row>
    <row r="201" spans="2:65" s="12" customFormat="1" ht="10.199999999999999">
      <c r="B201" s="168"/>
      <c r="D201" s="144" t="s">
        <v>331</v>
      </c>
      <c r="E201" s="169" t="s">
        <v>1</v>
      </c>
      <c r="F201" s="170" t="s">
        <v>3125</v>
      </c>
      <c r="H201" s="171">
        <v>-14.553000000000001</v>
      </c>
      <c r="I201" s="172"/>
      <c r="L201" s="168"/>
      <c r="M201" s="173"/>
      <c r="T201" s="174"/>
      <c r="AT201" s="169" t="s">
        <v>331</v>
      </c>
      <c r="AU201" s="169" t="s">
        <v>83</v>
      </c>
      <c r="AV201" s="12" t="s">
        <v>83</v>
      </c>
      <c r="AW201" s="12" t="s">
        <v>31</v>
      </c>
      <c r="AX201" s="12" t="s">
        <v>74</v>
      </c>
      <c r="AY201" s="169" t="s">
        <v>159</v>
      </c>
    </row>
    <row r="202" spans="2:65" s="12" customFormat="1" ht="10.199999999999999">
      <c r="B202" s="168"/>
      <c r="D202" s="144" t="s">
        <v>331</v>
      </c>
      <c r="E202" s="169" t="s">
        <v>1</v>
      </c>
      <c r="F202" s="170" t="s">
        <v>3126</v>
      </c>
      <c r="H202" s="171">
        <v>-8.7319999999999993</v>
      </c>
      <c r="I202" s="172"/>
      <c r="L202" s="168"/>
      <c r="M202" s="173"/>
      <c r="T202" s="174"/>
      <c r="AT202" s="169" t="s">
        <v>331</v>
      </c>
      <c r="AU202" s="169" t="s">
        <v>83</v>
      </c>
      <c r="AV202" s="12" t="s">
        <v>83</v>
      </c>
      <c r="AW202" s="12" t="s">
        <v>31</v>
      </c>
      <c r="AX202" s="12" t="s">
        <v>74</v>
      </c>
      <c r="AY202" s="169" t="s">
        <v>159</v>
      </c>
    </row>
    <row r="203" spans="2:65" s="12" customFormat="1" ht="10.199999999999999">
      <c r="B203" s="168"/>
      <c r="D203" s="144" t="s">
        <v>331</v>
      </c>
      <c r="E203" s="169" t="s">
        <v>1</v>
      </c>
      <c r="F203" s="170" t="s">
        <v>3127</v>
      </c>
      <c r="H203" s="171">
        <v>-48.51</v>
      </c>
      <c r="I203" s="172"/>
      <c r="L203" s="168"/>
      <c r="M203" s="173"/>
      <c r="T203" s="174"/>
      <c r="AT203" s="169" t="s">
        <v>331</v>
      </c>
      <c r="AU203" s="169" t="s">
        <v>83</v>
      </c>
      <c r="AV203" s="12" t="s">
        <v>83</v>
      </c>
      <c r="AW203" s="12" t="s">
        <v>31</v>
      </c>
      <c r="AX203" s="12" t="s">
        <v>74</v>
      </c>
      <c r="AY203" s="169" t="s">
        <v>159</v>
      </c>
    </row>
    <row r="204" spans="2:65" s="12" customFormat="1" ht="10.199999999999999">
      <c r="B204" s="168"/>
      <c r="D204" s="144" t="s">
        <v>331</v>
      </c>
      <c r="E204" s="169" t="s">
        <v>1</v>
      </c>
      <c r="F204" s="170" t="s">
        <v>3351</v>
      </c>
      <c r="H204" s="171">
        <v>-4.9109999999999996</v>
      </c>
      <c r="I204" s="172"/>
      <c r="L204" s="168"/>
      <c r="M204" s="173"/>
      <c r="T204" s="174"/>
      <c r="AT204" s="169" t="s">
        <v>331</v>
      </c>
      <c r="AU204" s="169" t="s">
        <v>83</v>
      </c>
      <c r="AV204" s="12" t="s">
        <v>83</v>
      </c>
      <c r="AW204" s="12" t="s">
        <v>31</v>
      </c>
      <c r="AX204" s="12" t="s">
        <v>74</v>
      </c>
      <c r="AY204" s="169" t="s">
        <v>159</v>
      </c>
    </row>
    <row r="205" spans="2:65" s="14" customFormat="1" ht="10.199999999999999">
      <c r="B205" s="182"/>
      <c r="D205" s="144" t="s">
        <v>331</v>
      </c>
      <c r="E205" s="183" t="s">
        <v>1</v>
      </c>
      <c r="F205" s="184" t="s">
        <v>1597</v>
      </c>
      <c r="H205" s="185">
        <v>35.106000000000002</v>
      </c>
      <c r="I205" s="186"/>
      <c r="L205" s="182"/>
      <c r="M205" s="187"/>
      <c r="T205" s="188"/>
      <c r="AT205" s="183" t="s">
        <v>331</v>
      </c>
      <c r="AU205" s="183" t="s">
        <v>83</v>
      </c>
      <c r="AV205" s="14" t="s">
        <v>164</v>
      </c>
      <c r="AW205" s="14" t="s">
        <v>31</v>
      </c>
      <c r="AX205" s="14" t="s">
        <v>74</v>
      </c>
      <c r="AY205" s="183" t="s">
        <v>159</v>
      </c>
    </row>
    <row r="206" spans="2:65" s="13" customFormat="1" ht="10.199999999999999">
      <c r="B206" s="176"/>
      <c r="D206" s="144" t="s">
        <v>331</v>
      </c>
      <c r="E206" s="177" t="s">
        <v>1</v>
      </c>
      <c r="F206" s="178" t="s">
        <v>3129</v>
      </c>
      <c r="H206" s="177" t="s">
        <v>1</v>
      </c>
      <c r="I206" s="179"/>
      <c r="L206" s="176"/>
      <c r="M206" s="180"/>
      <c r="T206" s="181"/>
      <c r="AT206" s="177" t="s">
        <v>331</v>
      </c>
      <c r="AU206" s="177" t="s">
        <v>83</v>
      </c>
      <c r="AV206" s="13" t="s">
        <v>81</v>
      </c>
      <c r="AW206" s="13" t="s">
        <v>31</v>
      </c>
      <c r="AX206" s="13" t="s">
        <v>74</v>
      </c>
      <c r="AY206" s="177" t="s">
        <v>159</v>
      </c>
    </row>
    <row r="207" spans="2:65" s="12" customFormat="1" ht="10.199999999999999">
      <c r="B207" s="168"/>
      <c r="D207" s="144" t="s">
        <v>331</v>
      </c>
      <c r="E207" s="169" t="s">
        <v>1</v>
      </c>
      <c r="F207" s="170" t="s">
        <v>3352</v>
      </c>
      <c r="H207" s="171">
        <v>21.064</v>
      </c>
      <c r="I207" s="172"/>
      <c r="L207" s="168"/>
      <c r="M207" s="173"/>
      <c r="T207" s="174"/>
      <c r="AT207" s="169" t="s">
        <v>331</v>
      </c>
      <c r="AU207" s="169" t="s">
        <v>83</v>
      </c>
      <c r="AV207" s="12" t="s">
        <v>83</v>
      </c>
      <c r="AW207" s="12" t="s">
        <v>31</v>
      </c>
      <c r="AX207" s="12" t="s">
        <v>74</v>
      </c>
      <c r="AY207" s="169" t="s">
        <v>159</v>
      </c>
    </row>
    <row r="208" spans="2:65" s="12" customFormat="1" ht="10.199999999999999">
      <c r="B208" s="168"/>
      <c r="D208" s="144" t="s">
        <v>331</v>
      </c>
      <c r="E208" s="169" t="s">
        <v>1</v>
      </c>
      <c r="F208" s="170" t="s">
        <v>3353</v>
      </c>
      <c r="H208" s="171">
        <v>8.8109999999999999</v>
      </c>
      <c r="I208" s="172"/>
      <c r="L208" s="168"/>
      <c r="M208" s="173"/>
      <c r="T208" s="174"/>
      <c r="AT208" s="169" t="s">
        <v>331</v>
      </c>
      <c r="AU208" s="169" t="s">
        <v>83</v>
      </c>
      <c r="AV208" s="12" t="s">
        <v>83</v>
      </c>
      <c r="AW208" s="12" t="s">
        <v>31</v>
      </c>
      <c r="AX208" s="12" t="s">
        <v>74</v>
      </c>
      <c r="AY208" s="169" t="s">
        <v>159</v>
      </c>
    </row>
    <row r="209" spans="2:65" s="14" customFormat="1" ht="10.199999999999999">
      <c r="B209" s="182"/>
      <c r="D209" s="144" t="s">
        <v>331</v>
      </c>
      <c r="E209" s="183" t="s">
        <v>3055</v>
      </c>
      <c r="F209" s="184" t="s">
        <v>1597</v>
      </c>
      <c r="H209" s="185">
        <v>29.875</v>
      </c>
      <c r="I209" s="186"/>
      <c r="L209" s="182"/>
      <c r="M209" s="187"/>
      <c r="T209" s="188"/>
      <c r="AT209" s="183" t="s">
        <v>331</v>
      </c>
      <c r="AU209" s="183" t="s">
        <v>83</v>
      </c>
      <c r="AV209" s="14" t="s">
        <v>164</v>
      </c>
      <c r="AW209" s="14" t="s">
        <v>31</v>
      </c>
      <c r="AX209" s="14" t="s">
        <v>81</v>
      </c>
      <c r="AY209" s="183" t="s">
        <v>159</v>
      </c>
    </row>
    <row r="210" spans="2:65" s="1" customFormat="1" ht="24.15" customHeight="1">
      <c r="B210" s="130"/>
      <c r="C210" s="131" t="s">
        <v>228</v>
      </c>
      <c r="D210" s="131" t="s">
        <v>160</v>
      </c>
      <c r="E210" s="132" t="s">
        <v>3120</v>
      </c>
      <c r="F210" s="133" t="s">
        <v>1709</v>
      </c>
      <c r="G210" s="134" t="s">
        <v>315</v>
      </c>
      <c r="H210" s="135">
        <v>14.042</v>
      </c>
      <c r="I210" s="136"/>
      <c r="J210" s="137">
        <f>ROUND(I210*H210,2)</f>
        <v>0</v>
      </c>
      <c r="K210" s="133" t="s">
        <v>320</v>
      </c>
      <c r="L210" s="32"/>
      <c r="M210" s="138" t="s">
        <v>1</v>
      </c>
      <c r="N210" s="139" t="s">
        <v>39</v>
      </c>
      <c r="P210" s="140">
        <f>O210*H210</f>
        <v>0</v>
      </c>
      <c r="Q210" s="140">
        <v>0</v>
      </c>
      <c r="R210" s="140">
        <f>Q210*H210</f>
        <v>0</v>
      </c>
      <c r="S210" s="140">
        <v>0</v>
      </c>
      <c r="T210" s="141">
        <f>S210*H210</f>
        <v>0</v>
      </c>
      <c r="AR210" s="142" t="s">
        <v>164</v>
      </c>
      <c r="AT210" s="142" t="s">
        <v>160</v>
      </c>
      <c r="AU210" s="142" t="s">
        <v>83</v>
      </c>
      <c r="AY210" s="17" t="s">
        <v>159</v>
      </c>
      <c r="BE210" s="143">
        <f>IF(N210="základní",J210,0)</f>
        <v>0</v>
      </c>
      <c r="BF210" s="143">
        <f>IF(N210="snížená",J210,0)</f>
        <v>0</v>
      </c>
      <c r="BG210" s="143">
        <f>IF(N210="zákl. přenesená",J210,0)</f>
        <v>0</v>
      </c>
      <c r="BH210" s="143">
        <f>IF(N210="sníž. přenesená",J210,0)</f>
        <v>0</v>
      </c>
      <c r="BI210" s="143">
        <f>IF(N210="nulová",J210,0)</f>
        <v>0</v>
      </c>
      <c r="BJ210" s="17" t="s">
        <v>81</v>
      </c>
      <c r="BK210" s="143">
        <f>ROUND(I210*H210,2)</f>
        <v>0</v>
      </c>
      <c r="BL210" s="17" t="s">
        <v>164</v>
      </c>
      <c r="BM210" s="142" t="s">
        <v>3131</v>
      </c>
    </row>
    <row r="211" spans="2:65" s="1" customFormat="1" ht="28.8">
      <c r="B211" s="32"/>
      <c r="D211" s="144" t="s">
        <v>165</v>
      </c>
      <c r="F211" s="145" t="s">
        <v>3122</v>
      </c>
      <c r="I211" s="146"/>
      <c r="L211" s="32"/>
      <c r="M211" s="147"/>
      <c r="T211" s="56"/>
      <c r="AT211" s="17" t="s">
        <v>165</v>
      </c>
      <c r="AU211" s="17" t="s">
        <v>83</v>
      </c>
    </row>
    <row r="212" spans="2:65" s="13" customFormat="1" ht="10.199999999999999">
      <c r="B212" s="176"/>
      <c r="D212" s="144" t="s">
        <v>331</v>
      </c>
      <c r="E212" s="177" t="s">
        <v>1</v>
      </c>
      <c r="F212" s="178" t="s">
        <v>3132</v>
      </c>
      <c r="H212" s="177" t="s">
        <v>1</v>
      </c>
      <c r="I212" s="179"/>
      <c r="L212" s="176"/>
      <c r="M212" s="180"/>
      <c r="T212" s="181"/>
      <c r="AT212" s="177" t="s">
        <v>331</v>
      </c>
      <c r="AU212" s="177" t="s">
        <v>83</v>
      </c>
      <c r="AV212" s="13" t="s">
        <v>81</v>
      </c>
      <c r="AW212" s="13" t="s">
        <v>31</v>
      </c>
      <c r="AX212" s="13" t="s">
        <v>74</v>
      </c>
      <c r="AY212" s="177" t="s">
        <v>159</v>
      </c>
    </row>
    <row r="213" spans="2:65" s="12" customFormat="1" ht="10.199999999999999">
      <c r="B213" s="168"/>
      <c r="D213" s="144" t="s">
        <v>331</v>
      </c>
      <c r="E213" s="169" t="s">
        <v>1</v>
      </c>
      <c r="F213" s="170" t="s">
        <v>3354</v>
      </c>
      <c r="H213" s="171">
        <v>14.042</v>
      </c>
      <c r="I213" s="172"/>
      <c r="L213" s="168"/>
      <c r="M213" s="173"/>
      <c r="T213" s="174"/>
      <c r="AT213" s="169" t="s">
        <v>331</v>
      </c>
      <c r="AU213" s="169" t="s">
        <v>83</v>
      </c>
      <c r="AV213" s="12" t="s">
        <v>83</v>
      </c>
      <c r="AW213" s="12" t="s">
        <v>31</v>
      </c>
      <c r="AX213" s="12" t="s">
        <v>74</v>
      </c>
      <c r="AY213" s="169" t="s">
        <v>159</v>
      </c>
    </row>
    <row r="214" spans="2:65" s="14" customFormat="1" ht="10.199999999999999">
      <c r="B214" s="182"/>
      <c r="D214" s="144" t="s">
        <v>331</v>
      </c>
      <c r="E214" s="183" t="s">
        <v>3052</v>
      </c>
      <c r="F214" s="184" t="s">
        <v>1597</v>
      </c>
      <c r="H214" s="185">
        <v>14.042</v>
      </c>
      <c r="I214" s="186"/>
      <c r="L214" s="182"/>
      <c r="M214" s="187"/>
      <c r="T214" s="188"/>
      <c r="AT214" s="183" t="s">
        <v>331</v>
      </c>
      <c r="AU214" s="183" t="s">
        <v>83</v>
      </c>
      <c r="AV214" s="14" t="s">
        <v>164</v>
      </c>
      <c r="AW214" s="14" t="s">
        <v>31</v>
      </c>
      <c r="AX214" s="14" t="s">
        <v>81</v>
      </c>
      <c r="AY214" s="183" t="s">
        <v>159</v>
      </c>
    </row>
    <row r="215" spans="2:65" s="1" customFormat="1" ht="16.5" customHeight="1">
      <c r="B215" s="130"/>
      <c r="C215" s="158" t="s">
        <v>209</v>
      </c>
      <c r="D215" s="158" t="s">
        <v>326</v>
      </c>
      <c r="E215" s="159" t="s">
        <v>3134</v>
      </c>
      <c r="F215" s="160" t="s">
        <v>3135</v>
      </c>
      <c r="G215" s="161" t="s">
        <v>329</v>
      </c>
      <c r="H215" s="162">
        <v>28.844000000000001</v>
      </c>
      <c r="I215" s="163"/>
      <c r="J215" s="164">
        <f>ROUND(I215*H215,2)</f>
        <v>0</v>
      </c>
      <c r="K215" s="160" t="s">
        <v>320</v>
      </c>
      <c r="L215" s="165"/>
      <c r="M215" s="166" t="s">
        <v>1</v>
      </c>
      <c r="N215" s="167" t="s">
        <v>39</v>
      </c>
      <c r="P215" s="140">
        <f>O215*H215</f>
        <v>0</v>
      </c>
      <c r="Q215" s="140">
        <v>0</v>
      </c>
      <c r="R215" s="140">
        <f>Q215*H215</f>
        <v>0</v>
      </c>
      <c r="S215" s="140">
        <v>0</v>
      </c>
      <c r="T215" s="141">
        <f>S215*H215</f>
        <v>0</v>
      </c>
      <c r="AR215" s="142" t="s">
        <v>175</v>
      </c>
      <c r="AT215" s="142" t="s">
        <v>326</v>
      </c>
      <c r="AU215" s="142" t="s">
        <v>83</v>
      </c>
      <c r="AY215" s="17" t="s">
        <v>159</v>
      </c>
      <c r="BE215" s="143">
        <f>IF(N215="základní",J215,0)</f>
        <v>0</v>
      </c>
      <c r="BF215" s="143">
        <f>IF(N215="snížená",J215,0)</f>
        <v>0</v>
      </c>
      <c r="BG215" s="143">
        <f>IF(N215="zákl. přenesená",J215,0)</f>
        <v>0</v>
      </c>
      <c r="BH215" s="143">
        <f>IF(N215="sníž. přenesená",J215,0)</f>
        <v>0</v>
      </c>
      <c r="BI215" s="143">
        <f>IF(N215="nulová",J215,0)</f>
        <v>0</v>
      </c>
      <c r="BJ215" s="17" t="s">
        <v>81</v>
      </c>
      <c r="BK215" s="143">
        <f>ROUND(I215*H215,2)</f>
        <v>0</v>
      </c>
      <c r="BL215" s="17" t="s">
        <v>164</v>
      </c>
      <c r="BM215" s="142" t="s">
        <v>3136</v>
      </c>
    </row>
    <row r="216" spans="2:65" s="1" customFormat="1" ht="10.199999999999999">
      <c r="B216" s="32"/>
      <c r="D216" s="144" t="s">
        <v>165</v>
      </c>
      <c r="F216" s="145" t="s">
        <v>3135</v>
      </c>
      <c r="I216" s="146"/>
      <c r="L216" s="32"/>
      <c r="M216" s="147"/>
      <c r="T216" s="56"/>
      <c r="AT216" s="17" t="s">
        <v>165</v>
      </c>
      <c r="AU216" s="17" t="s">
        <v>83</v>
      </c>
    </row>
    <row r="217" spans="2:65" s="12" customFormat="1" ht="10.199999999999999">
      <c r="B217" s="168"/>
      <c r="D217" s="144" t="s">
        <v>331</v>
      </c>
      <c r="E217" s="169" t="s">
        <v>1</v>
      </c>
      <c r="F217" s="170" t="s">
        <v>3137</v>
      </c>
      <c r="H217" s="171">
        <v>28.844000000000001</v>
      </c>
      <c r="I217" s="172"/>
      <c r="L217" s="168"/>
      <c r="M217" s="173"/>
      <c r="T217" s="174"/>
      <c r="AT217" s="169" t="s">
        <v>331</v>
      </c>
      <c r="AU217" s="169" t="s">
        <v>83</v>
      </c>
      <c r="AV217" s="12" t="s">
        <v>83</v>
      </c>
      <c r="AW217" s="12" t="s">
        <v>31</v>
      </c>
      <c r="AX217" s="12" t="s">
        <v>81</v>
      </c>
      <c r="AY217" s="169" t="s">
        <v>159</v>
      </c>
    </row>
    <row r="218" spans="2:65" s="1" customFormat="1" ht="24.15" customHeight="1">
      <c r="B218" s="130"/>
      <c r="C218" s="131" t="s">
        <v>238</v>
      </c>
      <c r="D218" s="131" t="s">
        <v>160</v>
      </c>
      <c r="E218" s="132" t="s">
        <v>3138</v>
      </c>
      <c r="F218" s="133" t="s">
        <v>3139</v>
      </c>
      <c r="G218" s="134" t="s">
        <v>315</v>
      </c>
      <c r="H218" s="135">
        <v>48.51</v>
      </c>
      <c r="I218" s="136"/>
      <c r="J218" s="137">
        <f>ROUND(I218*H218,2)</f>
        <v>0</v>
      </c>
      <c r="K218" s="133" t="s">
        <v>320</v>
      </c>
      <c r="L218" s="32"/>
      <c r="M218" s="138" t="s">
        <v>1</v>
      </c>
      <c r="N218" s="139" t="s">
        <v>39</v>
      </c>
      <c r="P218" s="140">
        <f>O218*H218</f>
        <v>0</v>
      </c>
      <c r="Q218" s="140">
        <v>0</v>
      </c>
      <c r="R218" s="140">
        <f>Q218*H218</f>
        <v>0</v>
      </c>
      <c r="S218" s="140">
        <v>0</v>
      </c>
      <c r="T218" s="141">
        <f>S218*H218</f>
        <v>0</v>
      </c>
      <c r="AR218" s="142" t="s">
        <v>164</v>
      </c>
      <c r="AT218" s="142" t="s">
        <v>160</v>
      </c>
      <c r="AU218" s="142" t="s">
        <v>83</v>
      </c>
      <c r="AY218" s="17" t="s">
        <v>159</v>
      </c>
      <c r="BE218" s="143">
        <f>IF(N218="základní",J218,0)</f>
        <v>0</v>
      </c>
      <c r="BF218" s="143">
        <f>IF(N218="snížená",J218,0)</f>
        <v>0</v>
      </c>
      <c r="BG218" s="143">
        <f>IF(N218="zákl. přenesená",J218,0)</f>
        <v>0</v>
      </c>
      <c r="BH218" s="143">
        <f>IF(N218="sníž. přenesená",J218,0)</f>
        <v>0</v>
      </c>
      <c r="BI218" s="143">
        <f>IF(N218="nulová",J218,0)</f>
        <v>0</v>
      </c>
      <c r="BJ218" s="17" t="s">
        <v>81</v>
      </c>
      <c r="BK218" s="143">
        <f>ROUND(I218*H218,2)</f>
        <v>0</v>
      </c>
      <c r="BL218" s="17" t="s">
        <v>164</v>
      </c>
      <c r="BM218" s="142" t="s">
        <v>3140</v>
      </c>
    </row>
    <row r="219" spans="2:65" s="1" customFormat="1" ht="48">
      <c r="B219" s="32"/>
      <c r="D219" s="144" t="s">
        <v>165</v>
      </c>
      <c r="F219" s="145" t="s">
        <v>3141</v>
      </c>
      <c r="I219" s="146"/>
      <c r="L219" s="32"/>
      <c r="M219" s="147"/>
      <c r="T219" s="56"/>
      <c r="AT219" s="17" t="s">
        <v>165</v>
      </c>
      <c r="AU219" s="17" t="s">
        <v>83</v>
      </c>
    </row>
    <row r="220" spans="2:65" s="12" customFormat="1" ht="10.199999999999999">
      <c r="B220" s="168"/>
      <c r="D220" s="144" t="s">
        <v>331</v>
      </c>
      <c r="E220" s="169" t="s">
        <v>1</v>
      </c>
      <c r="F220" s="170" t="s">
        <v>3355</v>
      </c>
      <c r="H220" s="171">
        <v>48.51</v>
      </c>
      <c r="I220" s="172"/>
      <c r="L220" s="168"/>
      <c r="M220" s="173"/>
      <c r="T220" s="174"/>
      <c r="AT220" s="169" t="s">
        <v>331</v>
      </c>
      <c r="AU220" s="169" t="s">
        <v>83</v>
      </c>
      <c r="AV220" s="12" t="s">
        <v>83</v>
      </c>
      <c r="AW220" s="12" t="s">
        <v>31</v>
      </c>
      <c r="AX220" s="12" t="s">
        <v>74</v>
      </c>
      <c r="AY220" s="169" t="s">
        <v>159</v>
      </c>
    </row>
    <row r="221" spans="2:65" s="14" customFormat="1" ht="10.199999999999999">
      <c r="B221" s="182"/>
      <c r="D221" s="144" t="s">
        <v>331</v>
      </c>
      <c r="E221" s="183" t="s">
        <v>3039</v>
      </c>
      <c r="F221" s="184" t="s">
        <v>1597</v>
      </c>
      <c r="H221" s="185">
        <v>48.51</v>
      </c>
      <c r="I221" s="186"/>
      <c r="L221" s="182"/>
      <c r="M221" s="187"/>
      <c r="T221" s="188"/>
      <c r="AT221" s="183" t="s">
        <v>331</v>
      </c>
      <c r="AU221" s="183" t="s">
        <v>83</v>
      </c>
      <c r="AV221" s="14" t="s">
        <v>164</v>
      </c>
      <c r="AW221" s="14" t="s">
        <v>31</v>
      </c>
      <c r="AX221" s="14" t="s">
        <v>81</v>
      </c>
      <c r="AY221" s="183" t="s">
        <v>159</v>
      </c>
    </row>
    <row r="222" spans="2:65" s="1" customFormat="1" ht="16.5" customHeight="1">
      <c r="B222" s="130"/>
      <c r="C222" s="158" t="s">
        <v>216</v>
      </c>
      <c r="D222" s="158" t="s">
        <v>326</v>
      </c>
      <c r="E222" s="159" t="s">
        <v>327</v>
      </c>
      <c r="F222" s="160" t="s">
        <v>328</v>
      </c>
      <c r="G222" s="161" t="s">
        <v>329</v>
      </c>
      <c r="H222" s="162">
        <v>99.644000000000005</v>
      </c>
      <c r="I222" s="163"/>
      <c r="J222" s="164">
        <f>ROUND(I222*H222,2)</f>
        <v>0</v>
      </c>
      <c r="K222" s="160" t="s">
        <v>320</v>
      </c>
      <c r="L222" s="165"/>
      <c r="M222" s="166" t="s">
        <v>1</v>
      </c>
      <c r="N222" s="167" t="s">
        <v>39</v>
      </c>
      <c r="P222" s="140">
        <f>O222*H222</f>
        <v>0</v>
      </c>
      <c r="Q222" s="140">
        <v>0</v>
      </c>
      <c r="R222" s="140">
        <f>Q222*H222</f>
        <v>0</v>
      </c>
      <c r="S222" s="140">
        <v>0</v>
      </c>
      <c r="T222" s="141">
        <f>S222*H222</f>
        <v>0</v>
      </c>
      <c r="AR222" s="142" t="s">
        <v>175</v>
      </c>
      <c r="AT222" s="142" t="s">
        <v>326</v>
      </c>
      <c r="AU222" s="142" t="s">
        <v>83</v>
      </c>
      <c r="AY222" s="17" t="s">
        <v>159</v>
      </c>
      <c r="BE222" s="143">
        <f>IF(N222="základní",J222,0)</f>
        <v>0</v>
      </c>
      <c r="BF222" s="143">
        <f>IF(N222="snížená",J222,0)</f>
        <v>0</v>
      </c>
      <c r="BG222" s="143">
        <f>IF(N222="zákl. přenesená",J222,0)</f>
        <v>0</v>
      </c>
      <c r="BH222" s="143">
        <f>IF(N222="sníž. přenesená",J222,0)</f>
        <v>0</v>
      </c>
      <c r="BI222" s="143">
        <f>IF(N222="nulová",J222,0)</f>
        <v>0</v>
      </c>
      <c r="BJ222" s="17" t="s">
        <v>81</v>
      </c>
      <c r="BK222" s="143">
        <f>ROUND(I222*H222,2)</f>
        <v>0</v>
      </c>
      <c r="BL222" s="17" t="s">
        <v>164</v>
      </c>
      <c r="BM222" s="142" t="s">
        <v>3356</v>
      </c>
    </row>
    <row r="223" spans="2:65" s="1" customFormat="1" ht="10.199999999999999">
      <c r="B223" s="32"/>
      <c r="D223" s="144" t="s">
        <v>165</v>
      </c>
      <c r="F223" s="145" t="s">
        <v>328</v>
      </c>
      <c r="I223" s="146"/>
      <c r="L223" s="32"/>
      <c r="M223" s="147"/>
      <c r="T223" s="56"/>
      <c r="AT223" s="17" t="s">
        <v>165</v>
      </c>
      <c r="AU223" s="17" t="s">
        <v>83</v>
      </c>
    </row>
    <row r="224" spans="2:65" s="12" customFormat="1" ht="10.199999999999999">
      <c r="B224" s="168"/>
      <c r="D224" s="144" t="s">
        <v>331</v>
      </c>
      <c r="E224" s="169" t="s">
        <v>1</v>
      </c>
      <c r="F224" s="170" t="s">
        <v>3146</v>
      </c>
      <c r="H224" s="171">
        <v>99.644000000000005</v>
      </c>
      <c r="I224" s="172"/>
      <c r="L224" s="168"/>
      <c r="M224" s="173"/>
      <c r="T224" s="174"/>
      <c r="AT224" s="169" t="s">
        <v>331</v>
      </c>
      <c r="AU224" s="169" t="s">
        <v>83</v>
      </c>
      <c r="AV224" s="12" t="s">
        <v>83</v>
      </c>
      <c r="AW224" s="12" t="s">
        <v>31</v>
      </c>
      <c r="AX224" s="12" t="s">
        <v>81</v>
      </c>
      <c r="AY224" s="169" t="s">
        <v>159</v>
      </c>
    </row>
    <row r="225" spans="2:65" s="1" customFormat="1" ht="33" customHeight="1">
      <c r="B225" s="130"/>
      <c r="C225" s="131" t="s">
        <v>7</v>
      </c>
      <c r="D225" s="131" t="s">
        <v>160</v>
      </c>
      <c r="E225" s="132" t="s">
        <v>3357</v>
      </c>
      <c r="F225" s="133" t="s">
        <v>3358</v>
      </c>
      <c r="G225" s="134" t="s">
        <v>336</v>
      </c>
      <c r="H225" s="135">
        <v>45.1</v>
      </c>
      <c r="I225" s="136"/>
      <c r="J225" s="137">
        <f>ROUND(I225*H225,2)</f>
        <v>0</v>
      </c>
      <c r="K225" s="133" t="s">
        <v>320</v>
      </c>
      <c r="L225" s="32"/>
      <c r="M225" s="138" t="s">
        <v>1</v>
      </c>
      <c r="N225" s="139" t="s">
        <v>39</v>
      </c>
      <c r="P225" s="140">
        <f>O225*H225</f>
        <v>0</v>
      </c>
      <c r="Q225" s="140">
        <v>0</v>
      </c>
      <c r="R225" s="140">
        <f>Q225*H225</f>
        <v>0</v>
      </c>
      <c r="S225" s="140">
        <v>0</v>
      </c>
      <c r="T225" s="141">
        <f>S225*H225</f>
        <v>0</v>
      </c>
      <c r="AR225" s="142" t="s">
        <v>164</v>
      </c>
      <c r="AT225" s="142" t="s">
        <v>160</v>
      </c>
      <c r="AU225" s="142" t="s">
        <v>83</v>
      </c>
      <c r="AY225" s="17" t="s">
        <v>159</v>
      </c>
      <c r="BE225" s="143">
        <f>IF(N225="základní",J225,0)</f>
        <v>0</v>
      </c>
      <c r="BF225" s="143">
        <f>IF(N225="snížená",J225,0)</f>
        <v>0</v>
      </c>
      <c r="BG225" s="143">
        <f>IF(N225="zákl. přenesená",J225,0)</f>
        <v>0</v>
      </c>
      <c r="BH225" s="143">
        <f>IF(N225="sníž. přenesená",J225,0)</f>
        <v>0</v>
      </c>
      <c r="BI225" s="143">
        <f>IF(N225="nulová",J225,0)</f>
        <v>0</v>
      </c>
      <c r="BJ225" s="17" t="s">
        <v>81</v>
      </c>
      <c r="BK225" s="143">
        <f>ROUND(I225*H225,2)</f>
        <v>0</v>
      </c>
      <c r="BL225" s="17" t="s">
        <v>164</v>
      </c>
      <c r="BM225" s="142" t="s">
        <v>3359</v>
      </c>
    </row>
    <row r="226" spans="2:65" s="1" customFormat="1" ht="28.8">
      <c r="B226" s="32"/>
      <c r="D226" s="144" t="s">
        <v>165</v>
      </c>
      <c r="F226" s="145" t="s">
        <v>3360</v>
      </c>
      <c r="I226" s="146"/>
      <c r="L226" s="32"/>
      <c r="M226" s="147"/>
      <c r="T226" s="56"/>
      <c r="AT226" s="17" t="s">
        <v>165</v>
      </c>
      <c r="AU226" s="17" t="s">
        <v>83</v>
      </c>
    </row>
    <row r="227" spans="2:65" s="12" customFormat="1" ht="10.199999999999999">
      <c r="B227" s="168"/>
      <c r="D227" s="144" t="s">
        <v>331</v>
      </c>
      <c r="E227" s="169" t="s">
        <v>1</v>
      </c>
      <c r="F227" s="170" t="s">
        <v>3361</v>
      </c>
      <c r="H227" s="171">
        <v>45.1</v>
      </c>
      <c r="I227" s="172"/>
      <c r="L227" s="168"/>
      <c r="M227" s="173"/>
      <c r="T227" s="174"/>
      <c r="AT227" s="169" t="s">
        <v>331</v>
      </c>
      <c r="AU227" s="169" t="s">
        <v>83</v>
      </c>
      <c r="AV227" s="12" t="s">
        <v>83</v>
      </c>
      <c r="AW227" s="12" t="s">
        <v>31</v>
      </c>
      <c r="AX227" s="12" t="s">
        <v>81</v>
      </c>
      <c r="AY227" s="169" t="s">
        <v>159</v>
      </c>
    </row>
    <row r="228" spans="2:65" s="10" customFormat="1" ht="22.8" customHeight="1">
      <c r="B228" s="120"/>
      <c r="D228" s="121" t="s">
        <v>73</v>
      </c>
      <c r="E228" s="156" t="s">
        <v>83</v>
      </c>
      <c r="F228" s="156" t="s">
        <v>1742</v>
      </c>
      <c r="I228" s="123"/>
      <c r="J228" s="157">
        <f>BK228</f>
        <v>0</v>
      </c>
      <c r="L228" s="120"/>
      <c r="M228" s="125"/>
      <c r="P228" s="126">
        <f>SUM(P229:P247)</f>
        <v>0</v>
      </c>
      <c r="R228" s="126">
        <f>SUM(R229:R247)</f>
        <v>1.9642598199999999</v>
      </c>
      <c r="T228" s="127">
        <f>SUM(T229:T247)</f>
        <v>0</v>
      </c>
      <c r="AR228" s="121" t="s">
        <v>81</v>
      </c>
      <c r="AT228" s="128" t="s">
        <v>73</v>
      </c>
      <c r="AU228" s="128" t="s">
        <v>81</v>
      </c>
      <c r="AY228" s="121" t="s">
        <v>159</v>
      </c>
      <c r="BK228" s="129">
        <f>SUM(BK229:BK247)</f>
        <v>0</v>
      </c>
    </row>
    <row r="229" spans="2:65" s="1" customFormat="1" ht="33" customHeight="1">
      <c r="B229" s="130"/>
      <c r="C229" s="131" t="s">
        <v>219</v>
      </c>
      <c r="D229" s="131" t="s">
        <v>160</v>
      </c>
      <c r="E229" s="132" t="s">
        <v>3159</v>
      </c>
      <c r="F229" s="133" t="s">
        <v>3160</v>
      </c>
      <c r="G229" s="134" t="s">
        <v>315</v>
      </c>
      <c r="H229" s="135">
        <v>8.7319999999999993</v>
      </c>
      <c r="I229" s="136"/>
      <c r="J229" s="137">
        <f>ROUND(I229*H229,2)</f>
        <v>0</v>
      </c>
      <c r="K229" s="133" t="s">
        <v>1</v>
      </c>
      <c r="L229" s="32"/>
      <c r="M229" s="138" t="s">
        <v>1</v>
      </c>
      <c r="N229" s="139" t="s">
        <v>39</v>
      </c>
      <c r="P229" s="140">
        <f>O229*H229</f>
        <v>0</v>
      </c>
      <c r="Q229" s="140">
        <v>0</v>
      </c>
      <c r="R229" s="140">
        <f>Q229*H229</f>
        <v>0</v>
      </c>
      <c r="S229" s="140">
        <v>0</v>
      </c>
      <c r="T229" s="141">
        <f>S229*H229</f>
        <v>0</v>
      </c>
      <c r="AR229" s="142" t="s">
        <v>164</v>
      </c>
      <c r="AT229" s="142" t="s">
        <v>160</v>
      </c>
      <c r="AU229" s="142" t="s">
        <v>83</v>
      </c>
      <c r="AY229" s="17" t="s">
        <v>159</v>
      </c>
      <c r="BE229" s="143">
        <f>IF(N229="základní",J229,0)</f>
        <v>0</v>
      </c>
      <c r="BF229" s="143">
        <f>IF(N229="snížená",J229,0)</f>
        <v>0</v>
      </c>
      <c r="BG229" s="143">
        <f>IF(N229="zákl. přenesená",J229,0)</f>
        <v>0</v>
      </c>
      <c r="BH229" s="143">
        <f>IF(N229="sníž. přenesená",J229,0)</f>
        <v>0</v>
      </c>
      <c r="BI229" s="143">
        <f>IF(N229="nulová",J229,0)</f>
        <v>0</v>
      </c>
      <c r="BJ229" s="17" t="s">
        <v>81</v>
      </c>
      <c r="BK229" s="143">
        <f>ROUND(I229*H229,2)</f>
        <v>0</v>
      </c>
      <c r="BL229" s="17" t="s">
        <v>164</v>
      </c>
      <c r="BM229" s="142" t="s">
        <v>3161</v>
      </c>
    </row>
    <row r="230" spans="2:65" s="1" customFormat="1" ht="28.8">
      <c r="B230" s="32"/>
      <c r="D230" s="144" t="s">
        <v>165</v>
      </c>
      <c r="F230" s="145" t="s">
        <v>3162</v>
      </c>
      <c r="I230" s="146"/>
      <c r="L230" s="32"/>
      <c r="M230" s="147"/>
      <c r="T230" s="56"/>
      <c r="AT230" s="17" t="s">
        <v>165</v>
      </c>
      <c r="AU230" s="17" t="s">
        <v>83</v>
      </c>
    </row>
    <row r="231" spans="2:65" s="12" customFormat="1" ht="10.199999999999999">
      <c r="B231" s="168"/>
      <c r="D231" s="144" t="s">
        <v>331</v>
      </c>
      <c r="E231" s="169" t="s">
        <v>1</v>
      </c>
      <c r="F231" s="170" t="s">
        <v>3362</v>
      </c>
      <c r="H231" s="171">
        <v>8.7319999999999993</v>
      </c>
      <c r="I231" s="172"/>
      <c r="L231" s="168"/>
      <c r="M231" s="173"/>
      <c r="T231" s="174"/>
      <c r="AT231" s="169" t="s">
        <v>331</v>
      </c>
      <c r="AU231" s="169" t="s">
        <v>83</v>
      </c>
      <c r="AV231" s="12" t="s">
        <v>83</v>
      </c>
      <c r="AW231" s="12" t="s">
        <v>31</v>
      </c>
      <c r="AX231" s="12" t="s">
        <v>74</v>
      </c>
      <c r="AY231" s="169" t="s">
        <v>159</v>
      </c>
    </row>
    <row r="232" spans="2:65" s="14" customFormat="1" ht="10.199999999999999">
      <c r="B232" s="182"/>
      <c r="D232" s="144" t="s">
        <v>331</v>
      </c>
      <c r="E232" s="183" t="s">
        <v>3036</v>
      </c>
      <c r="F232" s="184" t="s">
        <v>1597</v>
      </c>
      <c r="H232" s="185">
        <v>8.7319999999999993</v>
      </c>
      <c r="I232" s="186"/>
      <c r="L232" s="182"/>
      <c r="M232" s="187"/>
      <c r="T232" s="188"/>
      <c r="AT232" s="183" t="s">
        <v>331</v>
      </c>
      <c r="AU232" s="183" t="s">
        <v>83</v>
      </c>
      <c r="AV232" s="14" t="s">
        <v>164</v>
      </c>
      <c r="AW232" s="14" t="s">
        <v>31</v>
      </c>
      <c r="AX232" s="14" t="s">
        <v>81</v>
      </c>
      <c r="AY232" s="183" t="s">
        <v>159</v>
      </c>
    </row>
    <row r="233" spans="2:65" s="1" customFormat="1" ht="24.15" customHeight="1">
      <c r="B233" s="130"/>
      <c r="C233" s="131" t="s">
        <v>254</v>
      </c>
      <c r="D233" s="131" t="s">
        <v>160</v>
      </c>
      <c r="E233" s="132" t="s">
        <v>3164</v>
      </c>
      <c r="F233" s="133" t="s">
        <v>3165</v>
      </c>
      <c r="G233" s="134" t="s">
        <v>336</v>
      </c>
      <c r="H233" s="135">
        <v>42.335999999999999</v>
      </c>
      <c r="I233" s="136"/>
      <c r="J233" s="137">
        <f>ROUND(I233*H233,2)</f>
        <v>0</v>
      </c>
      <c r="K233" s="133" t="s">
        <v>320</v>
      </c>
      <c r="L233" s="32"/>
      <c r="M233" s="138" t="s">
        <v>1</v>
      </c>
      <c r="N233" s="139" t="s">
        <v>39</v>
      </c>
      <c r="P233" s="140">
        <f>O233*H233</f>
        <v>0</v>
      </c>
      <c r="Q233" s="140">
        <v>1.7000000000000001E-4</v>
      </c>
      <c r="R233" s="140">
        <f>Q233*H233</f>
        <v>7.1971200000000004E-3</v>
      </c>
      <c r="S233" s="140">
        <v>0</v>
      </c>
      <c r="T233" s="141">
        <f>S233*H233</f>
        <v>0</v>
      </c>
      <c r="AR233" s="142" t="s">
        <v>164</v>
      </c>
      <c r="AT233" s="142" t="s">
        <v>160</v>
      </c>
      <c r="AU233" s="142" t="s">
        <v>83</v>
      </c>
      <c r="AY233" s="17" t="s">
        <v>159</v>
      </c>
      <c r="BE233" s="143">
        <f>IF(N233="základní",J233,0)</f>
        <v>0</v>
      </c>
      <c r="BF233" s="143">
        <f>IF(N233="snížená",J233,0)</f>
        <v>0</v>
      </c>
      <c r="BG233" s="143">
        <f>IF(N233="zákl. přenesená",J233,0)</f>
        <v>0</v>
      </c>
      <c r="BH233" s="143">
        <f>IF(N233="sníž. přenesená",J233,0)</f>
        <v>0</v>
      </c>
      <c r="BI233" s="143">
        <f>IF(N233="nulová",J233,0)</f>
        <v>0</v>
      </c>
      <c r="BJ233" s="17" t="s">
        <v>81</v>
      </c>
      <c r="BK233" s="143">
        <f>ROUND(I233*H233,2)</f>
        <v>0</v>
      </c>
      <c r="BL233" s="17" t="s">
        <v>164</v>
      </c>
      <c r="BM233" s="142" t="s">
        <v>3166</v>
      </c>
    </row>
    <row r="234" spans="2:65" s="1" customFormat="1" ht="28.8">
      <c r="B234" s="32"/>
      <c r="D234" s="144" t="s">
        <v>165</v>
      </c>
      <c r="F234" s="145" t="s">
        <v>3167</v>
      </c>
      <c r="I234" s="146"/>
      <c r="L234" s="32"/>
      <c r="M234" s="147"/>
      <c r="T234" s="56"/>
      <c r="AT234" s="17" t="s">
        <v>165</v>
      </c>
      <c r="AU234" s="17" t="s">
        <v>83</v>
      </c>
    </row>
    <row r="235" spans="2:65" s="1" customFormat="1" ht="16.5" customHeight="1">
      <c r="B235" s="130"/>
      <c r="C235" s="158" t="s">
        <v>226</v>
      </c>
      <c r="D235" s="158" t="s">
        <v>326</v>
      </c>
      <c r="E235" s="159" t="s">
        <v>3168</v>
      </c>
      <c r="F235" s="160" t="s">
        <v>3169</v>
      </c>
      <c r="G235" s="161" t="s">
        <v>336</v>
      </c>
      <c r="H235" s="162">
        <v>42.335999999999999</v>
      </c>
      <c r="I235" s="163"/>
      <c r="J235" s="164">
        <f>ROUND(I235*H235,2)</f>
        <v>0</v>
      </c>
      <c r="K235" s="160" t="s">
        <v>320</v>
      </c>
      <c r="L235" s="165"/>
      <c r="M235" s="166" t="s">
        <v>1</v>
      </c>
      <c r="N235" s="167" t="s">
        <v>39</v>
      </c>
      <c r="P235" s="140">
        <f>O235*H235</f>
        <v>0</v>
      </c>
      <c r="Q235" s="140">
        <v>2.9999999999999997E-4</v>
      </c>
      <c r="R235" s="140">
        <f>Q235*H235</f>
        <v>1.2700799999999998E-2</v>
      </c>
      <c r="S235" s="140">
        <v>0</v>
      </c>
      <c r="T235" s="141">
        <f>S235*H235</f>
        <v>0</v>
      </c>
      <c r="AR235" s="142" t="s">
        <v>175</v>
      </c>
      <c r="AT235" s="142" t="s">
        <v>326</v>
      </c>
      <c r="AU235" s="142" t="s">
        <v>83</v>
      </c>
      <c r="AY235" s="17" t="s">
        <v>159</v>
      </c>
      <c r="BE235" s="143">
        <f>IF(N235="základní",J235,0)</f>
        <v>0</v>
      </c>
      <c r="BF235" s="143">
        <f>IF(N235="snížená",J235,0)</f>
        <v>0</v>
      </c>
      <c r="BG235" s="143">
        <f>IF(N235="zákl. přenesená",J235,0)</f>
        <v>0</v>
      </c>
      <c r="BH235" s="143">
        <f>IF(N235="sníž. přenesená",J235,0)</f>
        <v>0</v>
      </c>
      <c r="BI235" s="143">
        <f>IF(N235="nulová",J235,0)</f>
        <v>0</v>
      </c>
      <c r="BJ235" s="17" t="s">
        <v>81</v>
      </c>
      <c r="BK235" s="143">
        <f>ROUND(I235*H235,2)</f>
        <v>0</v>
      </c>
      <c r="BL235" s="17" t="s">
        <v>164</v>
      </c>
      <c r="BM235" s="142" t="s">
        <v>3170</v>
      </c>
    </row>
    <row r="236" spans="2:65" s="1" customFormat="1" ht="10.199999999999999">
      <c r="B236" s="32"/>
      <c r="D236" s="144" t="s">
        <v>165</v>
      </c>
      <c r="F236" s="145" t="s">
        <v>3169</v>
      </c>
      <c r="I236" s="146"/>
      <c r="L236" s="32"/>
      <c r="M236" s="147"/>
      <c r="T236" s="56"/>
      <c r="AT236" s="17" t="s">
        <v>165</v>
      </c>
      <c r="AU236" s="17" t="s">
        <v>83</v>
      </c>
    </row>
    <row r="237" spans="2:65" s="13" customFormat="1" ht="10.199999999999999">
      <c r="B237" s="176"/>
      <c r="D237" s="144" t="s">
        <v>331</v>
      </c>
      <c r="E237" s="177" t="s">
        <v>1</v>
      </c>
      <c r="F237" s="178" t="s">
        <v>3171</v>
      </c>
      <c r="H237" s="177" t="s">
        <v>1</v>
      </c>
      <c r="I237" s="179"/>
      <c r="L237" s="176"/>
      <c r="M237" s="180"/>
      <c r="T237" s="181"/>
      <c r="AT237" s="177" t="s">
        <v>331</v>
      </c>
      <c r="AU237" s="177" t="s">
        <v>83</v>
      </c>
      <c r="AV237" s="13" t="s">
        <v>81</v>
      </c>
      <c r="AW237" s="13" t="s">
        <v>31</v>
      </c>
      <c r="AX237" s="13" t="s">
        <v>74</v>
      </c>
      <c r="AY237" s="177" t="s">
        <v>159</v>
      </c>
    </row>
    <row r="238" spans="2:65" s="12" customFormat="1" ht="10.199999999999999">
      <c r="B238" s="168"/>
      <c r="D238" s="144" t="s">
        <v>331</v>
      </c>
      <c r="E238" s="169" t="s">
        <v>1</v>
      </c>
      <c r="F238" s="170" t="s">
        <v>3363</v>
      </c>
      <c r="H238" s="171">
        <v>42.335999999999999</v>
      </c>
      <c r="I238" s="172"/>
      <c r="L238" s="168"/>
      <c r="M238" s="173"/>
      <c r="T238" s="174"/>
      <c r="AT238" s="169" t="s">
        <v>331</v>
      </c>
      <c r="AU238" s="169" t="s">
        <v>83</v>
      </c>
      <c r="AV238" s="12" t="s">
        <v>83</v>
      </c>
      <c r="AW238" s="12" t="s">
        <v>31</v>
      </c>
      <c r="AX238" s="12" t="s">
        <v>74</v>
      </c>
      <c r="AY238" s="169" t="s">
        <v>159</v>
      </c>
    </row>
    <row r="239" spans="2:65" s="14" customFormat="1" ht="10.199999999999999">
      <c r="B239" s="182"/>
      <c r="D239" s="144" t="s">
        <v>331</v>
      </c>
      <c r="E239" s="183" t="s">
        <v>1</v>
      </c>
      <c r="F239" s="184" t="s">
        <v>1597</v>
      </c>
      <c r="H239" s="185">
        <v>42.335999999999999</v>
      </c>
      <c r="I239" s="186"/>
      <c r="L239" s="182"/>
      <c r="M239" s="187"/>
      <c r="T239" s="188"/>
      <c r="AT239" s="183" t="s">
        <v>331</v>
      </c>
      <c r="AU239" s="183" t="s">
        <v>83</v>
      </c>
      <c r="AV239" s="14" t="s">
        <v>164</v>
      </c>
      <c r="AW239" s="14" t="s">
        <v>31</v>
      </c>
      <c r="AX239" s="14" t="s">
        <v>81</v>
      </c>
      <c r="AY239" s="183" t="s">
        <v>159</v>
      </c>
    </row>
    <row r="240" spans="2:65" s="1" customFormat="1" ht="24.15" customHeight="1">
      <c r="B240" s="130"/>
      <c r="C240" s="131" t="s">
        <v>259</v>
      </c>
      <c r="D240" s="131" t="s">
        <v>160</v>
      </c>
      <c r="E240" s="132" t="s">
        <v>3178</v>
      </c>
      <c r="F240" s="133" t="s">
        <v>3179</v>
      </c>
      <c r="G240" s="134" t="s">
        <v>315</v>
      </c>
      <c r="H240" s="135">
        <v>1.145</v>
      </c>
      <c r="I240" s="136"/>
      <c r="J240" s="137">
        <f>ROUND(I240*H240,2)</f>
        <v>0</v>
      </c>
      <c r="K240" s="133" t="s">
        <v>320</v>
      </c>
      <c r="L240" s="32"/>
      <c r="M240" s="138" t="s">
        <v>1</v>
      </c>
      <c r="N240" s="139" t="s">
        <v>39</v>
      </c>
      <c r="P240" s="140">
        <f>O240*H240</f>
        <v>0</v>
      </c>
      <c r="Q240" s="140">
        <v>0</v>
      </c>
      <c r="R240" s="140">
        <f>Q240*H240</f>
        <v>0</v>
      </c>
      <c r="S240" s="140">
        <v>0</v>
      </c>
      <c r="T240" s="141">
        <f>S240*H240</f>
        <v>0</v>
      </c>
      <c r="AR240" s="142" t="s">
        <v>164</v>
      </c>
      <c r="AT240" s="142" t="s">
        <v>160</v>
      </c>
      <c r="AU240" s="142" t="s">
        <v>83</v>
      </c>
      <c r="AY240" s="17" t="s">
        <v>159</v>
      </c>
      <c r="BE240" s="143">
        <f>IF(N240="základní",J240,0)</f>
        <v>0</v>
      </c>
      <c r="BF240" s="143">
        <f>IF(N240="snížená",J240,0)</f>
        <v>0</v>
      </c>
      <c r="BG240" s="143">
        <f>IF(N240="zákl. přenesená",J240,0)</f>
        <v>0</v>
      </c>
      <c r="BH240" s="143">
        <f>IF(N240="sníž. přenesená",J240,0)</f>
        <v>0</v>
      </c>
      <c r="BI240" s="143">
        <f>IF(N240="nulová",J240,0)</f>
        <v>0</v>
      </c>
      <c r="BJ240" s="17" t="s">
        <v>81</v>
      </c>
      <c r="BK240" s="143">
        <f>ROUND(I240*H240,2)</f>
        <v>0</v>
      </c>
      <c r="BL240" s="17" t="s">
        <v>164</v>
      </c>
      <c r="BM240" s="142" t="s">
        <v>3180</v>
      </c>
    </row>
    <row r="241" spans="2:65" s="1" customFormat="1" ht="19.2">
      <c r="B241" s="32"/>
      <c r="D241" s="144" t="s">
        <v>165</v>
      </c>
      <c r="F241" s="145" t="s">
        <v>3181</v>
      </c>
      <c r="I241" s="146"/>
      <c r="L241" s="32"/>
      <c r="M241" s="147"/>
      <c r="T241" s="56"/>
      <c r="AT241" s="17" t="s">
        <v>165</v>
      </c>
      <c r="AU241" s="17" t="s">
        <v>83</v>
      </c>
    </row>
    <row r="242" spans="2:65" s="12" customFormat="1" ht="10.199999999999999">
      <c r="B242" s="168"/>
      <c r="D242" s="144" t="s">
        <v>331</v>
      </c>
      <c r="E242" s="169" t="s">
        <v>1</v>
      </c>
      <c r="F242" s="170" t="s">
        <v>3364</v>
      </c>
      <c r="H242" s="171">
        <v>0.3</v>
      </c>
      <c r="I242" s="172"/>
      <c r="L242" s="168"/>
      <c r="M242" s="173"/>
      <c r="T242" s="174"/>
      <c r="AT242" s="169" t="s">
        <v>331</v>
      </c>
      <c r="AU242" s="169" t="s">
        <v>83</v>
      </c>
      <c r="AV242" s="12" t="s">
        <v>83</v>
      </c>
      <c r="AW242" s="12" t="s">
        <v>31</v>
      </c>
      <c r="AX242" s="12" t="s">
        <v>74</v>
      </c>
      <c r="AY242" s="169" t="s">
        <v>159</v>
      </c>
    </row>
    <row r="243" spans="2:65" s="12" customFormat="1" ht="10.199999999999999">
      <c r="B243" s="168"/>
      <c r="D243" s="144" t="s">
        <v>331</v>
      </c>
      <c r="E243" s="169" t="s">
        <v>3294</v>
      </c>
      <c r="F243" s="170" t="s">
        <v>3365</v>
      </c>
      <c r="H243" s="171">
        <v>0.84499999999999997</v>
      </c>
      <c r="I243" s="172"/>
      <c r="L243" s="168"/>
      <c r="M243" s="173"/>
      <c r="T243" s="174"/>
      <c r="AT243" s="169" t="s">
        <v>331</v>
      </c>
      <c r="AU243" s="169" t="s">
        <v>83</v>
      </c>
      <c r="AV243" s="12" t="s">
        <v>83</v>
      </c>
      <c r="AW243" s="12" t="s">
        <v>31</v>
      </c>
      <c r="AX243" s="12" t="s">
        <v>74</v>
      </c>
      <c r="AY243" s="169" t="s">
        <v>159</v>
      </c>
    </row>
    <row r="244" spans="2:65" s="14" customFormat="1" ht="10.199999999999999">
      <c r="B244" s="182"/>
      <c r="D244" s="144" t="s">
        <v>331</v>
      </c>
      <c r="E244" s="183" t="s">
        <v>1</v>
      </c>
      <c r="F244" s="184" t="s">
        <v>1597</v>
      </c>
      <c r="H244" s="185">
        <v>1.145</v>
      </c>
      <c r="I244" s="186"/>
      <c r="L244" s="182"/>
      <c r="M244" s="187"/>
      <c r="T244" s="188"/>
      <c r="AT244" s="183" t="s">
        <v>331</v>
      </c>
      <c r="AU244" s="183" t="s">
        <v>83</v>
      </c>
      <c r="AV244" s="14" t="s">
        <v>164</v>
      </c>
      <c r="AW244" s="14" t="s">
        <v>31</v>
      </c>
      <c r="AX244" s="14" t="s">
        <v>81</v>
      </c>
      <c r="AY244" s="183" t="s">
        <v>159</v>
      </c>
    </row>
    <row r="245" spans="2:65" s="1" customFormat="1" ht="16.5" customHeight="1">
      <c r="B245" s="130"/>
      <c r="C245" s="131" t="s">
        <v>227</v>
      </c>
      <c r="D245" s="131" t="s">
        <v>160</v>
      </c>
      <c r="E245" s="132" t="s">
        <v>1759</v>
      </c>
      <c r="F245" s="133" t="s">
        <v>1760</v>
      </c>
      <c r="G245" s="134" t="s">
        <v>315</v>
      </c>
      <c r="H245" s="135">
        <v>0.84499999999999997</v>
      </c>
      <c r="I245" s="136"/>
      <c r="J245" s="137">
        <f>ROUND(I245*H245,2)</f>
        <v>0</v>
      </c>
      <c r="K245" s="133" t="s">
        <v>320</v>
      </c>
      <c r="L245" s="32"/>
      <c r="M245" s="138" t="s">
        <v>1</v>
      </c>
      <c r="N245" s="139" t="s">
        <v>39</v>
      </c>
      <c r="P245" s="140">
        <f>O245*H245</f>
        <v>0</v>
      </c>
      <c r="Q245" s="140">
        <v>2.3010199999999998</v>
      </c>
      <c r="R245" s="140">
        <f>Q245*H245</f>
        <v>1.9443618999999999</v>
      </c>
      <c r="S245" s="140">
        <v>0</v>
      </c>
      <c r="T245" s="141">
        <f>S245*H245</f>
        <v>0</v>
      </c>
      <c r="AR245" s="142" t="s">
        <v>164</v>
      </c>
      <c r="AT245" s="142" t="s">
        <v>160</v>
      </c>
      <c r="AU245" s="142" t="s">
        <v>83</v>
      </c>
      <c r="AY245" s="17" t="s">
        <v>159</v>
      </c>
      <c r="BE245" s="143">
        <f>IF(N245="základní",J245,0)</f>
        <v>0</v>
      </c>
      <c r="BF245" s="143">
        <f>IF(N245="snížená",J245,0)</f>
        <v>0</v>
      </c>
      <c r="BG245" s="143">
        <f>IF(N245="zákl. přenesená",J245,0)</f>
        <v>0</v>
      </c>
      <c r="BH245" s="143">
        <f>IF(N245="sníž. přenesená",J245,0)</f>
        <v>0</v>
      </c>
      <c r="BI245" s="143">
        <f>IF(N245="nulová",J245,0)</f>
        <v>0</v>
      </c>
      <c r="BJ245" s="17" t="s">
        <v>81</v>
      </c>
      <c r="BK245" s="143">
        <f>ROUND(I245*H245,2)</f>
        <v>0</v>
      </c>
      <c r="BL245" s="17" t="s">
        <v>164</v>
      </c>
      <c r="BM245" s="142" t="s">
        <v>3366</v>
      </c>
    </row>
    <row r="246" spans="2:65" s="1" customFormat="1" ht="19.2">
      <c r="B246" s="32"/>
      <c r="D246" s="144" t="s">
        <v>165</v>
      </c>
      <c r="F246" s="145" t="s">
        <v>1762</v>
      </c>
      <c r="I246" s="146"/>
      <c r="L246" s="32"/>
      <c r="M246" s="147"/>
      <c r="T246" s="56"/>
      <c r="AT246" s="17" t="s">
        <v>165</v>
      </c>
      <c r="AU246" s="17" t="s">
        <v>83</v>
      </c>
    </row>
    <row r="247" spans="2:65" s="12" customFormat="1" ht="10.199999999999999">
      <c r="B247" s="168"/>
      <c r="D247" s="144" t="s">
        <v>331</v>
      </c>
      <c r="E247" s="169" t="s">
        <v>1</v>
      </c>
      <c r="F247" s="170" t="s">
        <v>3365</v>
      </c>
      <c r="H247" s="171">
        <v>0.84499999999999997</v>
      </c>
      <c r="I247" s="172"/>
      <c r="L247" s="168"/>
      <c r="M247" s="173"/>
      <c r="T247" s="174"/>
      <c r="AT247" s="169" t="s">
        <v>331</v>
      </c>
      <c r="AU247" s="169" t="s">
        <v>83</v>
      </c>
      <c r="AV247" s="12" t="s">
        <v>83</v>
      </c>
      <c r="AW247" s="12" t="s">
        <v>31</v>
      </c>
      <c r="AX247" s="12" t="s">
        <v>81</v>
      </c>
      <c r="AY247" s="169" t="s">
        <v>159</v>
      </c>
    </row>
    <row r="248" spans="2:65" s="10" customFormat="1" ht="22.8" customHeight="1">
      <c r="B248" s="120"/>
      <c r="D248" s="121" t="s">
        <v>73</v>
      </c>
      <c r="E248" s="156" t="s">
        <v>94</v>
      </c>
      <c r="F248" s="156" t="s">
        <v>1821</v>
      </c>
      <c r="I248" s="123"/>
      <c r="J248" s="157">
        <f>BK248</f>
        <v>0</v>
      </c>
      <c r="L248" s="120"/>
      <c r="M248" s="125"/>
      <c r="P248" s="126">
        <f>SUM(P249:P270)</f>
        <v>0</v>
      </c>
      <c r="R248" s="126">
        <f>SUM(R249:R270)</f>
        <v>19.053718239999998</v>
      </c>
      <c r="T248" s="127">
        <f>SUM(T249:T270)</f>
        <v>0</v>
      </c>
      <c r="AR248" s="121" t="s">
        <v>81</v>
      </c>
      <c r="AT248" s="128" t="s">
        <v>73</v>
      </c>
      <c r="AU248" s="128" t="s">
        <v>81</v>
      </c>
      <c r="AY248" s="121" t="s">
        <v>159</v>
      </c>
      <c r="BK248" s="129">
        <f>SUM(BK249:BK270)</f>
        <v>0</v>
      </c>
    </row>
    <row r="249" spans="2:65" s="1" customFormat="1" ht="24.15" customHeight="1">
      <c r="B249" s="130"/>
      <c r="C249" s="131" t="s">
        <v>269</v>
      </c>
      <c r="D249" s="131" t="s">
        <v>160</v>
      </c>
      <c r="E249" s="132" t="s">
        <v>3367</v>
      </c>
      <c r="F249" s="133" t="s">
        <v>3368</v>
      </c>
      <c r="G249" s="134" t="s">
        <v>315</v>
      </c>
      <c r="H249" s="135">
        <v>6.4</v>
      </c>
      <c r="I249" s="136"/>
      <c r="J249" s="137">
        <f>ROUND(I249*H249,2)</f>
        <v>0</v>
      </c>
      <c r="K249" s="133" t="s">
        <v>320</v>
      </c>
      <c r="L249" s="32"/>
      <c r="M249" s="138" t="s">
        <v>1</v>
      </c>
      <c r="N249" s="139" t="s">
        <v>39</v>
      </c>
      <c r="P249" s="140">
        <f>O249*H249</f>
        <v>0</v>
      </c>
      <c r="Q249" s="140">
        <v>2.7068099999999999</v>
      </c>
      <c r="R249" s="140">
        <f>Q249*H249</f>
        <v>17.323584</v>
      </c>
      <c r="S249" s="140">
        <v>0</v>
      </c>
      <c r="T249" s="141">
        <f>S249*H249</f>
        <v>0</v>
      </c>
      <c r="AR249" s="142" t="s">
        <v>164</v>
      </c>
      <c r="AT249" s="142" t="s">
        <v>160</v>
      </c>
      <c r="AU249" s="142" t="s">
        <v>83</v>
      </c>
      <c r="AY249" s="17" t="s">
        <v>159</v>
      </c>
      <c r="BE249" s="143">
        <f>IF(N249="základní",J249,0)</f>
        <v>0</v>
      </c>
      <c r="BF249" s="143">
        <f>IF(N249="snížená",J249,0)</f>
        <v>0</v>
      </c>
      <c r="BG249" s="143">
        <f>IF(N249="zákl. přenesená",J249,0)</f>
        <v>0</v>
      </c>
      <c r="BH249" s="143">
        <f>IF(N249="sníž. přenesená",J249,0)</f>
        <v>0</v>
      </c>
      <c r="BI249" s="143">
        <f>IF(N249="nulová",J249,0)</f>
        <v>0</v>
      </c>
      <c r="BJ249" s="17" t="s">
        <v>81</v>
      </c>
      <c r="BK249" s="143">
        <f>ROUND(I249*H249,2)</f>
        <v>0</v>
      </c>
      <c r="BL249" s="17" t="s">
        <v>164</v>
      </c>
      <c r="BM249" s="142" t="s">
        <v>3369</v>
      </c>
    </row>
    <row r="250" spans="2:65" s="1" customFormat="1" ht="28.8">
      <c r="B250" s="32"/>
      <c r="D250" s="144" t="s">
        <v>165</v>
      </c>
      <c r="F250" s="145" t="s">
        <v>3370</v>
      </c>
      <c r="I250" s="146"/>
      <c r="L250" s="32"/>
      <c r="M250" s="147"/>
      <c r="T250" s="56"/>
      <c r="AT250" s="17" t="s">
        <v>165</v>
      </c>
      <c r="AU250" s="17" t="s">
        <v>83</v>
      </c>
    </row>
    <row r="251" spans="2:65" s="12" customFormat="1" ht="10.199999999999999">
      <c r="B251" s="168"/>
      <c r="D251" s="144" t="s">
        <v>331</v>
      </c>
      <c r="E251" s="169" t="s">
        <v>1</v>
      </c>
      <c r="F251" s="170" t="s">
        <v>3371</v>
      </c>
      <c r="H251" s="171">
        <v>6.4</v>
      </c>
      <c r="I251" s="172"/>
      <c r="L251" s="168"/>
      <c r="M251" s="173"/>
      <c r="T251" s="174"/>
      <c r="AT251" s="169" t="s">
        <v>331</v>
      </c>
      <c r="AU251" s="169" t="s">
        <v>83</v>
      </c>
      <c r="AV251" s="12" t="s">
        <v>83</v>
      </c>
      <c r="AW251" s="12" t="s">
        <v>31</v>
      </c>
      <c r="AX251" s="12" t="s">
        <v>81</v>
      </c>
      <c r="AY251" s="169" t="s">
        <v>159</v>
      </c>
    </row>
    <row r="252" spans="2:65" s="1" customFormat="1" ht="33" customHeight="1">
      <c r="B252" s="130"/>
      <c r="C252" s="131" t="s">
        <v>231</v>
      </c>
      <c r="D252" s="131" t="s">
        <v>160</v>
      </c>
      <c r="E252" s="132" t="s">
        <v>1898</v>
      </c>
      <c r="F252" s="133" t="s">
        <v>1899</v>
      </c>
      <c r="G252" s="134" t="s">
        <v>315</v>
      </c>
      <c r="H252" s="135">
        <v>0.68</v>
      </c>
      <c r="I252" s="136"/>
      <c r="J252" s="137">
        <f>ROUND(I252*H252,2)</f>
        <v>0</v>
      </c>
      <c r="K252" s="133" t="s">
        <v>320</v>
      </c>
      <c r="L252" s="32"/>
      <c r="M252" s="138" t="s">
        <v>1</v>
      </c>
      <c r="N252" s="139" t="s">
        <v>39</v>
      </c>
      <c r="P252" s="140">
        <f>O252*H252</f>
        <v>0</v>
      </c>
      <c r="Q252" s="140">
        <v>2.5143</v>
      </c>
      <c r="R252" s="140">
        <f>Q252*H252</f>
        <v>1.709724</v>
      </c>
      <c r="S252" s="140">
        <v>0</v>
      </c>
      <c r="T252" s="141">
        <f>S252*H252</f>
        <v>0</v>
      </c>
      <c r="AR252" s="142" t="s">
        <v>164</v>
      </c>
      <c r="AT252" s="142" t="s">
        <v>160</v>
      </c>
      <c r="AU252" s="142" t="s">
        <v>83</v>
      </c>
      <c r="AY252" s="17" t="s">
        <v>159</v>
      </c>
      <c r="BE252" s="143">
        <f>IF(N252="základní",J252,0)</f>
        <v>0</v>
      </c>
      <c r="BF252" s="143">
        <f>IF(N252="snížená",J252,0)</f>
        <v>0</v>
      </c>
      <c r="BG252" s="143">
        <f>IF(N252="zákl. přenesená",J252,0)</f>
        <v>0</v>
      </c>
      <c r="BH252" s="143">
        <f>IF(N252="sníž. přenesená",J252,0)</f>
        <v>0</v>
      </c>
      <c r="BI252" s="143">
        <f>IF(N252="nulová",J252,0)</f>
        <v>0</v>
      </c>
      <c r="BJ252" s="17" t="s">
        <v>81</v>
      </c>
      <c r="BK252" s="143">
        <f>ROUND(I252*H252,2)</f>
        <v>0</v>
      </c>
      <c r="BL252" s="17" t="s">
        <v>164</v>
      </c>
      <c r="BM252" s="142" t="s">
        <v>3372</v>
      </c>
    </row>
    <row r="253" spans="2:65" s="1" customFormat="1" ht="38.4">
      <c r="B253" s="32"/>
      <c r="D253" s="144" t="s">
        <v>165</v>
      </c>
      <c r="F253" s="145" t="s">
        <v>3373</v>
      </c>
      <c r="I253" s="146"/>
      <c r="L253" s="32"/>
      <c r="M253" s="147"/>
      <c r="T253" s="56"/>
      <c r="AT253" s="17" t="s">
        <v>165</v>
      </c>
      <c r="AU253" s="17" t="s">
        <v>83</v>
      </c>
    </row>
    <row r="254" spans="2:65" s="12" customFormat="1" ht="10.199999999999999">
      <c r="B254" s="168"/>
      <c r="D254" s="144" t="s">
        <v>331</v>
      </c>
      <c r="E254" s="169" t="s">
        <v>1</v>
      </c>
      <c r="F254" s="170" t="s">
        <v>3374</v>
      </c>
      <c r="H254" s="171">
        <v>0.68</v>
      </c>
      <c r="I254" s="172"/>
      <c r="L254" s="168"/>
      <c r="M254" s="173"/>
      <c r="T254" s="174"/>
      <c r="AT254" s="169" t="s">
        <v>331</v>
      </c>
      <c r="AU254" s="169" t="s">
        <v>83</v>
      </c>
      <c r="AV254" s="12" t="s">
        <v>83</v>
      </c>
      <c r="AW254" s="12" t="s">
        <v>31</v>
      </c>
      <c r="AX254" s="12" t="s">
        <v>81</v>
      </c>
      <c r="AY254" s="169" t="s">
        <v>159</v>
      </c>
    </row>
    <row r="255" spans="2:65" s="1" customFormat="1" ht="33" customHeight="1">
      <c r="B255" s="130"/>
      <c r="C255" s="131" t="s">
        <v>279</v>
      </c>
      <c r="D255" s="131" t="s">
        <v>160</v>
      </c>
      <c r="E255" s="132" t="s">
        <v>1919</v>
      </c>
      <c r="F255" s="133" t="s">
        <v>1920</v>
      </c>
      <c r="G255" s="134" t="s">
        <v>336</v>
      </c>
      <c r="H255" s="135">
        <v>3.1</v>
      </c>
      <c r="I255" s="136"/>
      <c r="J255" s="137">
        <f>ROUND(I255*H255,2)</f>
        <v>0</v>
      </c>
      <c r="K255" s="133" t="s">
        <v>320</v>
      </c>
      <c r="L255" s="32"/>
      <c r="M255" s="138" t="s">
        <v>1</v>
      </c>
      <c r="N255" s="139" t="s">
        <v>39</v>
      </c>
      <c r="P255" s="140">
        <f>O255*H255</f>
        <v>0</v>
      </c>
      <c r="Q255" s="140">
        <v>2.47E-3</v>
      </c>
      <c r="R255" s="140">
        <f>Q255*H255</f>
        <v>7.6569999999999997E-3</v>
      </c>
      <c r="S255" s="140">
        <v>0</v>
      </c>
      <c r="T255" s="141">
        <f>S255*H255</f>
        <v>0</v>
      </c>
      <c r="AR255" s="142" t="s">
        <v>164</v>
      </c>
      <c r="AT255" s="142" t="s">
        <v>160</v>
      </c>
      <c r="AU255" s="142" t="s">
        <v>83</v>
      </c>
      <c r="AY255" s="17" t="s">
        <v>159</v>
      </c>
      <c r="BE255" s="143">
        <f>IF(N255="základní",J255,0)</f>
        <v>0</v>
      </c>
      <c r="BF255" s="143">
        <f>IF(N255="snížená",J255,0)</f>
        <v>0</v>
      </c>
      <c r="BG255" s="143">
        <f>IF(N255="zákl. přenesená",J255,0)</f>
        <v>0</v>
      </c>
      <c r="BH255" s="143">
        <f>IF(N255="sníž. přenesená",J255,0)</f>
        <v>0</v>
      </c>
      <c r="BI255" s="143">
        <f>IF(N255="nulová",J255,0)</f>
        <v>0</v>
      </c>
      <c r="BJ255" s="17" t="s">
        <v>81</v>
      </c>
      <c r="BK255" s="143">
        <f>ROUND(I255*H255,2)</f>
        <v>0</v>
      </c>
      <c r="BL255" s="17" t="s">
        <v>164</v>
      </c>
      <c r="BM255" s="142" t="s">
        <v>3375</v>
      </c>
    </row>
    <row r="256" spans="2:65" s="1" customFormat="1" ht="28.8">
      <c r="B256" s="32"/>
      <c r="D256" s="144" t="s">
        <v>165</v>
      </c>
      <c r="F256" s="145" t="s">
        <v>3376</v>
      </c>
      <c r="I256" s="146"/>
      <c r="L256" s="32"/>
      <c r="M256" s="147"/>
      <c r="T256" s="56"/>
      <c r="AT256" s="17" t="s">
        <v>165</v>
      </c>
      <c r="AU256" s="17" t="s">
        <v>83</v>
      </c>
    </row>
    <row r="257" spans="2:65" s="13" customFormat="1" ht="10.199999999999999">
      <c r="B257" s="176"/>
      <c r="D257" s="144" t="s">
        <v>331</v>
      </c>
      <c r="E257" s="177" t="s">
        <v>1</v>
      </c>
      <c r="F257" s="178" t="s">
        <v>3377</v>
      </c>
      <c r="H257" s="177" t="s">
        <v>1</v>
      </c>
      <c r="I257" s="179"/>
      <c r="L257" s="176"/>
      <c r="M257" s="180"/>
      <c r="T257" s="181"/>
      <c r="AT257" s="177" t="s">
        <v>331</v>
      </c>
      <c r="AU257" s="177" t="s">
        <v>83</v>
      </c>
      <c r="AV257" s="13" t="s">
        <v>81</v>
      </c>
      <c r="AW257" s="13" t="s">
        <v>31</v>
      </c>
      <c r="AX257" s="13" t="s">
        <v>74</v>
      </c>
      <c r="AY257" s="177" t="s">
        <v>159</v>
      </c>
    </row>
    <row r="258" spans="2:65" s="12" customFormat="1" ht="10.199999999999999">
      <c r="B258" s="168"/>
      <c r="D258" s="144" t="s">
        <v>331</v>
      </c>
      <c r="E258" s="169" t="s">
        <v>1</v>
      </c>
      <c r="F258" s="170" t="s">
        <v>3378</v>
      </c>
      <c r="H258" s="171">
        <v>3.1</v>
      </c>
      <c r="I258" s="172"/>
      <c r="L258" s="168"/>
      <c r="M258" s="173"/>
      <c r="T258" s="174"/>
      <c r="AT258" s="169" t="s">
        <v>331</v>
      </c>
      <c r="AU258" s="169" t="s">
        <v>83</v>
      </c>
      <c r="AV258" s="12" t="s">
        <v>83</v>
      </c>
      <c r="AW258" s="12" t="s">
        <v>31</v>
      </c>
      <c r="AX258" s="12" t="s">
        <v>74</v>
      </c>
      <c r="AY258" s="169" t="s">
        <v>159</v>
      </c>
    </row>
    <row r="259" spans="2:65" s="14" customFormat="1" ht="10.199999999999999">
      <c r="B259" s="182"/>
      <c r="D259" s="144" t="s">
        <v>331</v>
      </c>
      <c r="E259" s="183" t="s">
        <v>1</v>
      </c>
      <c r="F259" s="184" t="s">
        <v>1597</v>
      </c>
      <c r="H259" s="185">
        <v>3.1</v>
      </c>
      <c r="I259" s="186"/>
      <c r="L259" s="182"/>
      <c r="M259" s="187"/>
      <c r="T259" s="188"/>
      <c r="AT259" s="183" t="s">
        <v>331</v>
      </c>
      <c r="AU259" s="183" t="s">
        <v>83</v>
      </c>
      <c r="AV259" s="14" t="s">
        <v>164</v>
      </c>
      <c r="AW259" s="14" t="s">
        <v>31</v>
      </c>
      <c r="AX259" s="14" t="s">
        <v>81</v>
      </c>
      <c r="AY259" s="183" t="s">
        <v>159</v>
      </c>
    </row>
    <row r="260" spans="2:65" s="1" customFormat="1" ht="33" customHeight="1">
      <c r="B260" s="130"/>
      <c r="C260" s="131" t="s">
        <v>236</v>
      </c>
      <c r="D260" s="131" t="s">
        <v>160</v>
      </c>
      <c r="E260" s="132" t="s">
        <v>1934</v>
      </c>
      <c r="F260" s="133" t="s">
        <v>1935</v>
      </c>
      <c r="G260" s="134" t="s">
        <v>336</v>
      </c>
      <c r="H260" s="135">
        <v>3.1</v>
      </c>
      <c r="I260" s="136"/>
      <c r="J260" s="137">
        <f>ROUND(I260*H260,2)</f>
        <v>0</v>
      </c>
      <c r="K260" s="133" t="s">
        <v>320</v>
      </c>
      <c r="L260" s="32"/>
      <c r="M260" s="138" t="s">
        <v>1</v>
      </c>
      <c r="N260" s="139" t="s">
        <v>39</v>
      </c>
      <c r="P260" s="140">
        <f>O260*H260</f>
        <v>0</v>
      </c>
      <c r="Q260" s="140">
        <v>0</v>
      </c>
      <c r="R260" s="140">
        <f>Q260*H260</f>
        <v>0</v>
      </c>
      <c r="S260" s="140">
        <v>0</v>
      </c>
      <c r="T260" s="141">
        <f>S260*H260</f>
        <v>0</v>
      </c>
      <c r="AR260" s="142" t="s">
        <v>164</v>
      </c>
      <c r="AT260" s="142" t="s">
        <v>160</v>
      </c>
      <c r="AU260" s="142" t="s">
        <v>83</v>
      </c>
      <c r="AY260" s="17" t="s">
        <v>159</v>
      </c>
      <c r="BE260" s="143">
        <f>IF(N260="základní",J260,0)</f>
        <v>0</v>
      </c>
      <c r="BF260" s="143">
        <f>IF(N260="snížená",J260,0)</f>
        <v>0</v>
      </c>
      <c r="BG260" s="143">
        <f>IF(N260="zákl. přenesená",J260,0)</f>
        <v>0</v>
      </c>
      <c r="BH260" s="143">
        <f>IF(N260="sníž. přenesená",J260,0)</f>
        <v>0</v>
      </c>
      <c r="BI260" s="143">
        <f>IF(N260="nulová",J260,0)</f>
        <v>0</v>
      </c>
      <c r="BJ260" s="17" t="s">
        <v>81</v>
      </c>
      <c r="BK260" s="143">
        <f>ROUND(I260*H260,2)</f>
        <v>0</v>
      </c>
      <c r="BL260" s="17" t="s">
        <v>164</v>
      </c>
      <c r="BM260" s="142" t="s">
        <v>3379</v>
      </c>
    </row>
    <row r="261" spans="2:65" s="1" customFormat="1" ht="28.8">
      <c r="B261" s="32"/>
      <c r="D261" s="144" t="s">
        <v>165</v>
      </c>
      <c r="F261" s="145" t="s">
        <v>3380</v>
      </c>
      <c r="I261" s="146"/>
      <c r="L261" s="32"/>
      <c r="M261" s="147"/>
      <c r="T261" s="56"/>
      <c r="AT261" s="17" t="s">
        <v>165</v>
      </c>
      <c r="AU261" s="17" t="s">
        <v>83</v>
      </c>
    </row>
    <row r="262" spans="2:65" s="13" customFormat="1" ht="10.199999999999999">
      <c r="B262" s="176"/>
      <c r="D262" s="144" t="s">
        <v>331</v>
      </c>
      <c r="E262" s="177" t="s">
        <v>1</v>
      </c>
      <c r="F262" s="178" t="s">
        <v>3377</v>
      </c>
      <c r="H262" s="177" t="s">
        <v>1</v>
      </c>
      <c r="I262" s="179"/>
      <c r="L262" s="176"/>
      <c r="M262" s="180"/>
      <c r="T262" s="181"/>
      <c r="AT262" s="177" t="s">
        <v>331</v>
      </c>
      <c r="AU262" s="177" t="s">
        <v>83</v>
      </c>
      <c r="AV262" s="13" t="s">
        <v>81</v>
      </c>
      <c r="AW262" s="13" t="s">
        <v>31</v>
      </c>
      <c r="AX262" s="13" t="s">
        <v>74</v>
      </c>
      <c r="AY262" s="177" t="s">
        <v>159</v>
      </c>
    </row>
    <row r="263" spans="2:65" s="12" customFormat="1" ht="10.199999999999999">
      <c r="B263" s="168"/>
      <c r="D263" s="144" t="s">
        <v>331</v>
      </c>
      <c r="E263" s="169" t="s">
        <v>1</v>
      </c>
      <c r="F263" s="170" t="s">
        <v>3378</v>
      </c>
      <c r="H263" s="171">
        <v>3.1</v>
      </c>
      <c r="I263" s="172"/>
      <c r="L263" s="168"/>
      <c r="M263" s="173"/>
      <c r="T263" s="174"/>
      <c r="AT263" s="169" t="s">
        <v>331</v>
      </c>
      <c r="AU263" s="169" t="s">
        <v>83</v>
      </c>
      <c r="AV263" s="12" t="s">
        <v>83</v>
      </c>
      <c r="AW263" s="12" t="s">
        <v>31</v>
      </c>
      <c r="AX263" s="12" t="s">
        <v>74</v>
      </c>
      <c r="AY263" s="169" t="s">
        <v>159</v>
      </c>
    </row>
    <row r="264" spans="2:65" s="14" customFormat="1" ht="10.199999999999999">
      <c r="B264" s="182"/>
      <c r="D264" s="144" t="s">
        <v>331</v>
      </c>
      <c r="E264" s="183" t="s">
        <v>1</v>
      </c>
      <c r="F264" s="184" t="s">
        <v>1597</v>
      </c>
      <c r="H264" s="185">
        <v>3.1</v>
      </c>
      <c r="I264" s="186"/>
      <c r="L264" s="182"/>
      <c r="M264" s="187"/>
      <c r="T264" s="188"/>
      <c r="AT264" s="183" t="s">
        <v>331</v>
      </c>
      <c r="AU264" s="183" t="s">
        <v>83</v>
      </c>
      <c r="AV264" s="14" t="s">
        <v>164</v>
      </c>
      <c r="AW264" s="14" t="s">
        <v>31</v>
      </c>
      <c r="AX264" s="14" t="s">
        <v>81</v>
      </c>
      <c r="AY264" s="183" t="s">
        <v>159</v>
      </c>
    </row>
    <row r="265" spans="2:65" s="1" customFormat="1" ht="24.15" customHeight="1">
      <c r="B265" s="130"/>
      <c r="C265" s="131" t="s">
        <v>286</v>
      </c>
      <c r="D265" s="131" t="s">
        <v>160</v>
      </c>
      <c r="E265" s="132" t="s">
        <v>3381</v>
      </c>
      <c r="F265" s="133" t="s">
        <v>3382</v>
      </c>
      <c r="G265" s="134" t="s">
        <v>329</v>
      </c>
      <c r="H265" s="135">
        <v>1.2E-2</v>
      </c>
      <c r="I265" s="136"/>
      <c r="J265" s="137">
        <f>ROUND(I265*H265,2)</f>
        <v>0</v>
      </c>
      <c r="K265" s="133" t="s">
        <v>320</v>
      </c>
      <c r="L265" s="32"/>
      <c r="M265" s="138" t="s">
        <v>1</v>
      </c>
      <c r="N265" s="139" t="s">
        <v>39</v>
      </c>
      <c r="P265" s="140">
        <f>O265*H265</f>
        <v>0</v>
      </c>
      <c r="Q265" s="140">
        <v>1.06277</v>
      </c>
      <c r="R265" s="140">
        <f>Q265*H265</f>
        <v>1.2753240000000001E-2</v>
      </c>
      <c r="S265" s="140">
        <v>0</v>
      </c>
      <c r="T265" s="141">
        <f>S265*H265</f>
        <v>0</v>
      </c>
      <c r="AR265" s="142" t="s">
        <v>164</v>
      </c>
      <c r="AT265" s="142" t="s">
        <v>160</v>
      </c>
      <c r="AU265" s="142" t="s">
        <v>83</v>
      </c>
      <c r="AY265" s="17" t="s">
        <v>159</v>
      </c>
      <c r="BE265" s="143">
        <f>IF(N265="základní",J265,0)</f>
        <v>0</v>
      </c>
      <c r="BF265" s="143">
        <f>IF(N265="snížená",J265,0)</f>
        <v>0</v>
      </c>
      <c r="BG265" s="143">
        <f>IF(N265="zákl. přenesená",J265,0)</f>
        <v>0</v>
      </c>
      <c r="BH265" s="143">
        <f>IF(N265="sníž. přenesená",J265,0)</f>
        <v>0</v>
      </c>
      <c r="BI265" s="143">
        <f>IF(N265="nulová",J265,0)</f>
        <v>0</v>
      </c>
      <c r="BJ265" s="17" t="s">
        <v>81</v>
      </c>
      <c r="BK265" s="143">
        <f>ROUND(I265*H265,2)</f>
        <v>0</v>
      </c>
      <c r="BL265" s="17" t="s">
        <v>164</v>
      </c>
      <c r="BM265" s="142" t="s">
        <v>3383</v>
      </c>
    </row>
    <row r="266" spans="2:65" s="1" customFormat="1" ht="19.2">
      <c r="B266" s="32"/>
      <c r="D266" s="144" t="s">
        <v>165</v>
      </c>
      <c r="F266" s="145" t="s">
        <v>3384</v>
      </c>
      <c r="I266" s="146"/>
      <c r="L266" s="32"/>
      <c r="M266" s="147"/>
      <c r="T266" s="56"/>
      <c r="AT266" s="17" t="s">
        <v>165</v>
      </c>
      <c r="AU266" s="17" t="s">
        <v>83</v>
      </c>
    </row>
    <row r="267" spans="2:65" s="12" customFormat="1" ht="10.199999999999999">
      <c r="B267" s="168"/>
      <c r="D267" s="144" t="s">
        <v>331</v>
      </c>
      <c r="E267" s="169" t="s">
        <v>1</v>
      </c>
      <c r="F267" s="170" t="s">
        <v>3385</v>
      </c>
      <c r="H267" s="171">
        <v>3.0000000000000001E-3</v>
      </c>
      <c r="I267" s="172"/>
      <c r="L267" s="168"/>
      <c r="M267" s="173"/>
      <c r="T267" s="174"/>
      <c r="AT267" s="169" t="s">
        <v>331</v>
      </c>
      <c r="AU267" s="169" t="s">
        <v>83</v>
      </c>
      <c r="AV267" s="12" t="s">
        <v>83</v>
      </c>
      <c r="AW267" s="12" t="s">
        <v>31</v>
      </c>
      <c r="AX267" s="12" t="s">
        <v>74</v>
      </c>
      <c r="AY267" s="169" t="s">
        <v>159</v>
      </c>
    </row>
    <row r="268" spans="2:65" s="12" customFormat="1" ht="10.199999999999999">
      <c r="B268" s="168"/>
      <c r="D268" s="144" t="s">
        <v>331</v>
      </c>
      <c r="E268" s="169" t="s">
        <v>1</v>
      </c>
      <c r="F268" s="170" t="s">
        <v>3386</v>
      </c>
      <c r="H268" s="171">
        <v>3.0000000000000001E-3</v>
      </c>
      <c r="I268" s="172"/>
      <c r="L268" s="168"/>
      <c r="M268" s="173"/>
      <c r="T268" s="174"/>
      <c r="AT268" s="169" t="s">
        <v>331</v>
      </c>
      <c r="AU268" s="169" t="s">
        <v>83</v>
      </c>
      <c r="AV268" s="12" t="s">
        <v>83</v>
      </c>
      <c r="AW268" s="12" t="s">
        <v>31</v>
      </c>
      <c r="AX268" s="12" t="s">
        <v>74</v>
      </c>
      <c r="AY268" s="169" t="s">
        <v>159</v>
      </c>
    </row>
    <row r="269" spans="2:65" s="14" customFormat="1" ht="10.199999999999999">
      <c r="B269" s="182"/>
      <c r="D269" s="144" t="s">
        <v>331</v>
      </c>
      <c r="E269" s="183" t="s">
        <v>1</v>
      </c>
      <c r="F269" s="184" t="s">
        <v>1597</v>
      </c>
      <c r="H269" s="185">
        <v>6.0000000000000001E-3</v>
      </c>
      <c r="I269" s="186"/>
      <c r="L269" s="182"/>
      <c r="M269" s="187"/>
      <c r="T269" s="188"/>
      <c r="AT269" s="183" t="s">
        <v>331</v>
      </c>
      <c r="AU269" s="183" t="s">
        <v>83</v>
      </c>
      <c r="AV269" s="14" t="s">
        <v>164</v>
      </c>
      <c r="AW269" s="14" t="s">
        <v>31</v>
      </c>
      <c r="AX269" s="14" t="s">
        <v>81</v>
      </c>
      <c r="AY269" s="183" t="s">
        <v>159</v>
      </c>
    </row>
    <row r="270" spans="2:65" s="12" customFormat="1" ht="10.199999999999999">
      <c r="B270" s="168"/>
      <c r="D270" s="144" t="s">
        <v>331</v>
      </c>
      <c r="F270" s="170" t="s">
        <v>3387</v>
      </c>
      <c r="H270" s="171">
        <v>1.2E-2</v>
      </c>
      <c r="I270" s="172"/>
      <c r="L270" s="168"/>
      <c r="M270" s="173"/>
      <c r="T270" s="174"/>
      <c r="AT270" s="169" t="s">
        <v>331</v>
      </c>
      <c r="AU270" s="169" t="s">
        <v>83</v>
      </c>
      <c r="AV270" s="12" t="s">
        <v>83</v>
      </c>
      <c r="AW270" s="12" t="s">
        <v>3</v>
      </c>
      <c r="AX270" s="12" t="s">
        <v>81</v>
      </c>
      <c r="AY270" s="169" t="s">
        <v>159</v>
      </c>
    </row>
    <row r="271" spans="2:65" s="10" customFormat="1" ht="22.8" customHeight="1">
      <c r="B271" s="120"/>
      <c r="D271" s="121" t="s">
        <v>73</v>
      </c>
      <c r="E271" s="156" t="s">
        <v>164</v>
      </c>
      <c r="F271" s="156" t="s">
        <v>1943</v>
      </c>
      <c r="I271" s="123"/>
      <c r="J271" s="157">
        <f>BK271</f>
        <v>0</v>
      </c>
      <c r="L271" s="120"/>
      <c r="M271" s="125"/>
      <c r="P271" s="126">
        <f>SUM(P272:P277)</f>
        <v>0</v>
      </c>
      <c r="R271" s="126">
        <f>SUM(R272:R277)</f>
        <v>10.3550076</v>
      </c>
      <c r="T271" s="127">
        <f>SUM(T272:T277)</f>
        <v>0</v>
      </c>
      <c r="AR271" s="121" t="s">
        <v>81</v>
      </c>
      <c r="AT271" s="128" t="s">
        <v>73</v>
      </c>
      <c r="AU271" s="128" t="s">
        <v>81</v>
      </c>
      <c r="AY271" s="121" t="s">
        <v>159</v>
      </c>
      <c r="BK271" s="129">
        <f>SUM(BK272:BK277)</f>
        <v>0</v>
      </c>
    </row>
    <row r="272" spans="2:65" s="1" customFormat="1" ht="24.15" customHeight="1">
      <c r="B272" s="130"/>
      <c r="C272" s="131" t="s">
        <v>241</v>
      </c>
      <c r="D272" s="131" t="s">
        <v>160</v>
      </c>
      <c r="E272" s="132" t="s">
        <v>3191</v>
      </c>
      <c r="F272" s="133" t="s">
        <v>3388</v>
      </c>
      <c r="G272" s="134" t="s">
        <v>315</v>
      </c>
      <c r="H272" s="135">
        <v>14.553000000000001</v>
      </c>
      <c r="I272" s="136"/>
      <c r="J272" s="137">
        <f>ROUND(I272*H272,2)</f>
        <v>0</v>
      </c>
      <c r="K272" s="133" t="s">
        <v>1</v>
      </c>
      <c r="L272" s="32"/>
      <c r="M272" s="138" t="s">
        <v>1</v>
      </c>
      <c r="N272" s="139" t="s">
        <v>39</v>
      </c>
      <c r="P272" s="140">
        <f>O272*H272</f>
        <v>0</v>
      </c>
      <c r="Q272" s="140">
        <v>0</v>
      </c>
      <c r="R272" s="140">
        <f>Q272*H272</f>
        <v>0</v>
      </c>
      <c r="S272" s="140">
        <v>0</v>
      </c>
      <c r="T272" s="141">
        <f>S272*H272</f>
        <v>0</v>
      </c>
      <c r="AR272" s="142" t="s">
        <v>164</v>
      </c>
      <c r="AT272" s="142" t="s">
        <v>160</v>
      </c>
      <c r="AU272" s="142" t="s">
        <v>83</v>
      </c>
      <c r="AY272" s="17" t="s">
        <v>159</v>
      </c>
      <c r="BE272" s="143">
        <f>IF(N272="základní",J272,0)</f>
        <v>0</v>
      </c>
      <c r="BF272" s="143">
        <f>IF(N272="snížená",J272,0)</f>
        <v>0</v>
      </c>
      <c r="BG272" s="143">
        <f>IF(N272="zákl. přenesená",J272,0)</f>
        <v>0</v>
      </c>
      <c r="BH272" s="143">
        <f>IF(N272="sníž. přenesená",J272,0)</f>
        <v>0</v>
      </c>
      <c r="BI272" s="143">
        <f>IF(N272="nulová",J272,0)</f>
        <v>0</v>
      </c>
      <c r="BJ272" s="17" t="s">
        <v>81</v>
      </c>
      <c r="BK272" s="143">
        <f>ROUND(I272*H272,2)</f>
        <v>0</v>
      </c>
      <c r="BL272" s="17" t="s">
        <v>164</v>
      </c>
      <c r="BM272" s="142" t="s">
        <v>3193</v>
      </c>
    </row>
    <row r="273" spans="2:65" s="1" customFormat="1" ht="19.2">
      <c r="B273" s="32"/>
      <c r="D273" s="144" t="s">
        <v>165</v>
      </c>
      <c r="F273" s="145" t="s">
        <v>3388</v>
      </c>
      <c r="I273" s="146"/>
      <c r="L273" s="32"/>
      <c r="M273" s="147"/>
      <c r="T273" s="56"/>
      <c r="AT273" s="17" t="s">
        <v>165</v>
      </c>
      <c r="AU273" s="17" t="s">
        <v>83</v>
      </c>
    </row>
    <row r="274" spans="2:65" s="12" customFormat="1" ht="10.199999999999999">
      <c r="B274" s="168"/>
      <c r="D274" s="144" t="s">
        <v>331</v>
      </c>
      <c r="E274" s="169" t="s">
        <v>3033</v>
      </c>
      <c r="F274" s="170" t="s">
        <v>3389</v>
      </c>
      <c r="H274" s="171">
        <v>14.553000000000001</v>
      </c>
      <c r="I274" s="172"/>
      <c r="L274" s="168"/>
      <c r="M274" s="173"/>
      <c r="T274" s="174"/>
      <c r="AT274" s="169" t="s">
        <v>331</v>
      </c>
      <c r="AU274" s="169" t="s">
        <v>83</v>
      </c>
      <c r="AV274" s="12" t="s">
        <v>83</v>
      </c>
      <c r="AW274" s="12" t="s">
        <v>31</v>
      </c>
      <c r="AX274" s="12" t="s">
        <v>81</v>
      </c>
      <c r="AY274" s="169" t="s">
        <v>159</v>
      </c>
    </row>
    <row r="275" spans="2:65" s="1" customFormat="1" ht="37.799999999999997" customHeight="1">
      <c r="B275" s="130"/>
      <c r="C275" s="131" t="s">
        <v>293</v>
      </c>
      <c r="D275" s="131" t="s">
        <v>160</v>
      </c>
      <c r="E275" s="132" t="s">
        <v>3390</v>
      </c>
      <c r="F275" s="133" t="s">
        <v>3391</v>
      </c>
      <c r="G275" s="134" t="s">
        <v>336</v>
      </c>
      <c r="H275" s="135">
        <v>17.010000000000002</v>
      </c>
      <c r="I275" s="136"/>
      <c r="J275" s="137">
        <f>ROUND(I275*H275,2)</f>
        <v>0</v>
      </c>
      <c r="K275" s="133" t="s">
        <v>1</v>
      </c>
      <c r="L275" s="32"/>
      <c r="M275" s="138" t="s">
        <v>1</v>
      </c>
      <c r="N275" s="139" t="s">
        <v>39</v>
      </c>
      <c r="P275" s="140">
        <f>O275*H275</f>
        <v>0</v>
      </c>
      <c r="Q275" s="140">
        <v>0.60875999999999997</v>
      </c>
      <c r="R275" s="140">
        <f>Q275*H275</f>
        <v>10.3550076</v>
      </c>
      <c r="S275" s="140">
        <v>0</v>
      </c>
      <c r="T275" s="141">
        <f>S275*H275</f>
        <v>0</v>
      </c>
      <c r="AR275" s="142" t="s">
        <v>164</v>
      </c>
      <c r="AT275" s="142" t="s">
        <v>160</v>
      </c>
      <c r="AU275" s="142" t="s">
        <v>83</v>
      </c>
      <c r="AY275" s="17" t="s">
        <v>159</v>
      </c>
      <c r="BE275" s="143">
        <f>IF(N275="základní",J275,0)</f>
        <v>0</v>
      </c>
      <c r="BF275" s="143">
        <f>IF(N275="snížená",J275,0)</f>
        <v>0</v>
      </c>
      <c r="BG275" s="143">
        <f>IF(N275="zákl. přenesená",J275,0)</f>
        <v>0</v>
      </c>
      <c r="BH275" s="143">
        <f>IF(N275="sníž. přenesená",J275,0)</f>
        <v>0</v>
      </c>
      <c r="BI275" s="143">
        <f>IF(N275="nulová",J275,0)</f>
        <v>0</v>
      </c>
      <c r="BJ275" s="17" t="s">
        <v>81</v>
      </c>
      <c r="BK275" s="143">
        <f>ROUND(I275*H275,2)</f>
        <v>0</v>
      </c>
      <c r="BL275" s="17" t="s">
        <v>164</v>
      </c>
      <c r="BM275" s="142" t="s">
        <v>3392</v>
      </c>
    </row>
    <row r="276" spans="2:65" s="1" customFormat="1" ht="19.2">
      <c r="B276" s="32"/>
      <c r="D276" s="144" t="s">
        <v>165</v>
      </c>
      <c r="F276" s="145" t="s">
        <v>3391</v>
      </c>
      <c r="I276" s="146"/>
      <c r="L276" s="32"/>
      <c r="M276" s="147"/>
      <c r="T276" s="56"/>
      <c r="AT276" s="17" t="s">
        <v>165</v>
      </c>
      <c r="AU276" s="17" t="s">
        <v>83</v>
      </c>
    </row>
    <row r="277" spans="2:65" s="12" customFormat="1" ht="10.199999999999999">
      <c r="B277" s="168"/>
      <c r="D277" s="144" t="s">
        <v>331</v>
      </c>
      <c r="E277" s="169" t="s">
        <v>1</v>
      </c>
      <c r="F277" s="170" t="s">
        <v>3393</v>
      </c>
      <c r="H277" s="171">
        <v>17.010000000000002</v>
      </c>
      <c r="I277" s="172"/>
      <c r="L277" s="168"/>
      <c r="M277" s="173"/>
      <c r="T277" s="174"/>
      <c r="AT277" s="169" t="s">
        <v>331</v>
      </c>
      <c r="AU277" s="169" t="s">
        <v>83</v>
      </c>
      <c r="AV277" s="12" t="s">
        <v>83</v>
      </c>
      <c r="AW277" s="12" t="s">
        <v>31</v>
      </c>
      <c r="AX277" s="12" t="s">
        <v>81</v>
      </c>
      <c r="AY277" s="169" t="s">
        <v>159</v>
      </c>
    </row>
    <row r="278" spans="2:65" s="10" customFormat="1" ht="22.8" customHeight="1">
      <c r="B278" s="120"/>
      <c r="D278" s="121" t="s">
        <v>73</v>
      </c>
      <c r="E278" s="156" t="s">
        <v>172</v>
      </c>
      <c r="F278" s="156" t="s">
        <v>1974</v>
      </c>
      <c r="I278" s="123"/>
      <c r="J278" s="157">
        <f>BK278</f>
        <v>0</v>
      </c>
      <c r="L278" s="120"/>
      <c r="M278" s="125"/>
      <c r="P278" s="126">
        <f>SUM(P279:P281)</f>
        <v>0</v>
      </c>
      <c r="R278" s="126">
        <f>SUM(R279:R281)</f>
        <v>0.18178058</v>
      </c>
      <c r="T278" s="127">
        <f>SUM(T279:T281)</f>
        <v>0</v>
      </c>
      <c r="AR278" s="121" t="s">
        <v>81</v>
      </c>
      <c r="AT278" s="128" t="s">
        <v>73</v>
      </c>
      <c r="AU278" s="128" t="s">
        <v>81</v>
      </c>
      <c r="AY278" s="121" t="s">
        <v>159</v>
      </c>
      <c r="BK278" s="129">
        <f>SUM(BK279:BK281)</f>
        <v>0</v>
      </c>
    </row>
    <row r="279" spans="2:65" s="1" customFormat="1" ht="33" customHeight="1">
      <c r="B279" s="130"/>
      <c r="C279" s="131" t="s">
        <v>245</v>
      </c>
      <c r="D279" s="131" t="s">
        <v>160</v>
      </c>
      <c r="E279" s="132" t="s">
        <v>2045</v>
      </c>
      <c r="F279" s="133" t="s">
        <v>2046</v>
      </c>
      <c r="G279" s="134" t="s">
        <v>315</v>
      </c>
      <c r="H279" s="135">
        <v>7.9000000000000001E-2</v>
      </c>
      <c r="I279" s="136"/>
      <c r="J279" s="137">
        <f>ROUND(I279*H279,2)</f>
        <v>0</v>
      </c>
      <c r="K279" s="133" t="s">
        <v>320</v>
      </c>
      <c r="L279" s="32"/>
      <c r="M279" s="138" t="s">
        <v>1</v>
      </c>
      <c r="N279" s="139" t="s">
        <v>39</v>
      </c>
      <c r="P279" s="140">
        <f>O279*H279</f>
        <v>0</v>
      </c>
      <c r="Q279" s="140">
        <v>2.3010199999999998</v>
      </c>
      <c r="R279" s="140">
        <f>Q279*H279</f>
        <v>0.18178058</v>
      </c>
      <c r="S279" s="140">
        <v>0</v>
      </c>
      <c r="T279" s="141">
        <f>S279*H279</f>
        <v>0</v>
      </c>
      <c r="AR279" s="142" t="s">
        <v>164</v>
      </c>
      <c r="AT279" s="142" t="s">
        <v>160</v>
      </c>
      <c r="AU279" s="142" t="s">
        <v>83</v>
      </c>
      <c r="AY279" s="17" t="s">
        <v>159</v>
      </c>
      <c r="BE279" s="143">
        <f>IF(N279="základní",J279,0)</f>
        <v>0</v>
      </c>
      <c r="BF279" s="143">
        <f>IF(N279="snížená",J279,0)</f>
        <v>0</v>
      </c>
      <c r="BG279" s="143">
        <f>IF(N279="zákl. přenesená",J279,0)</f>
        <v>0</v>
      </c>
      <c r="BH279" s="143">
        <f>IF(N279="sníž. přenesená",J279,0)</f>
        <v>0</v>
      </c>
      <c r="BI279" s="143">
        <f>IF(N279="nulová",J279,0)</f>
        <v>0</v>
      </c>
      <c r="BJ279" s="17" t="s">
        <v>81</v>
      </c>
      <c r="BK279" s="143">
        <f>ROUND(I279*H279,2)</f>
        <v>0</v>
      </c>
      <c r="BL279" s="17" t="s">
        <v>164</v>
      </c>
      <c r="BM279" s="142" t="s">
        <v>3394</v>
      </c>
    </row>
    <row r="280" spans="2:65" s="1" customFormat="1" ht="19.2">
      <c r="B280" s="32"/>
      <c r="D280" s="144" t="s">
        <v>165</v>
      </c>
      <c r="F280" s="145" t="s">
        <v>2048</v>
      </c>
      <c r="I280" s="146"/>
      <c r="L280" s="32"/>
      <c r="M280" s="147"/>
      <c r="T280" s="56"/>
      <c r="AT280" s="17" t="s">
        <v>165</v>
      </c>
      <c r="AU280" s="17" t="s">
        <v>83</v>
      </c>
    </row>
    <row r="281" spans="2:65" s="12" customFormat="1" ht="10.199999999999999">
      <c r="B281" s="168"/>
      <c r="D281" s="144" t="s">
        <v>331</v>
      </c>
      <c r="E281" s="169" t="s">
        <v>1</v>
      </c>
      <c r="F281" s="170" t="s">
        <v>3395</v>
      </c>
      <c r="H281" s="171">
        <v>7.9000000000000001E-2</v>
      </c>
      <c r="I281" s="172"/>
      <c r="L281" s="168"/>
      <c r="M281" s="173"/>
      <c r="T281" s="174"/>
      <c r="AT281" s="169" t="s">
        <v>331</v>
      </c>
      <c r="AU281" s="169" t="s">
        <v>83</v>
      </c>
      <c r="AV281" s="12" t="s">
        <v>83</v>
      </c>
      <c r="AW281" s="12" t="s">
        <v>31</v>
      </c>
      <c r="AX281" s="12" t="s">
        <v>81</v>
      </c>
      <c r="AY281" s="169" t="s">
        <v>159</v>
      </c>
    </row>
    <row r="282" spans="2:65" s="10" customFormat="1" ht="22.8" customHeight="1">
      <c r="B282" s="120"/>
      <c r="D282" s="121" t="s">
        <v>73</v>
      </c>
      <c r="E282" s="156" t="s">
        <v>175</v>
      </c>
      <c r="F282" s="156" t="s">
        <v>2094</v>
      </c>
      <c r="I282" s="123"/>
      <c r="J282" s="157">
        <f>BK282</f>
        <v>0</v>
      </c>
      <c r="L282" s="120"/>
      <c r="M282" s="125"/>
      <c r="P282" s="126">
        <f>SUM(P283:P334)</f>
        <v>0</v>
      </c>
      <c r="R282" s="126">
        <f>SUM(R283:R334)</f>
        <v>27.90996548</v>
      </c>
      <c r="T282" s="127">
        <f>SUM(T283:T334)</f>
        <v>0</v>
      </c>
      <c r="AR282" s="121" t="s">
        <v>81</v>
      </c>
      <c r="AT282" s="128" t="s">
        <v>73</v>
      </c>
      <c r="AU282" s="128" t="s">
        <v>81</v>
      </c>
      <c r="AY282" s="121" t="s">
        <v>159</v>
      </c>
      <c r="BK282" s="129">
        <f>SUM(BK283:BK334)</f>
        <v>0</v>
      </c>
    </row>
    <row r="283" spans="2:65" s="1" customFormat="1" ht="24.15" customHeight="1">
      <c r="B283" s="130"/>
      <c r="C283" s="131" t="s">
        <v>350</v>
      </c>
      <c r="D283" s="131" t="s">
        <v>160</v>
      </c>
      <c r="E283" s="132" t="s">
        <v>3396</v>
      </c>
      <c r="F283" s="133" t="s">
        <v>3397</v>
      </c>
      <c r="G283" s="134" t="s">
        <v>344</v>
      </c>
      <c r="H283" s="135">
        <v>88.2</v>
      </c>
      <c r="I283" s="136"/>
      <c r="J283" s="137">
        <f>ROUND(I283*H283,2)</f>
        <v>0</v>
      </c>
      <c r="K283" s="133" t="s">
        <v>320</v>
      </c>
      <c r="L283" s="32"/>
      <c r="M283" s="138" t="s">
        <v>1</v>
      </c>
      <c r="N283" s="139" t="s">
        <v>39</v>
      </c>
      <c r="P283" s="140">
        <f>O283*H283</f>
        <v>0</v>
      </c>
      <c r="Q283" s="140">
        <v>1.0000000000000001E-5</v>
      </c>
      <c r="R283" s="140">
        <f>Q283*H283</f>
        <v>8.8200000000000008E-4</v>
      </c>
      <c r="S283" s="140">
        <v>0</v>
      </c>
      <c r="T283" s="141">
        <f>S283*H283</f>
        <v>0</v>
      </c>
      <c r="AR283" s="142" t="s">
        <v>164</v>
      </c>
      <c r="AT283" s="142" t="s">
        <v>160</v>
      </c>
      <c r="AU283" s="142" t="s">
        <v>83</v>
      </c>
      <c r="AY283" s="17" t="s">
        <v>159</v>
      </c>
      <c r="BE283" s="143">
        <f>IF(N283="základní",J283,0)</f>
        <v>0</v>
      </c>
      <c r="BF283" s="143">
        <f>IF(N283="snížená",J283,0)</f>
        <v>0</v>
      </c>
      <c r="BG283" s="143">
        <f>IF(N283="zákl. přenesená",J283,0)</f>
        <v>0</v>
      </c>
      <c r="BH283" s="143">
        <f>IF(N283="sníž. přenesená",J283,0)</f>
        <v>0</v>
      </c>
      <c r="BI283" s="143">
        <f>IF(N283="nulová",J283,0)</f>
        <v>0</v>
      </c>
      <c r="BJ283" s="17" t="s">
        <v>81</v>
      </c>
      <c r="BK283" s="143">
        <f>ROUND(I283*H283,2)</f>
        <v>0</v>
      </c>
      <c r="BL283" s="17" t="s">
        <v>164</v>
      </c>
      <c r="BM283" s="142" t="s">
        <v>3398</v>
      </c>
    </row>
    <row r="284" spans="2:65" s="1" customFormat="1" ht="19.2">
      <c r="B284" s="32"/>
      <c r="D284" s="144" t="s">
        <v>165</v>
      </c>
      <c r="F284" s="145" t="s">
        <v>3399</v>
      </c>
      <c r="I284" s="146"/>
      <c r="L284" s="32"/>
      <c r="M284" s="147"/>
      <c r="T284" s="56"/>
      <c r="AT284" s="17" t="s">
        <v>165</v>
      </c>
      <c r="AU284" s="17" t="s">
        <v>83</v>
      </c>
    </row>
    <row r="285" spans="2:65" s="1" customFormat="1" ht="24.15" customHeight="1">
      <c r="B285" s="130"/>
      <c r="C285" s="158" t="s">
        <v>249</v>
      </c>
      <c r="D285" s="158" t="s">
        <v>326</v>
      </c>
      <c r="E285" s="159" t="s">
        <v>3400</v>
      </c>
      <c r="F285" s="160" t="s">
        <v>3401</v>
      </c>
      <c r="G285" s="161" t="s">
        <v>344</v>
      </c>
      <c r="H285" s="162">
        <v>88.2</v>
      </c>
      <c r="I285" s="163"/>
      <c r="J285" s="164">
        <f>ROUND(I285*H285,2)</f>
        <v>0</v>
      </c>
      <c r="K285" s="160" t="s">
        <v>320</v>
      </c>
      <c r="L285" s="165"/>
      <c r="M285" s="166" t="s">
        <v>1</v>
      </c>
      <c r="N285" s="167" t="s">
        <v>39</v>
      </c>
      <c r="P285" s="140">
        <f>O285*H285</f>
        <v>0</v>
      </c>
      <c r="Q285" s="140">
        <v>6.3899999999999998E-3</v>
      </c>
      <c r="R285" s="140">
        <f>Q285*H285</f>
        <v>0.56359800000000004</v>
      </c>
      <c r="S285" s="140">
        <v>0</v>
      </c>
      <c r="T285" s="141">
        <f>S285*H285</f>
        <v>0</v>
      </c>
      <c r="AR285" s="142" t="s">
        <v>175</v>
      </c>
      <c r="AT285" s="142" t="s">
        <v>326</v>
      </c>
      <c r="AU285" s="142" t="s">
        <v>83</v>
      </c>
      <c r="AY285" s="17" t="s">
        <v>159</v>
      </c>
      <c r="BE285" s="143">
        <f>IF(N285="základní",J285,0)</f>
        <v>0</v>
      </c>
      <c r="BF285" s="143">
        <f>IF(N285="snížená",J285,0)</f>
        <v>0</v>
      </c>
      <c r="BG285" s="143">
        <f>IF(N285="zákl. přenesená",J285,0)</f>
        <v>0</v>
      </c>
      <c r="BH285" s="143">
        <f>IF(N285="sníž. přenesená",J285,0)</f>
        <v>0</v>
      </c>
      <c r="BI285" s="143">
        <f>IF(N285="nulová",J285,0)</f>
        <v>0</v>
      </c>
      <c r="BJ285" s="17" t="s">
        <v>81</v>
      </c>
      <c r="BK285" s="143">
        <f>ROUND(I285*H285,2)</f>
        <v>0</v>
      </c>
      <c r="BL285" s="17" t="s">
        <v>164</v>
      </c>
      <c r="BM285" s="142" t="s">
        <v>3402</v>
      </c>
    </row>
    <row r="286" spans="2:65" s="1" customFormat="1" ht="19.2">
      <c r="B286" s="32"/>
      <c r="D286" s="144" t="s">
        <v>165</v>
      </c>
      <c r="F286" s="145" t="s">
        <v>3401</v>
      </c>
      <c r="I286" s="146"/>
      <c r="L286" s="32"/>
      <c r="M286" s="147"/>
      <c r="T286" s="56"/>
      <c r="AT286" s="17" t="s">
        <v>165</v>
      </c>
      <c r="AU286" s="17" t="s">
        <v>83</v>
      </c>
    </row>
    <row r="287" spans="2:65" s="12" customFormat="1" ht="10.199999999999999">
      <c r="B287" s="168"/>
      <c r="D287" s="144" t="s">
        <v>331</v>
      </c>
      <c r="E287" s="169" t="s">
        <v>1</v>
      </c>
      <c r="F287" s="170" t="s">
        <v>3403</v>
      </c>
      <c r="H287" s="171">
        <v>26.7</v>
      </c>
      <c r="I287" s="172"/>
      <c r="L287" s="168"/>
      <c r="M287" s="173"/>
      <c r="T287" s="174"/>
      <c r="AT287" s="169" t="s">
        <v>331</v>
      </c>
      <c r="AU287" s="169" t="s">
        <v>83</v>
      </c>
      <c r="AV287" s="12" t="s">
        <v>83</v>
      </c>
      <c r="AW287" s="12" t="s">
        <v>31</v>
      </c>
      <c r="AX287" s="12" t="s">
        <v>74</v>
      </c>
      <c r="AY287" s="169" t="s">
        <v>159</v>
      </c>
    </row>
    <row r="288" spans="2:65" s="12" customFormat="1" ht="10.199999999999999">
      <c r="B288" s="168"/>
      <c r="D288" s="144" t="s">
        <v>331</v>
      </c>
      <c r="E288" s="169" t="s">
        <v>1</v>
      </c>
      <c r="F288" s="170" t="s">
        <v>3404</v>
      </c>
      <c r="H288" s="171">
        <v>61.5</v>
      </c>
      <c r="I288" s="172"/>
      <c r="L288" s="168"/>
      <c r="M288" s="173"/>
      <c r="T288" s="174"/>
      <c r="AT288" s="169" t="s">
        <v>331</v>
      </c>
      <c r="AU288" s="169" t="s">
        <v>83</v>
      </c>
      <c r="AV288" s="12" t="s">
        <v>83</v>
      </c>
      <c r="AW288" s="12" t="s">
        <v>31</v>
      </c>
      <c r="AX288" s="12" t="s">
        <v>74</v>
      </c>
      <c r="AY288" s="169" t="s">
        <v>159</v>
      </c>
    </row>
    <row r="289" spans="2:65" s="14" customFormat="1" ht="10.199999999999999">
      <c r="B289" s="182"/>
      <c r="D289" s="144" t="s">
        <v>331</v>
      </c>
      <c r="E289" s="183" t="s">
        <v>3282</v>
      </c>
      <c r="F289" s="184" t="s">
        <v>1597</v>
      </c>
      <c r="H289" s="185">
        <v>88.2</v>
      </c>
      <c r="I289" s="186"/>
      <c r="L289" s="182"/>
      <c r="M289" s="187"/>
      <c r="T289" s="188"/>
      <c r="AT289" s="183" t="s">
        <v>331</v>
      </c>
      <c r="AU289" s="183" t="s">
        <v>83</v>
      </c>
      <c r="AV289" s="14" t="s">
        <v>164</v>
      </c>
      <c r="AW289" s="14" t="s">
        <v>31</v>
      </c>
      <c r="AX289" s="14" t="s">
        <v>81</v>
      </c>
      <c r="AY289" s="183" t="s">
        <v>159</v>
      </c>
    </row>
    <row r="290" spans="2:65" s="1" customFormat="1" ht="24.15" customHeight="1">
      <c r="B290" s="130"/>
      <c r="C290" s="131" t="s">
        <v>312</v>
      </c>
      <c r="D290" s="131" t="s">
        <v>160</v>
      </c>
      <c r="E290" s="132" t="s">
        <v>3405</v>
      </c>
      <c r="F290" s="133" t="s">
        <v>3406</v>
      </c>
      <c r="G290" s="134" t="s">
        <v>376</v>
      </c>
      <c r="H290" s="135">
        <v>11</v>
      </c>
      <c r="I290" s="136"/>
      <c r="J290" s="137">
        <f>ROUND(I290*H290,2)</f>
        <v>0</v>
      </c>
      <c r="K290" s="133" t="s">
        <v>320</v>
      </c>
      <c r="L290" s="32"/>
      <c r="M290" s="138" t="s">
        <v>1</v>
      </c>
      <c r="N290" s="139" t="s">
        <v>39</v>
      </c>
      <c r="P290" s="140">
        <f>O290*H290</f>
        <v>0</v>
      </c>
      <c r="Q290" s="140">
        <v>1E-4</v>
      </c>
      <c r="R290" s="140">
        <f>Q290*H290</f>
        <v>1.1000000000000001E-3</v>
      </c>
      <c r="S290" s="140">
        <v>0</v>
      </c>
      <c r="T290" s="141">
        <f>S290*H290</f>
        <v>0</v>
      </c>
      <c r="AR290" s="142" t="s">
        <v>164</v>
      </c>
      <c r="AT290" s="142" t="s">
        <v>160</v>
      </c>
      <c r="AU290" s="142" t="s">
        <v>83</v>
      </c>
      <c r="AY290" s="17" t="s">
        <v>159</v>
      </c>
      <c r="BE290" s="143">
        <f>IF(N290="základní",J290,0)</f>
        <v>0</v>
      </c>
      <c r="BF290" s="143">
        <f>IF(N290="snížená",J290,0)</f>
        <v>0</v>
      </c>
      <c r="BG290" s="143">
        <f>IF(N290="zákl. přenesená",J290,0)</f>
        <v>0</v>
      </c>
      <c r="BH290" s="143">
        <f>IF(N290="sníž. přenesená",J290,0)</f>
        <v>0</v>
      </c>
      <c r="BI290" s="143">
        <f>IF(N290="nulová",J290,0)</f>
        <v>0</v>
      </c>
      <c r="BJ290" s="17" t="s">
        <v>81</v>
      </c>
      <c r="BK290" s="143">
        <f>ROUND(I290*H290,2)</f>
        <v>0</v>
      </c>
      <c r="BL290" s="17" t="s">
        <v>164</v>
      </c>
      <c r="BM290" s="142" t="s">
        <v>3407</v>
      </c>
    </row>
    <row r="291" spans="2:65" s="1" customFormat="1" ht="28.8">
      <c r="B291" s="32"/>
      <c r="D291" s="144" t="s">
        <v>165</v>
      </c>
      <c r="F291" s="145" t="s">
        <v>3408</v>
      </c>
      <c r="I291" s="146"/>
      <c r="L291" s="32"/>
      <c r="M291" s="147"/>
      <c r="T291" s="56"/>
      <c r="AT291" s="17" t="s">
        <v>165</v>
      </c>
      <c r="AU291" s="17" t="s">
        <v>83</v>
      </c>
    </row>
    <row r="292" spans="2:65" s="1" customFormat="1" ht="21.75" customHeight="1">
      <c r="B292" s="130"/>
      <c r="C292" s="158" t="s">
        <v>253</v>
      </c>
      <c r="D292" s="158" t="s">
        <v>326</v>
      </c>
      <c r="E292" s="159" t="s">
        <v>3409</v>
      </c>
      <c r="F292" s="160" t="s">
        <v>3410</v>
      </c>
      <c r="G292" s="161" t="s">
        <v>376</v>
      </c>
      <c r="H292" s="162">
        <v>11</v>
      </c>
      <c r="I292" s="163"/>
      <c r="J292" s="164">
        <f>ROUND(I292*H292,2)</f>
        <v>0</v>
      </c>
      <c r="K292" s="160" t="s">
        <v>320</v>
      </c>
      <c r="L292" s="165"/>
      <c r="M292" s="166" t="s">
        <v>1</v>
      </c>
      <c r="N292" s="167" t="s">
        <v>39</v>
      </c>
      <c r="P292" s="140">
        <f>O292*H292</f>
        <v>0</v>
      </c>
      <c r="Q292" s="140">
        <v>1.2999999999999999E-3</v>
      </c>
      <c r="R292" s="140">
        <f>Q292*H292</f>
        <v>1.43E-2</v>
      </c>
      <c r="S292" s="140">
        <v>0</v>
      </c>
      <c r="T292" s="141">
        <f>S292*H292</f>
        <v>0</v>
      </c>
      <c r="AR292" s="142" t="s">
        <v>175</v>
      </c>
      <c r="AT292" s="142" t="s">
        <v>326</v>
      </c>
      <c r="AU292" s="142" t="s">
        <v>83</v>
      </c>
      <c r="AY292" s="17" t="s">
        <v>159</v>
      </c>
      <c r="BE292" s="143">
        <f>IF(N292="základní",J292,0)</f>
        <v>0</v>
      </c>
      <c r="BF292" s="143">
        <f>IF(N292="snížená",J292,0)</f>
        <v>0</v>
      </c>
      <c r="BG292" s="143">
        <f>IF(N292="zákl. přenesená",J292,0)</f>
        <v>0</v>
      </c>
      <c r="BH292" s="143">
        <f>IF(N292="sníž. přenesená",J292,0)</f>
        <v>0</v>
      </c>
      <c r="BI292" s="143">
        <f>IF(N292="nulová",J292,0)</f>
        <v>0</v>
      </c>
      <c r="BJ292" s="17" t="s">
        <v>81</v>
      </c>
      <c r="BK292" s="143">
        <f>ROUND(I292*H292,2)</f>
        <v>0</v>
      </c>
      <c r="BL292" s="17" t="s">
        <v>164</v>
      </c>
      <c r="BM292" s="142" t="s">
        <v>3411</v>
      </c>
    </row>
    <row r="293" spans="2:65" s="1" customFormat="1" ht="10.199999999999999">
      <c r="B293" s="32"/>
      <c r="D293" s="144" t="s">
        <v>165</v>
      </c>
      <c r="F293" s="145" t="s">
        <v>3410</v>
      </c>
      <c r="I293" s="146"/>
      <c r="L293" s="32"/>
      <c r="M293" s="147"/>
      <c r="T293" s="56"/>
      <c r="AT293" s="17" t="s">
        <v>165</v>
      </c>
      <c r="AU293" s="17" t="s">
        <v>83</v>
      </c>
    </row>
    <row r="294" spans="2:65" s="12" customFormat="1" ht="10.199999999999999">
      <c r="B294" s="168"/>
      <c r="D294" s="144" t="s">
        <v>331</v>
      </c>
      <c r="E294" s="169" t="s">
        <v>1</v>
      </c>
      <c r="F294" s="170" t="s">
        <v>206</v>
      </c>
      <c r="H294" s="171">
        <v>11</v>
      </c>
      <c r="I294" s="172"/>
      <c r="L294" s="168"/>
      <c r="M294" s="173"/>
      <c r="T294" s="174"/>
      <c r="AT294" s="169" t="s">
        <v>331</v>
      </c>
      <c r="AU294" s="169" t="s">
        <v>83</v>
      </c>
      <c r="AV294" s="12" t="s">
        <v>83</v>
      </c>
      <c r="AW294" s="12" t="s">
        <v>31</v>
      </c>
      <c r="AX294" s="12" t="s">
        <v>81</v>
      </c>
      <c r="AY294" s="169" t="s">
        <v>159</v>
      </c>
    </row>
    <row r="295" spans="2:65" s="1" customFormat="1" ht="24.15" customHeight="1">
      <c r="B295" s="130"/>
      <c r="C295" s="131" t="s">
        <v>322</v>
      </c>
      <c r="D295" s="131" t="s">
        <v>160</v>
      </c>
      <c r="E295" s="132" t="s">
        <v>3412</v>
      </c>
      <c r="F295" s="133" t="s">
        <v>3413</v>
      </c>
      <c r="G295" s="134" t="s">
        <v>376</v>
      </c>
      <c r="H295" s="135">
        <v>1</v>
      </c>
      <c r="I295" s="136"/>
      <c r="J295" s="137">
        <f>ROUND(I295*H295,2)</f>
        <v>0</v>
      </c>
      <c r="K295" s="133" t="s">
        <v>320</v>
      </c>
      <c r="L295" s="32"/>
      <c r="M295" s="138" t="s">
        <v>1</v>
      </c>
      <c r="N295" s="139" t="s">
        <v>39</v>
      </c>
      <c r="P295" s="140">
        <f>O295*H295</f>
        <v>0</v>
      </c>
      <c r="Q295" s="140">
        <v>0</v>
      </c>
      <c r="R295" s="140">
        <f>Q295*H295</f>
        <v>0</v>
      </c>
      <c r="S295" s="140">
        <v>0</v>
      </c>
      <c r="T295" s="141">
        <f>S295*H295</f>
        <v>0</v>
      </c>
      <c r="AR295" s="142" t="s">
        <v>164</v>
      </c>
      <c r="AT295" s="142" t="s">
        <v>160</v>
      </c>
      <c r="AU295" s="142" t="s">
        <v>83</v>
      </c>
      <c r="AY295" s="17" t="s">
        <v>159</v>
      </c>
      <c r="BE295" s="143">
        <f>IF(N295="základní",J295,0)</f>
        <v>0</v>
      </c>
      <c r="BF295" s="143">
        <f>IF(N295="snížená",J295,0)</f>
        <v>0</v>
      </c>
      <c r="BG295" s="143">
        <f>IF(N295="zákl. přenesená",J295,0)</f>
        <v>0</v>
      </c>
      <c r="BH295" s="143">
        <f>IF(N295="sníž. přenesená",J295,0)</f>
        <v>0</v>
      </c>
      <c r="BI295" s="143">
        <f>IF(N295="nulová",J295,0)</f>
        <v>0</v>
      </c>
      <c r="BJ295" s="17" t="s">
        <v>81</v>
      </c>
      <c r="BK295" s="143">
        <f>ROUND(I295*H295,2)</f>
        <v>0</v>
      </c>
      <c r="BL295" s="17" t="s">
        <v>164</v>
      </c>
      <c r="BM295" s="142" t="s">
        <v>3414</v>
      </c>
    </row>
    <row r="296" spans="2:65" s="1" customFormat="1" ht="19.2">
      <c r="B296" s="32"/>
      <c r="D296" s="144" t="s">
        <v>165</v>
      </c>
      <c r="F296" s="145" t="s">
        <v>3415</v>
      </c>
      <c r="I296" s="146"/>
      <c r="L296" s="32"/>
      <c r="M296" s="147"/>
      <c r="T296" s="56"/>
      <c r="AT296" s="17" t="s">
        <v>165</v>
      </c>
      <c r="AU296" s="17" t="s">
        <v>83</v>
      </c>
    </row>
    <row r="297" spans="2:65" s="1" customFormat="1" ht="24.15" customHeight="1">
      <c r="B297" s="130"/>
      <c r="C297" s="158" t="s">
        <v>257</v>
      </c>
      <c r="D297" s="158" t="s">
        <v>326</v>
      </c>
      <c r="E297" s="159" t="s">
        <v>3416</v>
      </c>
      <c r="F297" s="160" t="s">
        <v>3417</v>
      </c>
      <c r="G297" s="161" t="s">
        <v>376</v>
      </c>
      <c r="H297" s="162">
        <v>1</v>
      </c>
      <c r="I297" s="163"/>
      <c r="J297" s="164">
        <f>ROUND(I297*H297,2)</f>
        <v>0</v>
      </c>
      <c r="K297" s="160" t="s">
        <v>320</v>
      </c>
      <c r="L297" s="165"/>
      <c r="M297" s="166" t="s">
        <v>1</v>
      </c>
      <c r="N297" s="167" t="s">
        <v>39</v>
      </c>
      <c r="P297" s="140">
        <f>O297*H297</f>
        <v>0</v>
      </c>
      <c r="Q297" s="140">
        <v>6.0000000000000001E-3</v>
      </c>
      <c r="R297" s="140">
        <f>Q297*H297</f>
        <v>6.0000000000000001E-3</v>
      </c>
      <c r="S297" s="140">
        <v>0</v>
      </c>
      <c r="T297" s="141">
        <f>S297*H297</f>
        <v>0</v>
      </c>
      <c r="AR297" s="142" t="s">
        <v>175</v>
      </c>
      <c r="AT297" s="142" t="s">
        <v>326</v>
      </c>
      <c r="AU297" s="142" t="s">
        <v>83</v>
      </c>
      <c r="AY297" s="17" t="s">
        <v>159</v>
      </c>
      <c r="BE297" s="143">
        <f>IF(N297="základní",J297,0)</f>
        <v>0</v>
      </c>
      <c r="BF297" s="143">
        <f>IF(N297="snížená",J297,0)</f>
        <v>0</v>
      </c>
      <c r="BG297" s="143">
        <f>IF(N297="zákl. přenesená",J297,0)</f>
        <v>0</v>
      </c>
      <c r="BH297" s="143">
        <f>IF(N297="sníž. přenesená",J297,0)</f>
        <v>0</v>
      </c>
      <c r="BI297" s="143">
        <f>IF(N297="nulová",J297,0)</f>
        <v>0</v>
      </c>
      <c r="BJ297" s="17" t="s">
        <v>81</v>
      </c>
      <c r="BK297" s="143">
        <f>ROUND(I297*H297,2)</f>
        <v>0</v>
      </c>
      <c r="BL297" s="17" t="s">
        <v>164</v>
      </c>
      <c r="BM297" s="142" t="s">
        <v>3418</v>
      </c>
    </row>
    <row r="298" spans="2:65" s="1" customFormat="1" ht="10.199999999999999">
      <c r="B298" s="32"/>
      <c r="D298" s="144" t="s">
        <v>165</v>
      </c>
      <c r="F298" s="145" t="s">
        <v>3417</v>
      </c>
      <c r="I298" s="146"/>
      <c r="L298" s="32"/>
      <c r="M298" s="147"/>
      <c r="T298" s="56"/>
      <c r="AT298" s="17" t="s">
        <v>165</v>
      </c>
      <c r="AU298" s="17" t="s">
        <v>83</v>
      </c>
    </row>
    <row r="299" spans="2:65" s="1" customFormat="1" ht="37.799999999999997" customHeight="1">
      <c r="B299" s="130"/>
      <c r="C299" s="131" t="s">
        <v>333</v>
      </c>
      <c r="D299" s="131" t="s">
        <v>160</v>
      </c>
      <c r="E299" s="132" t="s">
        <v>3419</v>
      </c>
      <c r="F299" s="133" t="s">
        <v>3420</v>
      </c>
      <c r="G299" s="134" t="s">
        <v>344</v>
      </c>
      <c r="H299" s="135">
        <v>88.2</v>
      </c>
      <c r="I299" s="136"/>
      <c r="J299" s="137">
        <f>ROUND(I299*H299,2)</f>
        <v>0</v>
      </c>
      <c r="K299" s="133" t="s">
        <v>1</v>
      </c>
      <c r="L299" s="32"/>
      <c r="M299" s="138" t="s">
        <v>1</v>
      </c>
      <c r="N299" s="139" t="s">
        <v>39</v>
      </c>
      <c r="P299" s="140">
        <f>O299*H299</f>
        <v>0</v>
      </c>
      <c r="Q299" s="140">
        <v>0</v>
      </c>
      <c r="R299" s="140">
        <f>Q299*H299</f>
        <v>0</v>
      </c>
      <c r="S299" s="140">
        <v>0</v>
      </c>
      <c r="T299" s="141">
        <f>S299*H299</f>
        <v>0</v>
      </c>
      <c r="AR299" s="142" t="s">
        <v>164</v>
      </c>
      <c r="AT299" s="142" t="s">
        <v>160</v>
      </c>
      <c r="AU299" s="142" t="s">
        <v>83</v>
      </c>
      <c r="AY299" s="17" t="s">
        <v>159</v>
      </c>
      <c r="BE299" s="143">
        <f>IF(N299="základní",J299,0)</f>
        <v>0</v>
      </c>
      <c r="BF299" s="143">
        <f>IF(N299="snížená",J299,0)</f>
        <v>0</v>
      </c>
      <c r="BG299" s="143">
        <f>IF(N299="zákl. přenesená",J299,0)</f>
        <v>0</v>
      </c>
      <c r="BH299" s="143">
        <f>IF(N299="sníž. přenesená",J299,0)</f>
        <v>0</v>
      </c>
      <c r="BI299" s="143">
        <f>IF(N299="nulová",J299,0)</f>
        <v>0</v>
      </c>
      <c r="BJ299" s="17" t="s">
        <v>81</v>
      </c>
      <c r="BK299" s="143">
        <f>ROUND(I299*H299,2)</f>
        <v>0</v>
      </c>
      <c r="BL299" s="17" t="s">
        <v>164</v>
      </c>
      <c r="BM299" s="142" t="s">
        <v>3421</v>
      </c>
    </row>
    <row r="300" spans="2:65" s="1" customFormat="1" ht="19.2">
      <c r="B300" s="32"/>
      <c r="D300" s="144" t="s">
        <v>165</v>
      </c>
      <c r="F300" s="145" t="s">
        <v>3420</v>
      </c>
      <c r="I300" s="146"/>
      <c r="L300" s="32"/>
      <c r="M300" s="147"/>
      <c r="T300" s="56"/>
      <c r="AT300" s="17" t="s">
        <v>165</v>
      </c>
      <c r="AU300" s="17" t="s">
        <v>83</v>
      </c>
    </row>
    <row r="301" spans="2:65" s="1" customFormat="1" ht="38.4">
      <c r="B301" s="32"/>
      <c r="D301" s="144" t="s">
        <v>176</v>
      </c>
      <c r="F301" s="148" t="s">
        <v>3422</v>
      </c>
      <c r="I301" s="146"/>
      <c r="L301" s="32"/>
      <c r="M301" s="147"/>
      <c r="T301" s="56"/>
      <c r="AT301" s="17" t="s">
        <v>176</v>
      </c>
      <c r="AU301" s="17" t="s">
        <v>83</v>
      </c>
    </row>
    <row r="302" spans="2:65" s="12" customFormat="1" ht="10.199999999999999">
      <c r="B302" s="168"/>
      <c r="D302" s="144" t="s">
        <v>331</v>
      </c>
      <c r="E302" s="169" t="s">
        <v>1</v>
      </c>
      <c r="F302" s="170" t="s">
        <v>3282</v>
      </c>
      <c r="H302" s="171">
        <v>88.2</v>
      </c>
      <c r="I302" s="172"/>
      <c r="L302" s="168"/>
      <c r="M302" s="173"/>
      <c r="T302" s="174"/>
      <c r="AT302" s="169" t="s">
        <v>331</v>
      </c>
      <c r="AU302" s="169" t="s">
        <v>83</v>
      </c>
      <c r="AV302" s="12" t="s">
        <v>83</v>
      </c>
      <c r="AW302" s="12" t="s">
        <v>31</v>
      </c>
      <c r="AX302" s="12" t="s">
        <v>81</v>
      </c>
      <c r="AY302" s="169" t="s">
        <v>159</v>
      </c>
    </row>
    <row r="303" spans="2:65" s="1" customFormat="1" ht="49.05" customHeight="1">
      <c r="B303" s="130"/>
      <c r="C303" s="131" t="s">
        <v>258</v>
      </c>
      <c r="D303" s="131" t="s">
        <v>160</v>
      </c>
      <c r="E303" s="132" t="s">
        <v>3423</v>
      </c>
      <c r="F303" s="133" t="s">
        <v>3424</v>
      </c>
      <c r="G303" s="134" t="s">
        <v>344</v>
      </c>
      <c r="H303" s="135">
        <v>88.2</v>
      </c>
      <c r="I303" s="136"/>
      <c r="J303" s="137">
        <f>ROUND(I303*H303,2)</f>
        <v>0</v>
      </c>
      <c r="K303" s="133" t="s">
        <v>1</v>
      </c>
      <c r="L303" s="32"/>
      <c r="M303" s="138" t="s">
        <v>1</v>
      </c>
      <c r="N303" s="139" t="s">
        <v>39</v>
      </c>
      <c r="P303" s="140">
        <f>O303*H303</f>
        <v>0</v>
      </c>
      <c r="Q303" s="140">
        <v>0</v>
      </c>
      <c r="R303" s="140">
        <f>Q303*H303</f>
        <v>0</v>
      </c>
      <c r="S303" s="140">
        <v>0</v>
      </c>
      <c r="T303" s="141">
        <f>S303*H303</f>
        <v>0</v>
      </c>
      <c r="AR303" s="142" t="s">
        <v>164</v>
      </c>
      <c r="AT303" s="142" t="s">
        <v>160</v>
      </c>
      <c r="AU303" s="142" t="s">
        <v>83</v>
      </c>
      <c r="AY303" s="17" t="s">
        <v>159</v>
      </c>
      <c r="BE303" s="143">
        <f>IF(N303="základní",J303,0)</f>
        <v>0</v>
      </c>
      <c r="BF303" s="143">
        <f>IF(N303="snížená",J303,0)</f>
        <v>0</v>
      </c>
      <c r="BG303" s="143">
        <f>IF(N303="zákl. přenesená",J303,0)</f>
        <v>0</v>
      </c>
      <c r="BH303" s="143">
        <f>IF(N303="sníž. přenesená",J303,0)</f>
        <v>0</v>
      </c>
      <c r="BI303" s="143">
        <f>IF(N303="nulová",J303,0)</f>
        <v>0</v>
      </c>
      <c r="BJ303" s="17" t="s">
        <v>81</v>
      </c>
      <c r="BK303" s="143">
        <f>ROUND(I303*H303,2)</f>
        <v>0</v>
      </c>
      <c r="BL303" s="17" t="s">
        <v>164</v>
      </c>
      <c r="BM303" s="142" t="s">
        <v>3425</v>
      </c>
    </row>
    <row r="304" spans="2:65" s="1" customFormat="1" ht="38.4">
      <c r="B304" s="32"/>
      <c r="D304" s="144" t="s">
        <v>165</v>
      </c>
      <c r="F304" s="145" t="s">
        <v>3424</v>
      </c>
      <c r="I304" s="146"/>
      <c r="L304" s="32"/>
      <c r="M304" s="147"/>
      <c r="T304" s="56"/>
      <c r="AT304" s="17" t="s">
        <v>165</v>
      </c>
      <c r="AU304" s="17" t="s">
        <v>83</v>
      </c>
    </row>
    <row r="305" spans="2:65" s="12" customFormat="1" ht="10.199999999999999">
      <c r="B305" s="168"/>
      <c r="D305" s="144" t="s">
        <v>331</v>
      </c>
      <c r="E305" s="169" t="s">
        <v>1</v>
      </c>
      <c r="F305" s="170" t="s">
        <v>3282</v>
      </c>
      <c r="H305" s="171">
        <v>88.2</v>
      </c>
      <c r="I305" s="172"/>
      <c r="L305" s="168"/>
      <c r="M305" s="173"/>
      <c r="T305" s="174"/>
      <c r="AT305" s="169" t="s">
        <v>331</v>
      </c>
      <c r="AU305" s="169" t="s">
        <v>83</v>
      </c>
      <c r="AV305" s="12" t="s">
        <v>83</v>
      </c>
      <c r="AW305" s="12" t="s">
        <v>31</v>
      </c>
      <c r="AX305" s="12" t="s">
        <v>81</v>
      </c>
      <c r="AY305" s="169" t="s">
        <v>159</v>
      </c>
    </row>
    <row r="306" spans="2:65" s="1" customFormat="1" ht="24.15" customHeight="1">
      <c r="B306" s="130"/>
      <c r="C306" s="131" t="s">
        <v>633</v>
      </c>
      <c r="D306" s="131" t="s">
        <v>160</v>
      </c>
      <c r="E306" s="132" t="s">
        <v>3426</v>
      </c>
      <c r="F306" s="133" t="s">
        <v>3427</v>
      </c>
      <c r="G306" s="134" t="s">
        <v>376</v>
      </c>
      <c r="H306" s="135">
        <v>5</v>
      </c>
      <c r="I306" s="136"/>
      <c r="J306" s="137">
        <f>ROUND(I306*H306,2)</f>
        <v>0</v>
      </c>
      <c r="K306" s="133" t="s">
        <v>320</v>
      </c>
      <c r="L306" s="32"/>
      <c r="M306" s="138" t="s">
        <v>1</v>
      </c>
      <c r="N306" s="139" t="s">
        <v>39</v>
      </c>
      <c r="P306" s="140">
        <f>O306*H306</f>
        <v>0</v>
      </c>
      <c r="Q306" s="140">
        <v>2.8539999999999999E-2</v>
      </c>
      <c r="R306" s="140">
        <f>Q306*H306</f>
        <v>0.14269999999999999</v>
      </c>
      <c r="S306" s="140">
        <v>0</v>
      </c>
      <c r="T306" s="141">
        <f>S306*H306</f>
        <v>0</v>
      </c>
      <c r="AR306" s="142" t="s">
        <v>164</v>
      </c>
      <c r="AT306" s="142" t="s">
        <v>160</v>
      </c>
      <c r="AU306" s="142" t="s">
        <v>83</v>
      </c>
      <c r="AY306" s="17" t="s">
        <v>159</v>
      </c>
      <c r="BE306" s="143">
        <f>IF(N306="základní",J306,0)</f>
        <v>0</v>
      </c>
      <c r="BF306" s="143">
        <f>IF(N306="snížená",J306,0)</f>
        <v>0</v>
      </c>
      <c r="BG306" s="143">
        <f>IF(N306="zákl. přenesená",J306,0)</f>
        <v>0</v>
      </c>
      <c r="BH306" s="143">
        <f>IF(N306="sníž. přenesená",J306,0)</f>
        <v>0</v>
      </c>
      <c r="BI306" s="143">
        <f>IF(N306="nulová",J306,0)</f>
        <v>0</v>
      </c>
      <c r="BJ306" s="17" t="s">
        <v>81</v>
      </c>
      <c r="BK306" s="143">
        <f>ROUND(I306*H306,2)</f>
        <v>0</v>
      </c>
      <c r="BL306" s="17" t="s">
        <v>164</v>
      </c>
      <c r="BM306" s="142" t="s">
        <v>3428</v>
      </c>
    </row>
    <row r="307" spans="2:65" s="1" customFormat="1" ht="19.2">
      <c r="B307" s="32"/>
      <c r="D307" s="144" t="s">
        <v>165</v>
      </c>
      <c r="F307" s="145" t="s">
        <v>3427</v>
      </c>
      <c r="I307" s="146"/>
      <c r="L307" s="32"/>
      <c r="M307" s="147"/>
      <c r="T307" s="56"/>
      <c r="AT307" s="17" t="s">
        <v>165</v>
      </c>
      <c r="AU307" s="17" t="s">
        <v>83</v>
      </c>
    </row>
    <row r="308" spans="2:65" s="1" customFormat="1" ht="16.5" customHeight="1">
      <c r="B308" s="130"/>
      <c r="C308" s="158" t="s">
        <v>261</v>
      </c>
      <c r="D308" s="158" t="s">
        <v>326</v>
      </c>
      <c r="E308" s="159" t="s">
        <v>3429</v>
      </c>
      <c r="F308" s="160" t="s">
        <v>3430</v>
      </c>
      <c r="G308" s="161" t="s">
        <v>376</v>
      </c>
      <c r="H308" s="162">
        <v>5</v>
      </c>
      <c r="I308" s="163"/>
      <c r="J308" s="164">
        <f>ROUND(I308*H308,2)</f>
        <v>0</v>
      </c>
      <c r="K308" s="160" t="s">
        <v>1</v>
      </c>
      <c r="L308" s="165"/>
      <c r="M308" s="166" t="s">
        <v>1</v>
      </c>
      <c r="N308" s="167" t="s">
        <v>39</v>
      </c>
      <c r="P308" s="140">
        <f>O308*H308</f>
        <v>0</v>
      </c>
      <c r="Q308" s="140">
        <v>1.8</v>
      </c>
      <c r="R308" s="140">
        <f>Q308*H308</f>
        <v>9</v>
      </c>
      <c r="S308" s="140">
        <v>0</v>
      </c>
      <c r="T308" s="141">
        <f>S308*H308</f>
        <v>0</v>
      </c>
      <c r="AR308" s="142" t="s">
        <v>175</v>
      </c>
      <c r="AT308" s="142" t="s">
        <v>326</v>
      </c>
      <c r="AU308" s="142" t="s">
        <v>83</v>
      </c>
      <c r="AY308" s="17" t="s">
        <v>159</v>
      </c>
      <c r="BE308" s="143">
        <f>IF(N308="základní",J308,0)</f>
        <v>0</v>
      </c>
      <c r="BF308" s="143">
        <f>IF(N308="snížená",J308,0)</f>
        <v>0</v>
      </c>
      <c r="BG308" s="143">
        <f>IF(N308="zákl. přenesená",J308,0)</f>
        <v>0</v>
      </c>
      <c r="BH308" s="143">
        <f>IF(N308="sníž. přenesená",J308,0)</f>
        <v>0</v>
      </c>
      <c r="BI308" s="143">
        <f>IF(N308="nulová",J308,0)</f>
        <v>0</v>
      </c>
      <c r="BJ308" s="17" t="s">
        <v>81</v>
      </c>
      <c r="BK308" s="143">
        <f>ROUND(I308*H308,2)</f>
        <v>0</v>
      </c>
      <c r="BL308" s="17" t="s">
        <v>164</v>
      </c>
      <c r="BM308" s="142" t="s">
        <v>3431</v>
      </c>
    </row>
    <row r="309" spans="2:65" s="1" customFormat="1" ht="10.199999999999999">
      <c r="B309" s="32"/>
      <c r="D309" s="144" t="s">
        <v>165</v>
      </c>
      <c r="F309" s="145" t="s">
        <v>3430</v>
      </c>
      <c r="I309" s="146"/>
      <c r="L309" s="32"/>
      <c r="M309" s="147"/>
      <c r="T309" s="56"/>
      <c r="AT309" s="17" t="s">
        <v>165</v>
      </c>
      <c r="AU309" s="17" t="s">
        <v>83</v>
      </c>
    </row>
    <row r="310" spans="2:65" s="1" customFormat="1" ht="24.15" customHeight="1">
      <c r="B310" s="130"/>
      <c r="C310" s="158" t="s">
        <v>638</v>
      </c>
      <c r="D310" s="158" t="s">
        <v>326</v>
      </c>
      <c r="E310" s="159" t="s">
        <v>3432</v>
      </c>
      <c r="F310" s="160" t="s">
        <v>3433</v>
      </c>
      <c r="G310" s="161" t="s">
        <v>376</v>
      </c>
      <c r="H310" s="162">
        <v>5</v>
      </c>
      <c r="I310" s="163"/>
      <c r="J310" s="164">
        <f>ROUND(I310*H310,2)</f>
        <v>0</v>
      </c>
      <c r="K310" s="160" t="s">
        <v>320</v>
      </c>
      <c r="L310" s="165"/>
      <c r="M310" s="166" t="s">
        <v>1</v>
      </c>
      <c r="N310" s="167" t="s">
        <v>39</v>
      </c>
      <c r="P310" s="140">
        <f>O310*H310</f>
        <v>0</v>
      </c>
      <c r="Q310" s="140">
        <v>2E-3</v>
      </c>
      <c r="R310" s="140">
        <f>Q310*H310</f>
        <v>0.01</v>
      </c>
      <c r="S310" s="140">
        <v>0</v>
      </c>
      <c r="T310" s="141">
        <f>S310*H310</f>
        <v>0</v>
      </c>
      <c r="AR310" s="142" t="s">
        <v>175</v>
      </c>
      <c r="AT310" s="142" t="s">
        <v>326</v>
      </c>
      <c r="AU310" s="142" t="s">
        <v>83</v>
      </c>
      <c r="AY310" s="17" t="s">
        <v>159</v>
      </c>
      <c r="BE310" s="143">
        <f>IF(N310="základní",J310,0)</f>
        <v>0</v>
      </c>
      <c r="BF310" s="143">
        <f>IF(N310="snížená",J310,0)</f>
        <v>0</v>
      </c>
      <c r="BG310" s="143">
        <f>IF(N310="zákl. přenesená",J310,0)</f>
        <v>0</v>
      </c>
      <c r="BH310" s="143">
        <f>IF(N310="sníž. přenesená",J310,0)</f>
        <v>0</v>
      </c>
      <c r="BI310" s="143">
        <f>IF(N310="nulová",J310,0)</f>
        <v>0</v>
      </c>
      <c r="BJ310" s="17" t="s">
        <v>81</v>
      </c>
      <c r="BK310" s="143">
        <f>ROUND(I310*H310,2)</f>
        <v>0</v>
      </c>
      <c r="BL310" s="17" t="s">
        <v>164</v>
      </c>
      <c r="BM310" s="142" t="s">
        <v>3434</v>
      </c>
    </row>
    <row r="311" spans="2:65" s="1" customFormat="1" ht="10.199999999999999">
      <c r="B311" s="32"/>
      <c r="D311" s="144" t="s">
        <v>165</v>
      </c>
      <c r="F311" s="145" t="s">
        <v>3433</v>
      </c>
      <c r="I311" s="146"/>
      <c r="L311" s="32"/>
      <c r="M311" s="147"/>
      <c r="T311" s="56"/>
      <c r="AT311" s="17" t="s">
        <v>165</v>
      </c>
      <c r="AU311" s="17" t="s">
        <v>83</v>
      </c>
    </row>
    <row r="312" spans="2:65" s="12" customFormat="1" ht="10.199999999999999">
      <c r="B312" s="168"/>
      <c r="D312" s="144" t="s">
        <v>331</v>
      </c>
      <c r="E312" s="169" t="s">
        <v>1</v>
      </c>
      <c r="F312" s="170" t="s">
        <v>180</v>
      </c>
      <c r="H312" s="171">
        <v>5</v>
      </c>
      <c r="I312" s="172"/>
      <c r="L312" s="168"/>
      <c r="M312" s="173"/>
      <c r="T312" s="174"/>
      <c r="AT312" s="169" t="s">
        <v>331</v>
      </c>
      <c r="AU312" s="169" t="s">
        <v>83</v>
      </c>
      <c r="AV312" s="12" t="s">
        <v>83</v>
      </c>
      <c r="AW312" s="12" t="s">
        <v>31</v>
      </c>
      <c r="AX312" s="12" t="s">
        <v>81</v>
      </c>
      <c r="AY312" s="169" t="s">
        <v>159</v>
      </c>
    </row>
    <row r="313" spans="2:65" s="1" customFormat="1" ht="24.15" customHeight="1">
      <c r="B313" s="130"/>
      <c r="C313" s="131" t="s">
        <v>266</v>
      </c>
      <c r="D313" s="131" t="s">
        <v>160</v>
      </c>
      <c r="E313" s="132" t="s">
        <v>3435</v>
      </c>
      <c r="F313" s="133" t="s">
        <v>3436</v>
      </c>
      <c r="G313" s="134" t="s">
        <v>376</v>
      </c>
      <c r="H313" s="135">
        <v>5</v>
      </c>
      <c r="I313" s="136"/>
      <c r="J313" s="137">
        <f>ROUND(I313*H313,2)</f>
        <v>0</v>
      </c>
      <c r="K313" s="133" t="s">
        <v>320</v>
      </c>
      <c r="L313" s="32"/>
      <c r="M313" s="138" t="s">
        <v>1</v>
      </c>
      <c r="N313" s="139" t="s">
        <v>39</v>
      </c>
      <c r="P313" s="140">
        <f>O313*H313</f>
        <v>0</v>
      </c>
      <c r="Q313" s="140">
        <v>3.9269999999999999E-2</v>
      </c>
      <c r="R313" s="140">
        <f>Q313*H313</f>
        <v>0.19635</v>
      </c>
      <c r="S313" s="140">
        <v>0</v>
      </c>
      <c r="T313" s="141">
        <f>S313*H313</f>
        <v>0</v>
      </c>
      <c r="AR313" s="142" t="s">
        <v>164</v>
      </c>
      <c r="AT313" s="142" t="s">
        <v>160</v>
      </c>
      <c r="AU313" s="142" t="s">
        <v>83</v>
      </c>
      <c r="AY313" s="17" t="s">
        <v>159</v>
      </c>
      <c r="BE313" s="143">
        <f>IF(N313="základní",J313,0)</f>
        <v>0</v>
      </c>
      <c r="BF313" s="143">
        <f>IF(N313="snížená",J313,0)</f>
        <v>0</v>
      </c>
      <c r="BG313" s="143">
        <f>IF(N313="zákl. přenesená",J313,0)</f>
        <v>0</v>
      </c>
      <c r="BH313" s="143">
        <f>IF(N313="sníž. přenesená",J313,0)</f>
        <v>0</v>
      </c>
      <c r="BI313" s="143">
        <f>IF(N313="nulová",J313,0)</f>
        <v>0</v>
      </c>
      <c r="BJ313" s="17" t="s">
        <v>81</v>
      </c>
      <c r="BK313" s="143">
        <f>ROUND(I313*H313,2)</f>
        <v>0</v>
      </c>
      <c r="BL313" s="17" t="s">
        <v>164</v>
      </c>
      <c r="BM313" s="142" t="s">
        <v>3437</v>
      </c>
    </row>
    <row r="314" spans="2:65" s="1" customFormat="1" ht="19.2">
      <c r="B314" s="32"/>
      <c r="D314" s="144" t="s">
        <v>165</v>
      </c>
      <c r="F314" s="145" t="s">
        <v>3436</v>
      </c>
      <c r="I314" s="146"/>
      <c r="L314" s="32"/>
      <c r="M314" s="147"/>
      <c r="T314" s="56"/>
      <c r="AT314" s="17" t="s">
        <v>165</v>
      </c>
      <c r="AU314" s="17" t="s">
        <v>83</v>
      </c>
    </row>
    <row r="315" spans="2:65" s="1" customFormat="1" ht="24.15" customHeight="1">
      <c r="B315" s="130"/>
      <c r="C315" s="158" t="s">
        <v>643</v>
      </c>
      <c r="D315" s="158" t="s">
        <v>326</v>
      </c>
      <c r="E315" s="159" t="s">
        <v>3438</v>
      </c>
      <c r="F315" s="160" t="s">
        <v>3439</v>
      </c>
      <c r="G315" s="161" t="s">
        <v>376</v>
      </c>
      <c r="H315" s="162">
        <v>5</v>
      </c>
      <c r="I315" s="163"/>
      <c r="J315" s="164">
        <f>ROUND(I315*H315,2)</f>
        <v>0</v>
      </c>
      <c r="K315" s="160" t="s">
        <v>320</v>
      </c>
      <c r="L315" s="165"/>
      <c r="M315" s="166" t="s">
        <v>1</v>
      </c>
      <c r="N315" s="167" t="s">
        <v>39</v>
      </c>
      <c r="P315" s="140">
        <f>O315*H315</f>
        <v>0</v>
      </c>
      <c r="Q315" s="140">
        <v>0.33600000000000002</v>
      </c>
      <c r="R315" s="140">
        <f>Q315*H315</f>
        <v>1.6800000000000002</v>
      </c>
      <c r="S315" s="140">
        <v>0</v>
      </c>
      <c r="T315" s="141">
        <f>S315*H315</f>
        <v>0</v>
      </c>
      <c r="AR315" s="142" t="s">
        <v>175</v>
      </c>
      <c r="AT315" s="142" t="s">
        <v>326</v>
      </c>
      <c r="AU315" s="142" t="s">
        <v>83</v>
      </c>
      <c r="AY315" s="17" t="s">
        <v>159</v>
      </c>
      <c r="BE315" s="143">
        <f>IF(N315="základní",J315,0)</f>
        <v>0</v>
      </c>
      <c r="BF315" s="143">
        <f>IF(N315="snížená",J315,0)</f>
        <v>0</v>
      </c>
      <c r="BG315" s="143">
        <f>IF(N315="zákl. přenesená",J315,0)</f>
        <v>0</v>
      </c>
      <c r="BH315" s="143">
        <f>IF(N315="sníž. přenesená",J315,0)</f>
        <v>0</v>
      </c>
      <c r="BI315" s="143">
        <f>IF(N315="nulová",J315,0)</f>
        <v>0</v>
      </c>
      <c r="BJ315" s="17" t="s">
        <v>81</v>
      </c>
      <c r="BK315" s="143">
        <f>ROUND(I315*H315,2)</f>
        <v>0</v>
      </c>
      <c r="BL315" s="17" t="s">
        <v>164</v>
      </c>
      <c r="BM315" s="142" t="s">
        <v>3440</v>
      </c>
    </row>
    <row r="316" spans="2:65" s="1" customFormat="1" ht="10.199999999999999">
      <c r="B316" s="32"/>
      <c r="D316" s="144" t="s">
        <v>165</v>
      </c>
      <c r="F316" s="145" t="s">
        <v>3441</v>
      </c>
      <c r="I316" s="146"/>
      <c r="L316" s="32"/>
      <c r="M316" s="147"/>
      <c r="T316" s="56"/>
      <c r="AT316" s="17" t="s">
        <v>165</v>
      </c>
      <c r="AU316" s="17" t="s">
        <v>83</v>
      </c>
    </row>
    <row r="317" spans="2:65" s="1" customFormat="1" ht="37.799999999999997" customHeight="1">
      <c r="B317" s="130"/>
      <c r="C317" s="131" t="s">
        <v>272</v>
      </c>
      <c r="D317" s="131" t="s">
        <v>160</v>
      </c>
      <c r="E317" s="132" t="s">
        <v>3442</v>
      </c>
      <c r="F317" s="133" t="s">
        <v>3443</v>
      </c>
      <c r="G317" s="134" t="s">
        <v>376</v>
      </c>
      <c r="H317" s="135">
        <v>5</v>
      </c>
      <c r="I317" s="136"/>
      <c r="J317" s="137">
        <f>ROUND(I317*H317,2)</f>
        <v>0</v>
      </c>
      <c r="K317" s="133" t="s">
        <v>320</v>
      </c>
      <c r="L317" s="32"/>
      <c r="M317" s="138" t="s">
        <v>1</v>
      </c>
      <c r="N317" s="139" t="s">
        <v>39</v>
      </c>
      <c r="P317" s="140">
        <f>O317*H317</f>
        <v>0</v>
      </c>
      <c r="Q317" s="140">
        <v>0.09</v>
      </c>
      <c r="R317" s="140">
        <f>Q317*H317</f>
        <v>0.44999999999999996</v>
      </c>
      <c r="S317" s="140">
        <v>0</v>
      </c>
      <c r="T317" s="141">
        <f>S317*H317</f>
        <v>0</v>
      </c>
      <c r="AR317" s="142" t="s">
        <v>164</v>
      </c>
      <c r="AT317" s="142" t="s">
        <v>160</v>
      </c>
      <c r="AU317" s="142" t="s">
        <v>83</v>
      </c>
      <c r="AY317" s="17" t="s">
        <v>159</v>
      </c>
      <c r="BE317" s="143">
        <f>IF(N317="základní",J317,0)</f>
        <v>0</v>
      </c>
      <c r="BF317" s="143">
        <f>IF(N317="snížená",J317,0)</f>
        <v>0</v>
      </c>
      <c r="BG317" s="143">
        <f>IF(N317="zákl. přenesená",J317,0)</f>
        <v>0</v>
      </c>
      <c r="BH317" s="143">
        <f>IF(N317="sníž. přenesená",J317,0)</f>
        <v>0</v>
      </c>
      <c r="BI317" s="143">
        <f>IF(N317="nulová",J317,0)</f>
        <v>0</v>
      </c>
      <c r="BJ317" s="17" t="s">
        <v>81</v>
      </c>
      <c r="BK317" s="143">
        <f>ROUND(I317*H317,2)</f>
        <v>0</v>
      </c>
      <c r="BL317" s="17" t="s">
        <v>164</v>
      </c>
      <c r="BM317" s="142" t="s">
        <v>3444</v>
      </c>
    </row>
    <row r="318" spans="2:65" s="1" customFormat="1" ht="19.2">
      <c r="B318" s="32"/>
      <c r="D318" s="144" t="s">
        <v>165</v>
      </c>
      <c r="F318" s="145" t="s">
        <v>3445</v>
      </c>
      <c r="I318" s="146"/>
      <c r="L318" s="32"/>
      <c r="M318" s="147"/>
      <c r="T318" s="56"/>
      <c r="AT318" s="17" t="s">
        <v>165</v>
      </c>
      <c r="AU318" s="17" t="s">
        <v>83</v>
      </c>
    </row>
    <row r="319" spans="2:65" s="1" customFormat="1" ht="21.75" customHeight="1">
      <c r="B319" s="130"/>
      <c r="C319" s="158" t="s">
        <v>526</v>
      </c>
      <c r="D319" s="158" t="s">
        <v>326</v>
      </c>
      <c r="E319" s="159" t="s">
        <v>3446</v>
      </c>
      <c r="F319" s="160" t="s">
        <v>3447</v>
      </c>
      <c r="G319" s="161" t="s">
        <v>376</v>
      </c>
      <c r="H319" s="162">
        <v>5</v>
      </c>
      <c r="I319" s="163"/>
      <c r="J319" s="164">
        <f>ROUND(I319*H319,2)</f>
        <v>0</v>
      </c>
      <c r="K319" s="160" t="s">
        <v>320</v>
      </c>
      <c r="L319" s="165"/>
      <c r="M319" s="166" t="s">
        <v>1</v>
      </c>
      <c r="N319" s="167" t="s">
        <v>39</v>
      </c>
      <c r="P319" s="140">
        <f>O319*H319</f>
        <v>0</v>
      </c>
      <c r="Q319" s="140">
        <v>0.06</v>
      </c>
      <c r="R319" s="140">
        <f>Q319*H319</f>
        <v>0.3</v>
      </c>
      <c r="S319" s="140">
        <v>0</v>
      </c>
      <c r="T319" s="141">
        <f>S319*H319</f>
        <v>0</v>
      </c>
      <c r="AR319" s="142" t="s">
        <v>175</v>
      </c>
      <c r="AT319" s="142" t="s">
        <v>326</v>
      </c>
      <c r="AU319" s="142" t="s">
        <v>83</v>
      </c>
      <c r="AY319" s="17" t="s">
        <v>159</v>
      </c>
      <c r="BE319" s="143">
        <f>IF(N319="základní",J319,0)</f>
        <v>0</v>
      </c>
      <c r="BF319" s="143">
        <f>IF(N319="snížená",J319,0)</f>
        <v>0</v>
      </c>
      <c r="BG319" s="143">
        <f>IF(N319="zákl. přenesená",J319,0)</f>
        <v>0</v>
      </c>
      <c r="BH319" s="143">
        <f>IF(N319="sníž. přenesená",J319,0)</f>
        <v>0</v>
      </c>
      <c r="BI319" s="143">
        <f>IF(N319="nulová",J319,0)</f>
        <v>0</v>
      </c>
      <c r="BJ319" s="17" t="s">
        <v>81</v>
      </c>
      <c r="BK319" s="143">
        <f>ROUND(I319*H319,2)</f>
        <v>0</v>
      </c>
      <c r="BL319" s="17" t="s">
        <v>164</v>
      </c>
      <c r="BM319" s="142" t="s">
        <v>3448</v>
      </c>
    </row>
    <row r="320" spans="2:65" s="1" customFormat="1" ht="10.199999999999999">
      <c r="B320" s="32"/>
      <c r="D320" s="144" t="s">
        <v>165</v>
      </c>
      <c r="F320" s="145" t="s">
        <v>3447</v>
      </c>
      <c r="I320" s="146"/>
      <c r="L320" s="32"/>
      <c r="M320" s="147"/>
      <c r="T320" s="56"/>
      <c r="AT320" s="17" t="s">
        <v>165</v>
      </c>
      <c r="AU320" s="17" t="s">
        <v>83</v>
      </c>
    </row>
    <row r="321" spans="2:65" s="1" customFormat="1" ht="24.15" customHeight="1">
      <c r="B321" s="130"/>
      <c r="C321" s="131" t="s">
        <v>278</v>
      </c>
      <c r="D321" s="131" t="s">
        <v>160</v>
      </c>
      <c r="E321" s="132" t="s">
        <v>3449</v>
      </c>
      <c r="F321" s="133" t="s">
        <v>3450</v>
      </c>
      <c r="G321" s="134" t="s">
        <v>315</v>
      </c>
      <c r="H321" s="135">
        <v>6.6740000000000004</v>
      </c>
      <c r="I321" s="136"/>
      <c r="J321" s="137">
        <f>ROUND(I321*H321,2)</f>
        <v>0</v>
      </c>
      <c r="K321" s="133" t="s">
        <v>320</v>
      </c>
      <c r="L321" s="32"/>
      <c r="M321" s="138" t="s">
        <v>1</v>
      </c>
      <c r="N321" s="139" t="s">
        <v>39</v>
      </c>
      <c r="P321" s="140">
        <f>O321*H321</f>
        <v>0</v>
      </c>
      <c r="Q321" s="140">
        <v>2.3010199999999998</v>
      </c>
      <c r="R321" s="140">
        <f>Q321*H321</f>
        <v>15.35700748</v>
      </c>
      <c r="S321" s="140">
        <v>0</v>
      </c>
      <c r="T321" s="141">
        <f>S321*H321</f>
        <v>0</v>
      </c>
      <c r="AR321" s="142" t="s">
        <v>164</v>
      </c>
      <c r="AT321" s="142" t="s">
        <v>160</v>
      </c>
      <c r="AU321" s="142" t="s">
        <v>83</v>
      </c>
      <c r="AY321" s="17" t="s">
        <v>159</v>
      </c>
      <c r="BE321" s="143">
        <f>IF(N321="základní",J321,0)</f>
        <v>0</v>
      </c>
      <c r="BF321" s="143">
        <f>IF(N321="snížená",J321,0)</f>
        <v>0</v>
      </c>
      <c r="BG321" s="143">
        <f>IF(N321="zákl. přenesená",J321,0)</f>
        <v>0</v>
      </c>
      <c r="BH321" s="143">
        <f>IF(N321="sníž. přenesená",J321,0)</f>
        <v>0</v>
      </c>
      <c r="BI321" s="143">
        <f>IF(N321="nulová",J321,0)</f>
        <v>0</v>
      </c>
      <c r="BJ321" s="17" t="s">
        <v>81</v>
      </c>
      <c r="BK321" s="143">
        <f>ROUND(I321*H321,2)</f>
        <v>0</v>
      </c>
      <c r="BL321" s="17" t="s">
        <v>164</v>
      </c>
      <c r="BM321" s="142" t="s">
        <v>3451</v>
      </c>
    </row>
    <row r="322" spans="2:65" s="1" customFormat="1" ht="19.2">
      <c r="B322" s="32"/>
      <c r="D322" s="144" t="s">
        <v>165</v>
      </c>
      <c r="F322" s="145" t="s">
        <v>3452</v>
      </c>
      <c r="I322" s="146"/>
      <c r="L322" s="32"/>
      <c r="M322" s="147"/>
      <c r="T322" s="56"/>
      <c r="AT322" s="17" t="s">
        <v>165</v>
      </c>
      <c r="AU322" s="17" t="s">
        <v>83</v>
      </c>
    </row>
    <row r="323" spans="2:65" s="12" customFormat="1" ht="10.199999999999999">
      <c r="B323" s="168"/>
      <c r="D323" s="144" t="s">
        <v>331</v>
      </c>
      <c r="E323" s="169" t="s">
        <v>1</v>
      </c>
      <c r="F323" s="170" t="s">
        <v>3453</v>
      </c>
      <c r="H323" s="171">
        <v>8.8089999999999993</v>
      </c>
      <c r="I323" s="172"/>
      <c r="L323" s="168"/>
      <c r="M323" s="173"/>
      <c r="T323" s="174"/>
      <c r="AT323" s="169" t="s">
        <v>331</v>
      </c>
      <c r="AU323" s="169" t="s">
        <v>83</v>
      </c>
      <c r="AV323" s="12" t="s">
        <v>83</v>
      </c>
      <c r="AW323" s="12" t="s">
        <v>31</v>
      </c>
      <c r="AX323" s="12" t="s">
        <v>74</v>
      </c>
      <c r="AY323" s="169" t="s">
        <v>159</v>
      </c>
    </row>
    <row r="324" spans="2:65" s="12" customFormat="1" ht="10.199999999999999">
      <c r="B324" s="168"/>
      <c r="D324" s="144" t="s">
        <v>331</v>
      </c>
      <c r="E324" s="169" t="s">
        <v>1</v>
      </c>
      <c r="F324" s="170" t="s">
        <v>3454</v>
      </c>
      <c r="H324" s="171">
        <v>-2.1349999999999998</v>
      </c>
      <c r="I324" s="172"/>
      <c r="L324" s="168"/>
      <c r="M324" s="173"/>
      <c r="T324" s="174"/>
      <c r="AT324" s="169" t="s">
        <v>331</v>
      </c>
      <c r="AU324" s="169" t="s">
        <v>83</v>
      </c>
      <c r="AV324" s="12" t="s">
        <v>83</v>
      </c>
      <c r="AW324" s="12" t="s">
        <v>31</v>
      </c>
      <c r="AX324" s="12" t="s">
        <v>74</v>
      </c>
      <c r="AY324" s="169" t="s">
        <v>159</v>
      </c>
    </row>
    <row r="325" spans="2:65" s="14" customFormat="1" ht="10.199999999999999">
      <c r="B325" s="182"/>
      <c r="D325" s="144" t="s">
        <v>331</v>
      </c>
      <c r="E325" s="183" t="s">
        <v>1</v>
      </c>
      <c r="F325" s="184" t="s">
        <v>1597</v>
      </c>
      <c r="H325" s="185">
        <v>6.6740000000000004</v>
      </c>
      <c r="I325" s="186"/>
      <c r="L325" s="182"/>
      <c r="M325" s="187"/>
      <c r="T325" s="188"/>
      <c r="AT325" s="183" t="s">
        <v>331</v>
      </c>
      <c r="AU325" s="183" t="s">
        <v>83</v>
      </c>
      <c r="AV325" s="14" t="s">
        <v>164</v>
      </c>
      <c r="AW325" s="14" t="s">
        <v>31</v>
      </c>
      <c r="AX325" s="14" t="s">
        <v>81</v>
      </c>
      <c r="AY325" s="183" t="s">
        <v>159</v>
      </c>
    </row>
    <row r="326" spans="2:65" s="1" customFormat="1" ht="21.75" customHeight="1">
      <c r="B326" s="130"/>
      <c r="C326" s="131" t="s">
        <v>533</v>
      </c>
      <c r="D326" s="131" t="s">
        <v>160</v>
      </c>
      <c r="E326" s="132" t="s">
        <v>3455</v>
      </c>
      <c r="F326" s="133" t="s">
        <v>3456</v>
      </c>
      <c r="G326" s="134" t="s">
        <v>336</v>
      </c>
      <c r="H326" s="135">
        <v>39.15</v>
      </c>
      <c r="I326" s="136"/>
      <c r="J326" s="137">
        <f>ROUND(I326*H326,2)</f>
        <v>0</v>
      </c>
      <c r="K326" s="133" t="s">
        <v>320</v>
      </c>
      <c r="L326" s="32"/>
      <c r="M326" s="138" t="s">
        <v>1</v>
      </c>
      <c r="N326" s="139" t="s">
        <v>39</v>
      </c>
      <c r="P326" s="140">
        <f>O326*H326</f>
        <v>0</v>
      </c>
      <c r="Q326" s="140">
        <v>4.5999999999999999E-3</v>
      </c>
      <c r="R326" s="140">
        <f>Q326*H326</f>
        <v>0.18009</v>
      </c>
      <c r="S326" s="140">
        <v>0</v>
      </c>
      <c r="T326" s="141">
        <f>S326*H326</f>
        <v>0</v>
      </c>
      <c r="AR326" s="142" t="s">
        <v>164</v>
      </c>
      <c r="AT326" s="142" t="s">
        <v>160</v>
      </c>
      <c r="AU326" s="142" t="s">
        <v>83</v>
      </c>
      <c r="AY326" s="17" t="s">
        <v>159</v>
      </c>
      <c r="BE326" s="143">
        <f>IF(N326="základní",J326,0)</f>
        <v>0</v>
      </c>
      <c r="BF326" s="143">
        <f>IF(N326="snížená",J326,0)</f>
        <v>0</v>
      </c>
      <c r="BG326" s="143">
        <f>IF(N326="zákl. přenesená",J326,0)</f>
        <v>0</v>
      </c>
      <c r="BH326" s="143">
        <f>IF(N326="sníž. přenesená",J326,0)</f>
        <v>0</v>
      </c>
      <c r="BI326" s="143">
        <f>IF(N326="nulová",J326,0)</f>
        <v>0</v>
      </c>
      <c r="BJ326" s="17" t="s">
        <v>81</v>
      </c>
      <c r="BK326" s="143">
        <f>ROUND(I326*H326,2)</f>
        <v>0</v>
      </c>
      <c r="BL326" s="17" t="s">
        <v>164</v>
      </c>
      <c r="BM326" s="142" t="s">
        <v>3457</v>
      </c>
    </row>
    <row r="327" spans="2:65" s="1" customFormat="1" ht="10.199999999999999">
      <c r="B327" s="32"/>
      <c r="D327" s="144" t="s">
        <v>165</v>
      </c>
      <c r="F327" s="145" t="s">
        <v>3458</v>
      </c>
      <c r="I327" s="146"/>
      <c r="L327" s="32"/>
      <c r="M327" s="147"/>
      <c r="T327" s="56"/>
      <c r="AT327" s="17" t="s">
        <v>165</v>
      </c>
      <c r="AU327" s="17" t="s">
        <v>83</v>
      </c>
    </row>
    <row r="328" spans="2:65" s="12" customFormat="1" ht="10.199999999999999">
      <c r="B328" s="168"/>
      <c r="D328" s="144" t="s">
        <v>331</v>
      </c>
      <c r="E328" s="169" t="s">
        <v>1</v>
      </c>
      <c r="F328" s="170" t="s">
        <v>3459</v>
      </c>
      <c r="H328" s="171">
        <v>39.15</v>
      </c>
      <c r="I328" s="172"/>
      <c r="L328" s="168"/>
      <c r="M328" s="173"/>
      <c r="T328" s="174"/>
      <c r="AT328" s="169" t="s">
        <v>331</v>
      </c>
      <c r="AU328" s="169" t="s">
        <v>83</v>
      </c>
      <c r="AV328" s="12" t="s">
        <v>83</v>
      </c>
      <c r="AW328" s="12" t="s">
        <v>31</v>
      </c>
      <c r="AX328" s="12" t="s">
        <v>81</v>
      </c>
      <c r="AY328" s="169" t="s">
        <v>159</v>
      </c>
    </row>
    <row r="329" spans="2:65" s="1" customFormat="1" ht="24.15" customHeight="1">
      <c r="B329" s="130"/>
      <c r="C329" s="131" t="s">
        <v>282</v>
      </c>
      <c r="D329" s="131" t="s">
        <v>160</v>
      </c>
      <c r="E329" s="132" t="s">
        <v>3460</v>
      </c>
      <c r="F329" s="133" t="s">
        <v>3461</v>
      </c>
      <c r="G329" s="134" t="s">
        <v>336</v>
      </c>
      <c r="H329" s="135">
        <v>39.15</v>
      </c>
      <c r="I329" s="136"/>
      <c r="J329" s="137">
        <f>ROUND(I329*H329,2)</f>
        <v>0</v>
      </c>
      <c r="K329" s="133" t="s">
        <v>320</v>
      </c>
      <c r="L329" s="32"/>
      <c r="M329" s="138" t="s">
        <v>1</v>
      </c>
      <c r="N329" s="139" t="s">
        <v>39</v>
      </c>
      <c r="P329" s="140">
        <f>O329*H329</f>
        <v>0</v>
      </c>
      <c r="Q329" s="140">
        <v>0</v>
      </c>
      <c r="R329" s="140">
        <f>Q329*H329</f>
        <v>0</v>
      </c>
      <c r="S329" s="140">
        <v>0</v>
      </c>
      <c r="T329" s="141">
        <f>S329*H329</f>
        <v>0</v>
      </c>
      <c r="AR329" s="142" t="s">
        <v>164</v>
      </c>
      <c r="AT329" s="142" t="s">
        <v>160</v>
      </c>
      <c r="AU329" s="142" t="s">
        <v>83</v>
      </c>
      <c r="AY329" s="17" t="s">
        <v>159</v>
      </c>
      <c r="BE329" s="143">
        <f>IF(N329="základní",J329,0)</f>
        <v>0</v>
      </c>
      <c r="BF329" s="143">
        <f>IF(N329="snížená",J329,0)</f>
        <v>0</v>
      </c>
      <c r="BG329" s="143">
        <f>IF(N329="zákl. přenesená",J329,0)</f>
        <v>0</v>
      </c>
      <c r="BH329" s="143">
        <f>IF(N329="sníž. přenesená",J329,0)</f>
        <v>0</v>
      </c>
      <c r="BI329" s="143">
        <f>IF(N329="nulová",J329,0)</f>
        <v>0</v>
      </c>
      <c r="BJ329" s="17" t="s">
        <v>81</v>
      </c>
      <c r="BK329" s="143">
        <f>ROUND(I329*H329,2)</f>
        <v>0</v>
      </c>
      <c r="BL329" s="17" t="s">
        <v>164</v>
      </c>
      <c r="BM329" s="142" t="s">
        <v>3462</v>
      </c>
    </row>
    <row r="330" spans="2:65" s="1" customFormat="1" ht="19.2">
      <c r="B330" s="32"/>
      <c r="D330" s="144" t="s">
        <v>165</v>
      </c>
      <c r="F330" s="145" t="s">
        <v>3463</v>
      </c>
      <c r="I330" s="146"/>
      <c r="L330" s="32"/>
      <c r="M330" s="147"/>
      <c r="T330" s="56"/>
      <c r="AT330" s="17" t="s">
        <v>165</v>
      </c>
      <c r="AU330" s="17" t="s">
        <v>83</v>
      </c>
    </row>
    <row r="331" spans="2:65" s="12" customFormat="1" ht="10.199999999999999">
      <c r="B331" s="168"/>
      <c r="D331" s="144" t="s">
        <v>331</v>
      </c>
      <c r="E331" s="169" t="s">
        <v>1</v>
      </c>
      <c r="F331" s="170" t="s">
        <v>3459</v>
      </c>
      <c r="H331" s="171">
        <v>39.15</v>
      </c>
      <c r="I331" s="172"/>
      <c r="L331" s="168"/>
      <c r="M331" s="173"/>
      <c r="T331" s="174"/>
      <c r="AT331" s="169" t="s">
        <v>331</v>
      </c>
      <c r="AU331" s="169" t="s">
        <v>83</v>
      </c>
      <c r="AV331" s="12" t="s">
        <v>83</v>
      </c>
      <c r="AW331" s="12" t="s">
        <v>31</v>
      </c>
      <c r="AX331" s="12" t="s">
        <v>81</v>
      </c>
      <c r="AY331" s="169" t="s">
        <v>159</v>
      </c>
    </row>
    <row r="332" spans="2:65" s="1" customFormat="1" ht="21.75" customHeight="1">
      <c r="B332" s="130"/>
      <c r="C332" s="131" t="s">
        <v>540</v>
      </c>
      <c r="D332" s="131" t="s">
        <v>160</v>
      </c>
      <c r="E332" s="132" t="s">
        <v>3464</v>
      </c>
      <c r="F332" s="133" t="s">
        <v>3465</v>
      </c>
      <c r="G332" s="134" t="s">
        <v>344</v>
      </c>
      <c r="H332" s="135">
        <v>88.2</v>
      </c>
      <c r="I332" s="136"/>
      <c r="J332" s="137">
        <f>ROUND(I332*H332,2)</f>
        <v>0</v>
      </c>
      <c r="K332" s="133" t="s">
        <v>320</v>
      </c>
      <c r="L332" s="32"/>
      <c r="M332" s="138" t="s">
        <v>1</v>
      </c>
      <c r="N332" s="139" t="s">
        <v>39</v>
      </c>
      <c r="P332" s="140">
        <f>O332*H332</f>
        <v>0</v>
      </c>
      <c r="Q332" s="140">
        <v>9.0000000000000006E-5</v>
      </c>
      <c r="R332" s="140">
        <f>Q332*H332</f>
        <v>7.9380000000000006E-3</v>
      </c>
      <c r="S332" s="140">
        <v>0</v>
      </c>
      <c r="T332" s="141">
        <f>S332*H332</f>
        <v>0</v>
      </c>
      <c r="AR332" s="142" t="s">
        <v>164</v>
      </c>
      <c r="AT332" s="142" t="s">
        <v>160</v>
      </c>
      <c r="AU332" s="142" t="s">
        <v>83</v>
      </c>
      <c r="AY332" s="17" t="s">
        <v>159</v>
      </c>
      <c r="BE332" s="143">
        <f>IF(N332="základní",J332,0)</f>
        <v>0</v>
      </c>
      <c r="BF332" s="143">
        <f>IF(N332="snížená",J332,0)</f>
        <v>0</v>
      </c>
      <c r="BG332" s="143">
        <f>IF(N332="zákl. přenesená",J332,0)</f>
        <v>0</v>
      </c>
      <c r="BH332" s="143">
        <f>IF(N332="sníž. přenesená",J332,0)</f>
        <v>0</v>
      </c>
      <c r="BI332" s="143">
        <f>IF(N332="nulová",J332,0)</f>
        <v>0</v>
      </c>
      <c r="BJ332" s="17" t="s">
        <v>81</v>
      </c>
      <c r="BK332" s="143">
        <f>ROUND(I332*H332,2)</f>
        <v>0</v>
      </c>
      <c r="BL332" s="17" t="s">
        <v>164</v>
      </c>
      <c r="BM332" s="142" t="s">
        <v>3466</v>
      </c>
    </row>
    <row r="333" spans="2:65" s="1" customFormat="1" ht="10.199999999999999">
      <c r="B333" s="32"/>
      <c r="D333" s="144" t="s">
        <v>165</v>
      </c>
      <c r="F333" s="145" t="s">
        <v>3467</v>
      </c>
      <c r="I333" s="146"/>
      <c r="L333" s="32"/>
      <c r="M333" s="147"/>
      <c r="T333" s="56"/>
      <c r="AT333" s="17" t="s">
        <v>165</v>
      </c>
      <c r="AU333" s="17" t="s">
        <v>83</v>
      </c>
    </row>
    <row r="334" spans="2:65" s="12" customFormat="1" ht="10.199999999999999">
      <c r="B334" s="168"/>
      <c r="D334" s="144" t="s">
        <v>331</v>
      </c>
      <c r="E334" s="169" t="s">
        <v>1</v>
      </c>
      <c r="F334" s="170" t="s">
        <v>3282</v>
      </c>
      <c r="H334" s="171">
        <v>88.2</v>
      </c>
      <c r="I334" s="172"/>
      <c r="L334" s="168"/>
      <c r="M334" s="173"/>
      <c r="T334" s="174"/>
      <c r="AT334" s="169" t="s">
        <v>331</v>
      </c>
      <c r="AU334" s="169" t="s">
        <v>83</v>
      </c>
      <c r="AV334" s="12" t="s">
        <v>83</v>
      </c>
      <c r="AW334" s="12" t="s">
        <v>31</v>
      </c>
      <c r="AX334" s="12" t="s">
        <v>81</v>
      </c>
      <c r="AY334" s="169" t="s">
        <v>159</v>
      </c>
    </row>
    <row r="335" spans="2:65" s="10" customFormat="1" ht="22.8" customHeight="1">
      <c r="B335" s="120"/>
      <c r="D335" s="121" t="s">
        <v>73</v>
      </c>
      <c r="E335" s="156" t="s">
        <v>2183</v>
      </c>
      <c r="F335" s="156" t="s">
        <v>2184</v>
      </c>
      <c r="I335" s="123"/>
      <c r="J335" s="157">
        <f>BK335</f>
        <v>0</v>
      </c>
      <c r="L335" s="120"/>
      <c r="M335" s="125"/>
      <c r="P335" s="126">
        <f>SUM(P336:P341)</f>
        <v>0</v>
      </c>
      <c r="R335" s="126">
        <f>SUM(R336:R341)</f>
        <v>0</v>
      </c>
      <c r="T335" s="127">
        <f>SUM(T336:T341)</f>
        <v>0</v>
      </c>
      <c r="AR335" s="121" t="s">
        <v>81</v>
      </c>
      <c r="AT335" s="128" t="s">
        <v>73</v>
      </c>
      <c r="AU335" s="128" t="s">
        <v>81</v>
      </c>
      <c r="AY335" s="121" t="s">
        <v>159</v>
      </c>
      <c r="BK335" s="129">
        <f>SUM(BK336:BK341)</f>
        <v>0</v>
      </c>
    </row>
    <row r="336" spans="2:65" s="1" customFormat="1" ht="24.15" customHeight="1">
      <c r="B336" s="130"/>
      <c r="C336" s="131" t="s">
        <v>285</v>
      </c>
      <c r="D336" s="131" t="s">
        <v>160</v>
      </c>
      <c r="E336" s="132" t="s">
        <v>3272</v>
      </c>
      <c r="F336" s="133" t="s">
        <v>3273</v>
      </c>
      <c r="G336" s="134" t="s">
        <v>329</v>
      </c>
      <c r="H336" s="135">
        <v>58.850999999999999</v>
      </c>
      <c r="I336" s="136"/>
      <c r="J336" s="137">
        <f>ROUND(I336*H336,2)</f>
        <v>0</v>
      </c>
      <c r="K336" s="133" t="s">
        <v>320</v>
      </c>
      <c r="L336" s="32"/>
      <c r="M336" s="138" t="s">
        <v>1</v>
      </c>
      <c r="N336" s="139" t="s">
        <v>39</v>
      </c>
      <c r="P336" s="140">
        <f>O336*H336</f>
        <v>0</v>
      </c>
      <c r="Q336" s="140">
        <v>0</v>
      </c>
      <c r="R336" s="140">
        <f>Q336*H336</f>
        <v>0</v>
      </c>
      <c r="S336" s="140">
        <v>0</v>
      </c>
      <c r="T336" s="141">
        <f>S336*H336</f>
        <v>0</v>
      </c>
      <c r="AR336" s="142" t="s">
        <v>164</v>
      </c>
      <c r="AT336" s="142" t="s">
        <v>160</v>
      </c>
      <c r="AU336" s="142" t="s">
        <v>83</v>
      </c>
      <c r="AY336" s="17" t="s">
        <v>159</v>
      </c>
      <c r="BE336" s="143">
        <f>IF(N336="základní",J336,0)</f>
        <v>0</v>
      </c>
      <c r="BF336" s="143">
        <f>IF(N336="snížená",J336,0)</f>
        <v>0</v>
      </c>
      <c r="BG336" s="143">
        <f>IF(N336="zákl. přenesená",J336,0)</f>
        <v>0</v>
      </c>
      <c r="BH336" s="143">
        <f>IF(N336="sníž. přenesená",J336,0)</f>
        <v>0</v>
      </c>
      <c r="BI336" s="143">
        <f>IF(N336="nulová",J336,0)</f>
        <v>0</v>
      </c>
      <c r="BJ336" s="17" t="s">
        <v>81</v>
      </c>
      <c r="BK336" s="143">
        <f>ROUND(I336*H336,2)</f>
        <v>0</v>
      </c>
      <c r="BL336" s="17" t="s">
        <v>164</v>
      </c>
      <c r="BM336" s="142" t="s">
        <v>3274</v>
      </c>
    </row>
    <row r="337" spans="2:65" s="1" customFormat="1" ht="28.8">
      <c r="B337" s="32"/>
      <c r="D337" s="144" t="s">
        <v>165</v>
      </c>
      <c r="F337" s="145" t="s">
        <v>3275</v>
      </c>
      <c r="I337" s="146"/>
      <c r="L337" s="32"/>
      <c r="M337" s="147"/>
      <c r="T337" s="56"/>
      <c r="AT337" s="17" t="s">
        <v>165</v>
      </c>
      <c r="AU337" s="17" t="s">
        <v>83</v>
      </c>
    </row>
    <row r="338" spans="2:65" s="12" customFormat="1" ht="20.399999999999999">
      <c r="B338" s="168"/>
      <c r="D338" s="144" t="s">
        <v>331</v>
      </c>
      <c r="E338" s="169" t="s">
        <v>1</v>
      </c>
      <c r="F338" s="170" t="s">
        <v>3468</v>
      </c>
      <c r="H338" s="171">
        <v>58.850999999999999</v>
      </c>
      <c r="I338" s="172"/>
      <c r="L338" s="168"/>
      <c r="M338" s="173"/>
      <c r="T338" s="174"/>
      <c r="AT338" s="169" t="s">
        <v>331</v>
      </c>
      <c r="AU338" s="169" t="s">
        <v>83</v>
      </c>
      <c r="AV338" s="12" t="s">
        <v>83</v>
      </c>
      <c r="AW338" s="12" t="s">
        <v>31</v>
      </c>
      <c r="AX338" s="12" t="s">
        <v>81</v>
      </c>
      <c r="AY338" s="169" t="s">
        <v>159</v>
      </c>
    </row>
    <row r="339" spans="2:65" s="1" customFormat="1" ht="24.15" customHeight="1">
      <c r="B339" s="130"/>
      <c r="C339" s="131" t="s">
        <v>547</v>
      </c>
      <c r="D339" s="131" t="s">
        <v>160</v>
      </c>
      <c r="E339" s="132" t="s">
        <v>3277</v>
      </c>
      <c r="F339" s="133" t="s">
        <v>3278</v>
      </c>
      <c r="G339" s="134" t="s">
        <v>329</v>
      </c>
      <c r="H339" s="135">
        <v>0.61399999999999999</v>
      </c>
      <c r="I339" s="136"/>
      <c r="J339" s="137">
        <f>ROUND(I339*H339,2)</f>
        <v>0</v>
      </c>
      <c r="K339" s="133" t="s">
        <v>320</v>
      </c>
      <c r="L339" s="32"/>
      <c r="M339" s="138" t="s">
        <v>1</v>
      </c>
      <c r="N339" s="139" t="s">
        <v>39</v>
      </c>
      <c r="P339" s="140">
        <f>O339*H339</f>
        <v>0</v>
      </c>
      <c r="Q339" s="140">
        <v>0</v>
      </c>
      <c r="R339" s="140">
        <f>Q339*H339</f>
        <v>0</v>
      </c>
      <c r="S339" s="140">
        <v>0</v>
      </c>
      <c r="T339" s="141">
        <f>S339*H339</f>
        <v>0</v>
      </c>
      <c r="AR339" s="142" t="s">
        <v>164</v>
      </c>
      <c r="AT339" s="142" t="s">
        <v>160</v>
      </c>
      <c r="AU339" s="142" t="s">
        <v>83</v>
      </c>
      <c r="AY339" s="17" t="s">
        <v>159</v>
      </c>
      <c r="BE339" s="143">
        <f>IF(N339="základní",J339,0)</f>
        <v>0</v>
      </c>
      <c r="BF339" s="143">
        <f>IF(N339="snížená",J339,0)</f>
        <v>0</v>
      </c>
      <c r="BG339" s="143">
        <f>IF(N339="zákl. přenesená",J339,0)</f>
        <v>0</v>
      </c>
      <c r="BH339" s="143">
        <f>IF(N339="sníž. přenesená",J339,0)</f>
        <v>0</v>
      </c>
      <c r="BI339" s="143">
        <f>IF(N339="nulová",J339,0)</f>
        <v>0</v>
      </c>
      <c r="BJ339" s="17" t="s">
        <v>81</v>
      </c>
      <c r="BK339" s="143">
        <f>ROUND(I339*H339,2)</f>
        <v>0</v>
      </c>
      <c r="BL339" s="17" t="s">
        <v>164</v>
      </c>
      <c r="BM339" s="142" t="s">
        <v>3279</v>
      </c>
    </row>
    <row r="340" spans="2:65" s="1" customFormat="1" ht="28.8">
      <c r="B340" s="32"/>
      <c r="D340" s="144" t="s">
        <v>165</v>
      </c>
      <c r="F340" s="145" t="s">
        <v>3280</v>
      </c>
      <c r="I340" s="146"/>
      <c r="L340" s="32"/>
      <c r="M340" s="147"/>
      <c r="T340" s="56"/>
      <c r="AT340" s="17" t="s">
        <v>165</v>
      </c>
      <c r="AU340" s="17" t="s">
        <v>83</v>
      </c>
    </row>
    <row r="341" spans="2:65" s="12" customFormat="1" ht="10.199999999999999">
      <c r="B341" s="168"/>
      <c r="D341" s="144" t="s">
        <v>331</v>
      </c>
      <c r="E341" s="169" t="s">
        <v>1</v>
      </c>
      <c r="F341" s="170" t="s">
        <v>3469</v>
      </c>
      <c r="H341" s="171">
        <v>0.61399999999999999</v>
      </c>
      <c r="I341" s="172"/>
      <c r="L341" s="168"/>
      <c r="M341" s="199"/>
      <c r="N341" s="200"/>
      <c r="O341" s="200"/>
      <c r="P341" s="200"/>
      <c r="Q341" s="200"/>
      <c r="R341" s="200"/>
      <c r="S341" s="200"/>
      <c r="T341" s="201"/>
      <c r="AT341" s="169" t="s">
        <v>331</v>
      </c>
      <c r="AU341" s="169" t="s">
        <v>83</v>
      </c>
      <c r="AV341" s="12" t="s">
        <v>83</v>
      </c>
      <c r="AW341" s="12" t="s">
        <v>31</v>
      </c>
      <c r="AX341" s="12" t="s">
        <v>81</v>
      </c>
      <c r="AY341" s="169" t="s">
        <v>159</v>
      </c>
    </row>
    <row r="342" spans="2:65" s="1" customFormat="1" ht="6.9" customHeight="1">
      <c r="B342" s="44"/>
      <c r="C342" s="45"/>
      <c r="D342" s="45"/>
      <c r="E342" s="45"/>
      <c r="F342" s="45"/>
      <c r="G342" s="45"/>
      <c r="H342" s="45"/>
      <c r="I342" s="45"/>
      <c r="J342" s="45"/>
      <c r="K342" s="45"/>
      <c r="L342" s="32"/>
    </row>
  </sheetData>
  <autoFilter ref="C127:K341" xr:uid="{00000000-0009-0000-0000-00000A000000}"/>
  <mergeCells count="12">
    <mergeCell ref="E120:H120"/>
    <mergeCell ref="L2:V2"/>
    <mergeCell ref="E85:H85"/>
    <mergeCell ref="E87:H87"/>
    <mergeCell ref="E89:H89"/>
    <mergeCell ref="E116:H116"/>
    <mergeCell ref="E118:H118"/>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2:BM308"/>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5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56" ht="36.9" customHeight="1">
      <c r="L2" s="237" t="s">
        <v>5</v>
      </c>
      <c r="M2" s="222"/>
      <c r="N2" s="222"/>
      <c r="O2" s="222"/>
      <c r="P2" s="222"/>
      <c r="Q2" s="222"/>
      <c r="R2" s="222"/>
      <c r="S2" s="222"/>
      <c r="T2" s="222"/>
      <c r="U2" s="222"/>
      <c r="V2" s="222"/>
      <c r="AT2" s="17" t="s">
        <v>125</v>
      </c>
      <c r="AZ2" s="175" t="s">
        <v>3039</v>
      </c>
      <c r="BA2" s="175" t="s">
        <v>3040</v>
      </c>
      <c r="BB2" s="175" t="s">
        <v>315</v>
      </c>
      <c r="BC2" s="175" t="s">
        <v>3470</v>
      </c>
      <c r="BD2" s="175" t="s">
        <v>83</v>
      </c>
    </row>
    <row r="3" spans="2:56" ht="6.9" customHeight="1">
      <c r="B3" s="18"/>
      <c r="C3" s="19"/>
      <c r="D3" s="19"/>
      <c r="E3" s="19"/>
      <c r="F3" s="19"/>
      <c r="G3" s="19"/>
      <c r="H3" s="19"/>
      <c r="I3" s="19"/>
      <c r="J3" s="19"/>
      <c r="K3" s="19"/>
      <c r="L3" s="20"/>
      <c r="AT3" s="17" t="s">
        <v>83</v>
      </c>
      <c r="AZ3" s="175" t="s">
        <v>3471</v>
      </c>
      <c r="BA3" s="175" t="s">
        <v>3472</v>
      </c>
      <c r="BB3" s="175" t="s">
        <v>315</v>
      </c>
      <c r="BC3" s="175" t="s">
        <v>3473</v>
      </c>
      <c r="BD3" s="175" t="s">
        <v>83</v>
      </c>
    </row>
    <row r="4" spans="2:56" ht="24.9" customHeight="1">
      <c r="B4" s="20"/>
      <c r="D4" s="21" t="s">
        <v>127</v>
      </c>
      <c r="L4" s="20"/>
      <c r="M4" s="93" t="s">
        <v>10</v>
      </c>
      <c r="AT4" s="17" t="s">
        <v>3</v>
      </c>
      <c r="AZ4" s="175" t="s">
        <v>3294</v>
      </c>
      <c r="BA4" s="175" t="s">
        <v>3474</v>
      </c>
      <c r="BB4" s="175" t="s">
        <v>315</v>
      </c>
      <c r="BC4" s="175" t="s">
        <v>3475</v>
      </c>
      <c r="BD4" s="175" t="s">
        <v>83</v>
      </c>
    </row>
    <row r="5" spans="2:56" ht="6.9" customHeight="1">
      <c r="B5" s="20"/>
      <c r="L5" s="20"/>
      <c r="AZ5" s="175" t="s">
        <v>45</v>
      </c>
      <c r="BA5" s="175" t="s">
        <v>3476</v>
      </c>
      <c r="BB5" s="175" t="s">
        <v>315</v>
      </c>
      <c r="BC5" s="175" t="s">
        <v>3477</v>
      </c>
      <c r="BD5" s="175" t="s">
        <v>83</v>
      </c>
    </row>
    <row r="6" spans="2:56" ht="12" customHeight="1">
      <c r="B6" s="20"/>
      <c r="D6" s="27" t="s">
        <v>16</v>
      </c>
      <c r="L6" s="20"/>
    </row>
    <row r="7" spans="2:56" ht="16.5" customHeight="1">
      <c r="B7" s="20"/>
      <c r="E7" s="254" t="str">
        <f>'Rekapitulace stavby'!K6</f>
        <v>Kanalizace a ČOV Újezdec</v>
      </c>
      <c r="F7" s="255"/>
      <c r="G7" s="255"/>
      <c r="H7" s="255"/>
      <c r="L7" s="20"/>
    </row>
    <row r="8" spans="2:56" ht="12" customHeight="1">
      <c r="B8" s="20"/>
      <c r="D8" s="27" t="s">
        <v>128</v>
      </c>
      <c r="L8" s="20"/>
    </row>
    <row r="9" spans="2:56" s="1" customFormat="1" ht="16.5" customHeight="1">
      <c r="B9" s="32"/>
      <c r="E9" s="254" t="s">
        <v>129</v>
      </c>
      <c r="F9" s="256"/>
      <c r="G9" s="256"/>
      <c r="H9" s="256"/>
      <c r="L9" s="32"/>
    </row>
    <row r="10" spans="2:56" s="1" customFormat="1" ht="12" customHeight="1">
      <c r="B10" s="32"/>
      <c r="D10" s="27" t="s">
        <v>130</v>
      </c>
      <c r="L10" s="32"/>
    </row>
    <row r="11" spans="2:56" s="1" customFormat="1" ht="16.5" customHeight="1">
      <c r="B11" s="32"/>
      <c r="E11" s="215" t="s">
        <v>3478</v>
      </c>
      <c r="F11" s="256"/>
      <c r="G11" s="256"/>
      <c r="H11" s="256"/>
      <c r="L11" s="32"/>
    </row>
    <row r="12" spans="2:56" s="1" customFormat="1" ht="10.199999999999999">
      <c r="B12" s="32"/>
      <c r="L12" s="32"/>
    </row>
    <row r="13" spans="2:56" s="1" customFormat="1" ht="12" customHeight="1">
      <c r="B13" s="32"/>
      <c r="D13" s="27" t="s">
        <v>18</v>
      </c>
      <c r="F13" s="25" t="s">
        <v>126</v>
      </c>
      <c r="I13" s="27" t="s">
        <v>20</v>
      </c>
      <c r="J13" s="25" t="s">
        <v>1</v>
      </c>
      <c r="L13" s="32"/>
    </row>
    <row r="14" spans="2:56" s="1" customFormat="1" ht="12" customHeight="1">
      <c r="B14" s="32"/>
      <c r="D14" s="27" t="s">
        <v>21</v>
      </c>
      <c r="F14" s="25" t="s">
        <v>22</v>
      </c>
      <c r="I14" s="27" t="s">
        <v>23</v>
      </c>
      <c r="J14" s="52" t="str">
        <f>'Rekapitulace stavby'!AN8</f>
        <v>25. 2. 2025</v>
      </c>
      <c r="L14" s="32"/>
    </row>
    <row r="15" spans="2:56" s="1" customFormat="1" ht="10.8" customHeight="1">
      <c r="B15" s="32"/>
      <c r="L15" s="32"/>
    </row>
    <row r="16" spans="2:56" s="1" customFormat="1" ht="12" customHeight="1">
      <c r="B16" s="32"/>
      <c r="D16" s="27" t="s">
        <v>25</v>
      </c>
      <c r="I16" s="27" t="s">
        <v>26</v>
      </c>
      <c r="J16" s="25" t="str">
        <f>IF('Rekapitulace stavby'!AN10="","",'Rekapitulace stavby'!AN10)</f>
        <v/>
      </c>
      <c r="L16" s="32"/>
    </row>
    <row r="17" spans="2:12" s="1" customFormat="1" ht="18" customHeight="1">
      <c r="B17" s="32"/>
      <c r="E17" s="25" t="str">
        <f>IF('Rekapitulace stavby'!E11="","",'Rekapitulace stavby'!E11)</f>
        <v xml:space="preserve"> </v>
      </c>
      <c r="I17" s="27" t="s">
        <v>27</v>
      </c>
      <c r="J17" s="25" t="str">
        <f>IF('Rekapitulace stavby'!AN11="","",'Rekapitulace stavby'!AN11)</f>
        <v/>
      </c>
      <c r="L17" s="32"/>
    </row>
    <row r="18" spans="2:12" s="1" customFormat="1" ht="6.9" customHeight="1">
      <c r="B18" s="32"/>
      <c r="L18" s="32"/>
    </row>
    <row r="19" spans="2:12" s="1" customFormat="1" ht="12" customHeight="1">
      <c r="B19" s="32"/>
      <c r="D19" s="27" t="s">
        <v>28</v>
      </c>
      <c r="I19" s="27" t="s">
        <v>26</v>
      </c>
      <c r="J19" s="28" t="str">
        <f>'Rekapitulace stavby'!AN13</f>
        <v>Vyplň údaj</v>
      </c>
      <c r="L19" s="32"/>
    </row>
    <row r="20" spans="2:12" s="1" customFormat="1" ht="18" customHeight="1">
      <c r="B20" s="32"/>
      <c r="E20" s="257" t="str">
        <f>'Rekapitulace stavby'!E14</f>
        <v>Vyplň údaj</v>
      </c>
      <c r="F20" s="221"/>
      <c r="G20" s="221"/>
      <c r="H20" s="221"/>
      <c r="I20" s="27" t="s">
        <v>27</v>
      </c>
      <c r="J20" s="28" t="str">
        <f>'Rekapitulace stavby'!AN14</f>
        <v>Vyplň údaj</v>
      </c>
      <c r="L20" s="32"/>
    </row>
    <row r="21" spans="2:12" s="1" customFormat="1" ht="6.9" customHeight="1">
      <c r="B21" s="32"/>
      <c r="L21" s="32"/>
    </row>
    <row r="22" spans="2:12" s="1" customFormat="1" ht="12" customHeight="1">
      <c r="B22" s="32"/>
      <c r="D22" s="27" t="s">
        <v>30</v>
      </c>
      <c r="I22" s="27" t="s">
        <v>26</v>
      </c>
      <c r="J22" s="25" t="str">
        <f>IF('Rekapitulace stavby'!AN16="","",'Rekapitulace stavby'!AN16)</f>
        <v/>
      </c>
      <c r="L22" s="32"/>
    </row>
    <row r="23" spans="2:12" s="1" customFormat="1" ht="18" customHeight="1">
      <c r="B23" s="32"/>
      <c r="E23" s="25" t="str">
        <f>IF('Rekapitulace stavby'!E17="","",'Rekapitulace stavby'!E17)</f>
        <v xml:space="preserve"> </v>
      </c>
      <c r="I23" s="27" t="s">
        <v>27</v>
      </c>
      <c r="J23" s="25" t="str">
        <f>IF('Rekapitulace stavby'!AN17="","",'Rekapitulace stavby'!AN17)</f>
        <v/>
      </c>
      <c r="L23" s="32"/>
    </row>
    <row r="24" spans="2:12" s="1" customFormat="1" ht="6.9" customHeight="1">
      <c r="B24" s="32"/>
      <c r="L24" s="32"/>
    </row>
    <row r="25" spans="2:12" s="1" customFormat="1" ht="12" customHeight="1">
      <c r="B25" s="32"/>
      <c r="D25" s="27" t="s">
        <v>32</v>
      </c>
      <c r="I25" s="27" t="s">
        <v>26</v>
      </c>
      <c r="J25" s="25" t="str">
        <f>IF('Rekapitulace stavby'!AN19="","",'Rekapitulace stavby'!AN19)</f>
        <v/>
      </c>
      <c r="L25" s="32"/>
    </row>
    <row r="26" spans="2:12" s="1" customFormat="1" ht="18" customHeight="1">
      <c r="B26" s="32"/>
      <c r="E26" s="25" t="str">
        <f>IF('Rekapitulace stavby'!E20="","",'Rekapitulace stavby'!E20)</f>
        <v xml:space="preserve"> </v>
      </c>
      <c r="I26" s="27" t="s">
        <v>27</v>
      </c>
      <c r="J26" s="25" t="str">
        <f>IF('Rekapitulace stavby'!AN20="","",'Rekapitulace stavby'!AN20)</f>
        <v/>
      </c>
      <c r="L26" s="32"/>
    </row>
    <row r="27" spans="2:12" s="1" customFormat="1" ht="6.9" customHeight="1">
      <c r="B27" s="32"/>
      <c r="L27" s="32"/>
    </row>
    <row r="28" spans="2:12" s="1" customFormat="1" ht="12" customHeight="1">
      <c r="B28" s="32"/>
      <c r="D28" s="27" t="s">
        <v>33</v>
      </c>
      <c r="L28" s="32"/>
    </row>
    <row r="29" spans="2:12" s="7" customFormat="1" ht="119.25" customHeight="1">
      <c r="B29" s="94"/>
      <c r="E29" s="226" t="s">
        <v>3479</v>
      </c>
      <c r="F29" s="226"/>
      <c r="G29" s="226"/>
      <c r="H29" s="226"/>
      <c r="L29" s="94"/>
    </row>
    <row r="30" spans="2:12" s="1" customFormat="1" ht="6.9" customHeight="1">
      <c r="B30" s="32"/>
      <c r="L30" s="32"/>
    </row>
    <row r="31" spans="2:12" s="1" customFormat="1" ht="6.9" customHeight="1">
      <c r="B31" s="32"/>
      <c r="D31" s="53"/>
      <c r="E31" s="53"/>
      <c r="F31" s="53"/>
      <c r="G31" s="53"/>
      <c r="H31" s="53"/>
      <c r="I31" s="53"/>
      <c r="J31" s="53"/>
      <c r="K31" s="53"/>
      <c r="L31" s="32"/>
    </row>
    <row r="32" spans="2:12" s="1" customFormat="1" ht="25.35" customHeight="1">
      <c r="B32" s="32"/>
      <c r="D32" s="95" t="s">
        <v>34</v>
      </c>
      <c r="J32" s="66">
        <f>ROUND(J128, 2)</f>
        <v>0</v>
      </c>
      <c r="L32" s="32"/>
    </row>
    <row r="33" spans="2:12" s="1" customFormat="1" ht="6.9" customHeight="1">
      <c r="B33" s="32"/>
      <c r="D33" s="53"/>
      <c r="E33" s="53"/>
      <c r="F33" s="53"/>
      <c r="G33" s="53"/>
      <c r="H33" s="53"/>
      <c r="I33" s="53"/>
      <c r="J33" s="53"/>
      <c r="K33" s="53"/>
      <c r="L33" s="32"/>
    </row>
    <row r="34" spans="2:12" s="1" customFormat="1" ht="14.4" customHeight="1">
      <c r="B34" s="32"/>
      <c r="F34" s="35" t="s">
        <v>36</v>
      </c>
      <c r="I34" s="35" t="s">
        <v>35</v>
      </c>
      <c r="J34" s="35" t="s">
        <v>37</v>
      </c>
      <c r="L34" s="32"/>
    </row>
    <row r="35" spans="2:12" s="1" customFormat="1" ht="14.4" customHeight="1">
      <c r="B35" s="32"/>
      <c r="D35" s="55" t="s">
        <v>38</v>
      </c>
      <c r="E35" s="27" t="s">
        <v>39</v>
      </c>
      <c r="F35" s="86">
        <f>ROUND((SUM(BE128:BE307)),  2)</f>
        <v>0</v>
      </c>
      <c r="I35" s="96">
        <v>0.21</v>
      </c>
      <c r="J35" s="86">
        <f>ROUND(((SUM(BE128:BE307))*I35),  2)</f>
        <v>0</v>
      </c>
      <c r="L35" s="32"/>
    </row>
    <row r="36" spans="2:12" s="1" customFormat="1" ht="14.4" customHeight="1">
      <c r="B36" s="32"/>
      <c r="E36" s="27" t="s">
        <v>40</v>
      </c>
      <c r="F36" s="86">
        <f>ROUND((SUM(BF128:BF307)),  2)</f>
        <v>0</v>
      </c>
      <c r="I36" s="96">
        <v>0.12</v>
      </c>
      <c r="J36" s="86">
        <f>ROUND(((SUM(BF128:BF307))*I36),  2)</f>
        <v>0</v>
      </c>
      <c r="L36" s="32"/>
    </row>
    <row r="37" spans="2:12" s="1" customFormat="1" ht="14.4" hidden="1" customHeight="1">
      <c r="B37" s="32"/>
      <c r="E37" s="27" t="s">
        <v>41</v>
      </c>
      <c r="F37" s="86">
        <f>ROUND((SUM(BG128:BG307)),  2)</f>
        <v>0</v>
      </c>
      <c r="I37" s="96">
        <v>0.21</v>
      </c>
      <c r="J37" s="86">
        <f>0</f>
        <v>0</v>
      </c>
      <c r="L37" s="32"/>
    </row>
    <row r="38" spans="2:12" s="1" customFormat="1" ht="14.4" hidden="1" customHeight="1">
      <c r="B38" s="32"/>
      <c r="E38" s="27" t="s">
        <v>42</v>
      </c>
      <c r="F38" s="86">
        <f>ROUND((SUM(BH128:BH307)),  2)</f>
        <v>0</v>
      </c>
      <c r="I38" s="96">
        <v>0.12</v>
      </c>
      <c r="J38" s="86">
        <f>0</f>
        <v>0</v>
      </c>
      <c r="L38" s="32"/>
    </row>
    <row r="39" spans="2:12" s="1" customFormat="1" ht="14.4" hidden="1" customHeight="1">
      <c r="B39" s="32"/>
      <c r="E39" s="27" t="s">
        <v>43</v>
      </c>
      <c r="F39" s="86">
        <f>ROUND((SUM(BI128:BI307)),  2)</f>
        <v>0</v>
      </c>
      <c r="I39" s="96">
        <v>0</v>
      </c>
      <c r="J39" s="86">
        <f>0</f>
        <v>0</v>
      </c>
      <c r="L39" s="32"/>
    </row>
    <row r="40" spans="2:12" s="1" customFormat="1" ht="6.9" customHeight="1">
      <c r="B40" s="32"/>
      <c r="L40" s="32"/>
    </row>
    <row r="41" spans="2:12" s="1" customFormat="1" ht="25.35" customHeight="1">
      <c r="B41" s="32"/>
      <c r="C41" s="97"/>
      <c r="D41" s="98" t="s">
        <v>44</v>
      </c>
      <c r="E41" s="57"/>
      <c r="F41" s="57"/>
      <c r="G41" s="99" t="s">
        <v>45</v>
      </c>
      <c r="H41" s="100" t="s">
        <v>46</v>
      </c>
      <c r="I41" s="57"/>
      <c r="J41" s="101">
        <f>SUM(J32:J39)</f>
        <v>0</v>
      </c>
      <c r="K41" s="102"/>
      <c r="L41" s="32"/>
    </row>
    <row r="42" spans="2:12" s="1" customFormat="1" ht="14.4" customHeight="1">
      <c r="B42" s="32"/>
      <c r="L42" s="32"/>
    </row>
    <row r="43" spans="2:12" ht="14.4" customHeight="1">
      <c r="B43" s="20"/>
      <c r="L43" s="20"/>
    </row>
    <row r="44" spans="2:12" ht="14.4" customHeight="1">
      <c r="B44" s="20"/>
      <c r="L44" s="20"/>
    </row>
    <row r="45" spans="2:12" ht="14.4" customHeight="1">
      <c r="B45" s="20"/>
      <c r="L45" s="20"/>
    </row>
    <row r="46" spans="2:12" ht="14.4" customHeight="1">
      <c r="B46" s="20"/>
      <c r="L46" s="20"/>
    </row>
    <row r="47" spans="2:12" ht="14.4" customHeight="1">
      <c r="B47" s="20"/>
      <c r="L47" s="20"/>
    </row>
    <row r="48" spans="2:12" ht="14.4" customHeight="1">
      <c r="B48" s="20"/>
      <c r="L48" s="20"/>
    </row>
    <row r="49" spans="2:12" ht="14.4" customHeight="1">
      <c r="B49" s="20"/>
      <c r="L49" s="20"/>
    </row>
    <row r="50" spans="2:12" s="1" customFormat="1" ht="14.4" customHeight="1">
      <c r="B50" s="32"/>
      <c r="D50" s="41" t="s">
        <v>47</v>
      </c>
      <c r="E50" s="42"/>
      <c r="F50" s="42"/>
      <c r="G50" s="41" t="s">
        <v>48</v>
      </c>
      <c r="H50" s="42"/>
      <c r="I50" s="42"/>
      <c r="J50" s="42"/>
      <c r="K50" s="42"/>
      <c r="L50" s="32"/>
    </row>
    <row r="51" spans="2:12" ht="10.199999999999999">
      <c r="B51" s="20"/>
      <c r="L51" s="20"/>
    </row>
    <row r="52" spans="2:12" ht="10.199999999999999">
      <c r="B52" s="20"/>
      <c r="L52" s="20"/>
    </row>
    <row r="53" spans="2:12" ht="10.199999999999999">
      <c r="B53" s="20"/>
      <c r="L53" s="20"/>
    </row>
    <row r="54" spans="2:12" ht="10.199999999999999">
      <c r="B54" s="20"/>
      <c r="L54" s="20"/>
    </row>
    <row r="55" spans="2:12" ht="10.199999999999999">
      <c r="B55" s="20"/>
      <c r="L55" s="20"/>
    </row>
    <row r="56" spans="2:12" ht="10.199999999999999">
      <c r="B56" s="20"/>
      <c r="L56" s="20"/>
    </row>
    <row r="57" spans="2:12" ht="10.199999999999999">
      <c r="B57" s="20"/>
      <c r="L57" s="20"/>
    </row>
    <row r="58" spans="2:12" ht="10.199999999999999">
      <c r="B58" s="20"/>
      <c r="L58" s="20"/>
    </row>
    <row r="59" spans="2:12" ht="10.199999999999999">
      <c r="B59" s="20"/>
      <c r="L59" s="20"/>
    </row>
    <row r="60" spans="2:12" ht="10.199999999999999">
      <c r="B60" s="20"/>
      <c r="L60" s="20"/>
    </row>
    <row r="61" spans="2:12" s="1" customFormat="1" ht="13.2">
      <c r="B61" s="32"/>
      <c r="D61" s="43" t="s">
        <v>49</v>
      </c>
      <c r="E61" s="34"/>
      <c r="F61" s="103" t="s">
        <v>50</v>
      </c>
      <c r="G61" s="43" t="s">
        <v>49</v>
      </c>
      <c r="H61" s="34"/>
      <c r="I61" s="34"/>
      <c r="J61" s="104" t="s">
        <v>50</v>
      </c>
      <c r="K61" s="34"/>
      <c r="L61" s="32"/>
    </row>
    <row r="62" spans="2:12" ht="10.199999999999999">
      <c r="B62" s="20"/>
      <c r="L62" s="20"/>
    </row>
    <row r="63" spans="2:12" ht="10.199999999999999">
      <c r="B63" s="20"/>
      <c r="L63" s="20"/>
    </row>
    <row r="64" spans="2:12" ht="10.199999999999999">
      <c r="B64" s="20"/>
      <c r="L64" s="20"/>
    </row>
    <row r="65" spans="2:12" s="1" customFormat="1" ht="13.2">
      <c r="B65" s="32"/>
      <c r="D65" s="41" t="s">
        <v>51</v>
      </c>
      <c r="E65" s="42"/>
      <c r="F65" s="42"/>
      <c r="G65" s="41" t="s">
        <v>52</v>
      </c>
      <c r="H65" s="42"/>
      <c r="I65" s="42"/>
      <c r="J65" s="42"/>
      <c r="K65" s="42"/>
      <c r="L65" s="32"/>
    </row>
    <row r="66" spans="2:12" ht="10.199999999999999">
      <c r="B66" s="20"/>
      <c r="L66" s="20"/>
    </row>
    <row r="67" spans="2:12" ht="10.199999999999999">
      <c r="B67" s="20"/>
      <c r="L67" s="20"/>
    </row>
    <row r="68" spans="2:12" ht="10.199999999999999">
      <c r="B68" s="20"/>
      <c r="L68" s="20"/>
    </row>
    <row r="69" spans="2:12" ht="10.199999999999999">
      <c r="B69" s="20"/>
      <c r="L69" s="20"/>
    </row>
    <row r="70" spans="2:12" ht="10.199999999999999">
      <c r="B70" s="20"/>
      <c r="L70" s="20"/>
    </row>
    <row r="71" spans="2:12" ht="10.199999999999999">
      <c r="B71" s="20"/>
      <c r="L71" s="20"/>
    </row>
    <row r="72" spans="2:12" ht="10.199999999999999">
      <c r="B72" s="20"/>
      <c r="L72" s="20"/>
    </row>
    <row r="73" spans="2:12" ht="10.199999999999999">
      <c r="B73" s="20"/>
      <c r="L73" s="20"/>
    </row>
    <row r="74" spans="2:12" ht="10.199999999999999">
      <c r="B74" s="20"/>
      <c r="L74" s="20"/>
    </row>
    <row r="75" spans="2:12" ht="10.199999999999999">
      <c r="B75" s="20"/>
      <c r="L75" s="20"/>
    </row>
    <row r="76" spans="2:12" s="1" customFormat="1" ht="13.2">
      <c r="B76" s="32"/>
      <c r="D76" s="43" t="s">
        <v>49</v>
      </c>
      <c r="E76" s="34"/>
      <c r="F76" s="103" t="s">
        <v>50</v>
      </c>
      <c r="G76" s="43" t="s">
        <v>49</v>
      </c>
      <c r="H76" s="34"/>
      <c r="I76" s="34"/>
      <c r="J76" s="104" t="s">
        <v>50</v>
      </c>
      <c r="K76" s="34"/>
      <c r="L76" s="32"/>
    </row>
    <row r="77" spans="2:12" s="1" customFormat="1" ht="14.4" customHeight="1">
      <c r="B77" s="44"/>
      <c r="C77" s="45"/>
      <c r="D77" s="45"/>
      <c r="E77" s="45"/>
      <c r="F77" s="45"/>
      <c r="G77" s="45"/>
      <c r="H77" s="45"/>
      <c r="I77" s="45"/>
      <c r="J77" s="45"/>
      <c r="K77" s="45"/>
      <c r="L77" s="32"/>
    </row>
    <row r="81" spans="2:12" s="1" customFormat="1" ht="6.9" customHeight="1">
      <c r="B81" s="46"/>
      <c r="C81" s="47"/>
      <c r="D81" s="47"/>
      <c r="E81" s="47"/>
      <c r="F81" s="47"/>
      <c r="G81" s="47"/>
      <c r="H81" s="47"/>
      <c r="I81" s="47"/>
      <c r="J81" s="47"/>
      <c r="K81" s="47"/>
      <c r="L81" s="32"/>
    </row>
    <row r="82" spans="2:12" s="1" customFormat="1" ht="24.9" customHeight="1">
      <c r="B82" s="32"/>
      <c r="C82" s="21" t="s">
        <v>132</v>
      </c>
      <c r="L82" s="32"/>
    </row>
    <row r="83" spans="2:12" s="1" customFormat="1" ht="6.9" customHeight="1">
      <c r="B83" s="32"/>
      <c r="L83" s="32"/>
    </row>
    <row r="84" spans="2:12" s="1" customFormat="1" ht="12" customHeight="1">
      <c r="B84" s="32"/>
      <c r="C84" s="27" t="s">
        <v>16</v>
      </c>
      <c r="L84" s="32"/>
    </row>
    <row r="85" spans="2:12" s="1" customFormat="1" ht="16.5" customHeight="1">
      <c r="B85" s="32"/>
      <c r="E85" s="254" t="str">
        <f>E7</f>
        <v>Kanalizace a ČOV Újezdec</v>
      </c>
      <c r="F85" s="255"/>
      <c r="G85" s="255"/>
      <c r="H85" s="255"/>
      <c r="L85" s="32"/>
    </row>
    <row r="86" spans="2:12" ht="12" customHeight="1">
      <c r="B86" s="20"/>
      <c r="C86" s="27" t="s">
        <v>128</v>
      </c>
      <c r="L86" s="20"/>
    </row>
    <row r="87" spans="2:12" s="1" customFormat="1" ht="16.5" customHeight="1">
      <c r="B87" s="32"/>
      <c r="E87" s="254" t="s">
        <v>129</v>
      </c>
      <c r="F87" s="256"/>
      <c r="G87" s="256"/>
      <c r="H87" s="256"/>
      <c r="L87" s="32"/>
    </row>
    <row r="88" spans="2:12" s="1" customFormat="1" ht="12" customHeight="1">
      <c r="B88" s="32"/>
      <c r="C88" s="27" t="s">
        <v>130</v>
      </c>
      <c r="L88" s="32"/>
    </row>
    <row r="89" spans="2:12" s="1" customFormat="1" ht="16.5" customHeight="1">
      <c r="B89" s="32"/>
      <c r="E89" s="215" t="str">
        <f>E11</f>
        <v>SO.01.04 - Oplocení a zpevněné plochy</v>
      </c>
      <c r="F89" s="256"/>
      <c r="G89" s="256"/>
      <c r="H89" s="256"/>
      <c r="L89" s="32"/>
    </row>
    <row r="90" spans="2:12" s="1" customFormat="1" ht="6.9" customHeight="1">
      <c r="B90" s="32"/>
      <c r="L90" s="32"/>
    </row>
    <row r="91" spans="2:12" s="1" customFormat="1" ht="12" customHeight="1">
      <c r="B91" s="32"/>
      <c r="C91" s="27" t="s">
        <v>21</v>
      </c>
      <c r="F91" s="25" t="str">
        <f>F14</f>
        <v xml:space="preserve"> </v>
      </c>
      <c r="I91" s="27" t="s">
        <v>23</v>
      </c>
      <c r="J91" s="52" t="str">
        <f>IF(J14="","",J14)</f>
        <v>25. 2. 2025</v>
      </c>
      <c r="L91" s="32"/>
    </row>
    <row r="92" spans="2:12" s="1" customFormat="1" ht="6.9" customHeight="1">
      <c r="B92" s="32"/>
      <c r="L92" s="32"/>
    </row>
    <row r="93" spans="2:12" s="1" customFormat="1" ht="15.15" customHeight="1">
      <c r="B93" s="32"/>
      <c r="C93" s="27" t="s">
        <v>25</v>
      </c>
      <c r="F93" s="25" t="str">
        <f>E17</f>
        <v xml:space="preserve"> </v>
      </c>
      <c r="I93" s="27" t="s">
        <v>30</v>
      </c>
      <c r="J93" s="30" t="str">
        <f>E23</f>
        <v xml:space="preserve"> </v>
      </c>
      <c r="L93" s="32"/>
    </row>
    <row r="94" spans="2:12" s="1" customFormat="1" ht="15.15" customHeight="1">
      <c r="B94" s="32"/>
      <c r="C94" s="27" t="s">
        <v>28</v>
      </c>
      <c r="F94" s="25" t="str">
        <f>IF(E20="","",E20)</f>
        <v>Vyplň údaj</v>
      </c>
      <c r="I94" s="27" t="s">
        <v>32</v>
      </c>
      <c r="J94" s="30" t="str">
        <f>E26</f>
        <v xml:space="preserve"> </v>
      </c>
      <c r="L94" s="32"/>
    </row>
    <row r="95" spans="2:12" s="1" customFormat="1" ht="10.35" customHeight="1">
      <c r="B95" s="32"/>
      <c r="L95" s="32"/>
    </row>
    <row r="96" spans="2:12" s="1" customFormat="1" ht="29.25" customHeight="1">
      <c r="B96" s="32"/>
      <c r="C96" s="105" t="s">
        <v>133</v>
      </c>
      <c r="D96" s="97"/>
      <c r="E96" s="97"/>
      <c r="F96" s="97"/>
      <c r="G96" s="97"/>
      <c r="H96" s="97"/>
      <c r="I96" s="97"/>
      <c r="J96" s="106" t="s">
        <v>134</v>
      </c>
      <c r="K96" s="97"/>
      <c r="L96" s="32"/>
    </row>
    <row r="97" spans="2:47" s="1" customFormat="1" ht="10.35" customHeight="1">
      <c r="B97" s="32"/>
      <c r="L97" s="32"/>
    </row>
    <row r="98" spans="2:47" s="1" customFormat="1" ht="22.8" customHeight="1">
      <c r="B98" s="32"/>
      <c r="C98" s="107" t="s">
        <v>135</v>
      </c>
      <c r="J98" s="66">
        <f>J128</f>
        <v>0</v>
      </c>
      <c r="L98" s="32"/>
      <c r="AU98" s="17" t="s">
        <v>136</v>
      </c>
    </row>
    <row r="99" spans="2:47" s="8" customFormat="1" ht="24.9" customHeight="1">
      <c r="B99" s="108"/>
      <c r="D99" s="109" t="s">
        <v>300</v>
      </c>
      <c r="E99" s="110"/>
      <c r="F99" s="110"/>
      <c r="G99" s="110"/>
      <c r="H99" s="110"/>
      <c r="I99" s="110"/>
      <c r="J99" s="111">
        <f>J129</f>
        <v>0</v>
      </c>
      <c r="L99" s="108"/>
    </row>
    <row r="100" spans="2:47" s="11" customFormat="1" ht="19.95" customHeight="1">
      <c r="B100" s="152"/>
      <c r="D100" s="153" t="s">
        <v>301</v>
      </c>
      <c r="E100" s="154"/>
      <c r="F100" s="154"/>
      <c r="G100" s="154"/>
      <c r="H100" s="154"/>
      <c r="I100" s="154"/>
      <c r="J100" s="155">
        <f>J130</f>
        <v>0</v>
      </c>
      <c r="L100" s="152"/>
    </row>
    <row r="101" spans="2:47" s="11" customFormat="1" ht="19.95" customHeight="1">
      <c r="B101" s="152"/>
      <c r="D101" s="153" t="s">
        <v>1524</v>
      </c>
      <c r="E101" s="154"/>
      <c r="F101" s="154"/>
      <c r="G101" s="154"/>
      <c r="H101" s="154"/>
      <c r="I101" s="154"/>
      <c r="J101" s="155">
        <f>J170</f>
        <v>0</v>
      </c>
      <c r="L101" s="152"/>
    </row>
    <row r="102" spans="2:47" s="11" customFormat="1" ht="19.95" customHeight="1">
      <c r="B102" s="152"/>
      <c r="D102" s="153" t="s">
        <v>1525</v>
      </c>
      <c r="E102" s="154"/>
      <c r="F102" s="154"/>
      <c r="G102" s="154"/>
      <c r="H102" s="154"/>
      <c r="I102" s="154"/>
      <c r="J102" s="155">
        <f>J175</f>
        <v>0</v>
      </c>
      <c r="L102" s="152"/>
    </row>
    <row r="103" spans="2:47" s="11" customFormat="1" ht="19.95" customHeight="1">
      <c r="B103" s="152"/>
      <c r="D103" s="153" t="s">
        <v>3480</v>
      </c>
      <c r="E103" s="154"/>
      <c r="F103" s="154"/>
      <c r="G103" s="154"/>
      <c r="H103" s="154"/>
      <c r="I103" s="154"/>
      <c r="J103" s="155">
        <f>J179</f>
        <v>0</v>
      </c>
      <c r="L103" s="152"/>
    </row>
    <row r="104" spans="2:47" s="11" customFormat="1" ht="19.95" customHeight="1">
      <c r="B104" s="152"/>
      <c r="D104" s="153" t="s">
        <v>1528</v>
      </c>
      <c r="E104" s="154"/>
      <c r="F104" s="154"/>
      <c r="G104" s="154"/>
      <c r="H104" s="154"/>
      <c r="I104" s="154"/>
      <c r="J104" s="155">
        <f>J220</f>
        <v>0</v>
      </c>
      <c r="L104" s="152"/>
    </row>
    <row r="105" spans="2:47" s="11" customFormat="1" ht="19.95" customHeight="1">
      <c r="B105" s="152"/>
      <c r="D105" s="153" t="s">
        <v>1529</v>
      </c>
      <c r="E105" s="154"/>
      <c r="F105" s="154"/>
      <c r="G105" s="154"/>
      <c r="H105" s="154"/>
      <c r="I105" s="154"/>
      <c r="J105" s="155">
        <f>J230</f>
        <v>0</v>
      </c>
      <c r="L105" s="152"/>
    </row>
    <row r="106" spans="2:47" s="11" customFormat="1" ht="19.95" customHeight="1">
      <c r="B106" s="152"/>
      <c r="D106" s="153" t="s">
        <v>3481</v>
      </c>
      <c r="E106" s="154"/>
      <c r="F106" s="154"/>
      <c r="G106" s="154"/>
      <c r="H106" s="154"/>
      <c r="I106" s="154"/>
      <c r="J106" s="155">
        <f>J234</f>
        <v>0</v>
      </c>
      <c r="L106" s="152"/>
    </row>
    <row r="107" spans="2:47" s="1" customFormat="1" ht="21.75" customHeight="1">
      <c r="B107" s="32"/>
      <c r="L107" s="32"/>
    </row>
    <row r="108" spans="2:47" s="1" customFormat="1" ht="6.9" customHeight="1">
      <c r="B108" s="44"/>
      <c r="C108" s="45"/>
      <c r="D108" s="45"/>
      <c r="E108" s="45"/>
      <c r="F108" s="45"/>
      <c r="G108" s="45"/>
      <c r="H108" s="45"/>
      <c r="I108" s="45"/>
      <c r="J108" s="45"/>
      <c r="K108" s="45"/>
      <c r="L108" s="32"/>
    </row>
    <row r="112" spans="2:47" s="1" customFormat="1" ht="6.9" customHeight="1">
      <c r="B112" s="46"/>
      <c r="C112" s="47"/>
      <c r="D112" s="47"/>
      <c r="E112" s="47"/>
      <c r="F112" s="47"/>
      <c r="G112" s="47"/>
      <c r="H112" s="47"/>
      <c r="I112" s="47"/>
      <c r="J112" s="47"/>
      <c r="K112" s="47"/>
      <c r="L112" s="32"/>
    </row>
    <row r="113" spans="2:63" s="1" customFormat="1" ht="24.9" customHeight="1">
      <c r="B113" s="32"/>
      <c r="C113" s="21" t="s">
        <v>144</v>
      </c>
      <c r="L113" s="32"/>
    </row>
    <row r="114" spans="2:63" s="1" customFormat="1" ht="6.9" customHeight="1">
      <c r="B114" s="32"/>
      <c r="L114" s="32"/>
    </row>
    <row r="115" spans="2:63" s="1" customFormat="1" ht="12" customHeight="1">
      <c r="B115" s="32"/>
      <c r="C115" s="27" t="s">
        <v>16</v>
      </c>
      <c r="L115" s="32"/>
    </row>
    <row r="116" spans="2:63" s="1" customFormat="1" ht="16.5" customHeight="1">
      <c r="B116" s="32"/>
      <c r="E116" s="254" t="str">
        <f>E7</f>
        <v>Kanalizace a ČOV Újezdec</v>
      </c>
      <c r="F116" s="255"/>
      <c r="G116" s="255"/>
      <c r="H116" s="255"/>
      <c r="L116" s="32"/>
    </row>
    <row r="117" spans="2:63" ht="12" customHeight="1">
      <c r="B117" s="20"/>
      <c r="C117" s="27" t="s">
        <v>128</v>
      </c>
      <c r="L117" s="20"/>
    </row>
    <row r="118" spans="2:63" s="1" customFormat="1" ht="16.5" customHeight="1">
      <c r="B118" s="32"/>
      <c r="E118" s="254" t="s">
        <v>129</v>
      </c>
      <c r="F118" s="256"/>
      <c r="G118" s="256"/>
      <c r="H118" s="256"/>
      <c r="L118" s="32"/>
    </row>
    <row r="119" spans="2:63" s="1" customFormat="1" ht="12" customHeight="1">
      <c r="B119" s="32"/>
      <c r="C119" s="27" t="s">
        <v>130</v>
      </c>
      <c r="L119" s="32"/>
    </row>
    <row r="120" spans="2:63" s="1" customFormat="1" ht="16.5" customHeight="1">
      <c r="B120" s="32"/>
      <c r="E120" s="215" t="str">
        <f>E11</f>
        <v>SO.01.04 - Oplocení a zpevněné plochy</v>
      </c>
      <c r="F120" s="256"/>
      <c r="G120" s="256"/>
      <c r="H120" s="256"/>
      <c r="L120" s="32"/>
    </row>
    <row r="121" spans="2:63" s="1" customFormat="1" ht="6.9" customHeight="1">
      <c r="B121" s="32"/>
      <c r="L121" s="32"/>
    </row>
    <row r="122" spans="2:63" s="1" customFormat="1" ht="12" customHeight="1">
      <c r="B122" s="32"/>
      <c r="C122" s="27" t="s">
        <v>21</v>
      </c>
      <c r="F122" s="25" t="str">
        <f>F14</f>
        <v xml:space="preserve"> </v>
      </c>
      <c r="I122" s="27" t="s">
        <v>23</v>
      </c>
      <c r="J122" s="52" t="str">
        <f>IF(J14="","",J14)</f>
        <v>25. 2. 2025</v>
      </c>
      <c r="L122" s="32"/>
    </row>
    <row r="123" spans="2:63" s="1" customFormat="1" ht="6.9" customHeight="1">
      <c r="B123" s="32"/>
      <c r="L123" s="32"/>
    </row>
    <row r="124" spans="2:63" s="1" customFormat="1" ht="15.15" customHeight="1">
      <c r="B124" s="32"/>
      <c r="C124" s="27" t="s">
        <v>25</v>
      </c>
      <c r="F124" s="25" t="str">
        <f>E17</f>
        <v xml:space="preserve"> </v>
      </c>
      <c r="I124" s="27" t="s">
        <v>30</v>
      </c>
      <c r="J124" s="30" t="str">
        <f>E23</f>
        <v xml:space="preserve"> </v>
      </c>
      <c r="L124" s="32"/>
    </row>
    <row r="125" spans="2:63" s="1" customFormat="1" ht="15.15" customHeight="1">
      <c r="B125" s="32"/>
      <c r="C125" s="27" t="s">
        <v>28</v>
      </c>
      <c r="F125" s="25" t="str">
        <f>IF(E20="","",E20)</f>
        <v>Vyplň údaj</v>
      </c>
      <c r="I125" s="27" t="s">
        <v>32</v>
      </c>
      <c r="J125" s="30" t="str">
        <f>E26</f>
        <v xml:space="preserve"> </v>
      </c>
      <c r="L125" s="32"/>
    </row>
    <row r="126" spans="2:63" s="1" customFormat="1" ht="10.35" customHeight="1">
      <c r="B126" s="32"/>
      <c r="L126" s="32"/>
    </row>
    <row r="127" spans="2:63" s="9" customFormat="1" ht="29.25" customHeight="1">
      <c r="B127" s="112"/>
      <c r="C127" s="113" t="s">
        <v>145</v>
      </c>
      <c r="D127" s="114" t="s">
        <v>59</v>
      </c>
      <c r="E127" s="114" t="s">
        <v>55</v>
      </c>
      <c r="F127" s="114" t="s">
        <v>56</v>
      </c>
      <c r="G127" s="114" t="s">
        <v>146</v>
      </c>
      <c r="H127" s="114" t="s">
        <v>147</v>
      </c>
      <c r="I127" s="114" t="s">
        <v>148</v>
      </c>
      <c r="J127" s="114" t="s">
        <v>134</v>
      </c>
      <c r="K127" s="115" t="s">
        <v>149</v>
      </c>
      <c r="L127" s="112"/>
      <c r="M127" s="59" t="s">
        <v>1</v>
      </c>
      <c r="N127" s="60" t="s">
        <v>38</v>
      </c>
      <c r="O127" s="60" t="s">
        <v>150</v>
      </c>
      <c r="P127" s="60" t="s">
        <v>151</v>
      </c>
      <c r="Q127" s="60" t="s">
        <v>152</v>
      </c>
      <c r="R127" s="60" t="s">
        <v>153</v>
      </c>
      <c r="S127" s="60" t="s">
        <v>154</v>
      </c>
      <c r="T127" s="61" t="s">
        <v>155</v>
      </c>
    </row>
    <row r="128" spans="2:63" s="1" customFormat="1" ht="22.8" customHeight="1">
      <c r="B128" s="32"/>
      <c r="C128" s="64" t="s">
        <v>156</v>
      </c>
      <c r="J128" s="116">
        <f>BK128</f>
        <v>0</v>
      </c>
      <c r="L128" s="32"/>
      <c r="M128" s="62"/>
      <c r="N128" s="53"/>
      <c r="O128" s="53"/>
      <c r="P128" s="117">
        <f>P129</f>
        <v>0</v>
      </c>
      <c r="Q128" s="53"/>
      <c r="R128" s="117">
        <f>R129</f>
        <v>382.39086824999998</v>
      </c>
      <c r="S128" s="53"/>
      <c r="T128" s="118">
        <f>T129</f>
        <v>5.508</v>
      </c>
      <c r="AT128" s="17" t="s">
        <v>73</v>
      </c>
      <c r="AU128" s="17" t="s">
        <v>136</v>
      </c>
      <c r="BK128" s="119">
        <f>BK129</f>
        <v>0</v>
      </c>
    </row>
    <row r="129" spans="2:65" s="10" customFormat="1" ht="25.95" customHeight="1">
      <c r="B129" s="120"/>
      <c r="D129" s="121" t="s">
        <v>73</v>
      </c>
      <c r="E129" s="122" t="s">
        <v>309</v>
      </c>
      <c r="F129" s="122" t="s">
        <v>310</v>
      </c>
      <c r="I129" s="123"/>
      <c r="J129" s="124">
        <f>BK129</f>
        <v>0</v>
      </c>
      <c r="L129" s="120"/>
      <c r="M129" s="125"/>
      <c r="P129" s="126">
        <f>P130+P170+P175+P179+P220+P230+P234</f>
        <v>0</v>
      </c>
      <c r="R129" s="126">
        <f>R130+R170+R175+R179+R220+R230+R234</f>
        <v>382.39086824999998</v>
      </c>
      <c r="T129" s="127">
        <f>T130+T170+T175+T179+T220+T230+T234</f>
        <v>5.508</v>
      </c>
      <c r="AR129" s="121" t="s">
        <v>81</v>
      </c>
      <c r="AT129" s="128" t="s">
        <v>73</v>
      </c>
      <c r="AU129" s="128" t="s">
        <v>74</v>
      </c>
      <c r="AY129" s="121" t="s">
        <v>159</v>
      </c>
      <c r="BK129" s="129">
        <f>BK130+BK170+BK175+BK179+BK220+BK230+BK234</f>
        <v>0</v>
      </c>
    </row>
    <row r="130" spans="2:65" s="10" customFormat="1" ht="22.8" customHeight="1">
      <c r="B130" s="120"/>
      <c r="D130" s="121" t="s">
        <v>73</v>
      </c>
      <c r="E130" s="156" t="s">
        <v>81</v>
      </c>
      <c r="F130" s="156" t="s">
        <v>311</v>
      </c>
      <c r="I130" s="123"/>
      <c r="J130" s="157">
        <f>BK130</f>
        <v>0</v>
      </c>
      <c r="L130" s="120"/>
      <c r="M130" s="125"/>
      <c r="P130" s="126">
        <f>SUM(P131:P169)</f>
        <v>0</v>
      </c>
      <c r="R130" s="126">
        <f>SUM(R131:R169)</f>
        <v>21.561959999999999</v>
      </c>
      <c r="T130" s="127">
        <f>SUM(T131:T169)</f>
        <v>0</v>
      </c>
      <c r="AR130" s="121" t="s">
        <v>81</v>
      </c>
      <c r="AT130" s="128" t="s">
        <v>73</v>
      </c>
      <c r="AU130" s="128" t="s">
        <v>81</v>
      </c>
      <c r="AY130" s="121" t="s">
        <v>159</v>
      </c>
      <c r="BK130" s="129">
        <f>SUM(BK131:BK169)</f>
        <v>0</v>
      </c>
    </row>
    <row r="131" spans="2:65" s="1" customFormat="1" ht="24.15" customHeight="1">
      <c r="B131" s="130"/>
      <c r="C131" s="131" t="s">
        <v>81</v>
      </c>
      <c r="D131" s="131" t="s">
        <v>160</v>
      </c>
      <c r="E131" s="132" t="s">
        <v>1557</v>
      </c>
      <c r="F131" s="133" t="s">
        <v>1558</v>
      </c>
      <c r="G131" s="134" t="s">
        <v>336</v>
      </c>
      <c r="H131" s="135">
        <v>49</v>
      </c>
      <c r="I131" s="136"/>
      <c r="J131" s="137">
        <f>ROUND(I131*H131,2)</f>
        <v>0</v>
      </c>
      <c r="K131" s="133" t="s">
        <v>320</v>
      </c>
      <c r="L131" s="32"/>
      <c r="M131" s="138" t="s">
        <v>1</v>
      </c>
      <c r="N131" s="139" t="s">
        <v>39</v>
      </c>
      <c r="P131" s="140">
        <f>O131*H131</f>
        <v>0</v>
      </c>
      <c r="Q131" s="140">
        <v>0</v>
      </c>
      <c r="R131" s="140">
        <f>Q131*H131</f>
        <v>0</v>
      </c>
      <c r="S131" s="140">
        <v>0</v>
      </c>
      <c r="T131" s="141">
        <f>S131*H131</f>
        <v>0</v>
      </c>
      <c r="AR131" s="142" t="s">
        <v>164</v>
      </c>
      <c r="AT131" s="142" t="s">
        <v>160</v>
      </c>
      <c r="AU131" s="142" t="s">
        <v>83</v>
      </c>
      <c r="AY131" s="17" t="s">
        <v>159</v>
      </c>
      <c r="BE131" s="143">
        <f>IF(N131="základní",J131,0)</f>
        <v>0</v>
      </c>
      <c r="BF131" s="143">
        <f>IF(N131="snížená",J131,0)</f>
        <v>0</v>
      </c>
      <c r="BG131" s="143">
        <f>IF(N131="zákl. přenesená",J131,0)</f>
        <v>0</v>
      </c>
      <c r="BH131" s="143">
        <f>IF(N131="sníž. přenesená",J131,0)</f>
        <v>0</v>
      </c>
      <c r="BI131" s="143">
        <f>IF(N131="nulová",J131,0)</f>
        <v>0</v>
      </c>
      <c r="BJ131" s="17" t="s">
        <v>81</v>
      </c>
      <c r="BK131" s="143">
        <f>ROUND(I131*H131,2)</f>
        <v>0</v>
      </c>
      <c r="BL131" s="17" t="s">
        <v>164</v>
      </c>
      <c r="BM131" s="142" t="s">
        <v>3482</v>
      </c>
    </row>
    <row r="132" spans="2:65" s="1" customFormat="1" ht="19.2">
      <c r="B132" s="32"/>
      <c r="D132" s="144" t="s">
        <v>165</v>
      </c>
      <c r="F132" s="145" t="s">
        <v>1560</v>
      </c>
      <c r="I132" s="146"/>
      <c r="L132" s="32"/>
      <c r="M132" s="147"/>
      <c r="T132" s="56"/>
      <c r="AT132" s="17" t="s">
        <v>165</v>
      </c>
      <c r="AU132" s="17" t="s">
        <v>83</v>
      </c>
    </row>
    <row r="133" spans="2:65" s="12" customFormat="1" ht="10.199999999999999">
      <c r="B133" s="168"/>
      <c r="D133" s="144" t="s">
        <v>331</v>
      </c>
      <c r="E133" s="169" t="s">
        <v>1</v>
      </c>
      <c r="F133" s="170" t="s">
        <v>3483</v>
      </c>
      <c r="H133" s="171">
        <v>49</v>
      </c>
      <c r="I133" s="172"/>
      <c r="L133" s="168"/>
      <c r="M133" s="173"/>
      <c r="T133" s="174"/>
      <c r="AT133" s="169" t="s">
        <v>331</v>
      </c>
      <c r="AU133" s="169" t="s">
        <v>83</v>
      </c>
      <c r="AV133" s="12" t="s">
        <v>83</v>
      </c>
      <c r="AW133" s="12" t="s">
        <v>31</v>
      </c>
      <c r="AX133" s="12" t="s">
        <v>81</v>
      </c>
      <c r="AY133" s="169" t="s">
        <v>159</v>
      </c>
    </row>
    <row r="134" spans="2:65" s="1" customFormat="1" ht="24.15" customHeight="1">
      <c r="B134" s="130"/>
      <c r="C134" s="131" t="s">
        <v>83</v>
      </c>
      <c r="D134" s="131" t="s">
        <v>160</v>
      </c>
      <c r="E134" s="132" t="s">
        <v>3120</v>
      </c>
      <c r="F134" s="133" t="s">
        <v>1709</v>
      </c>
      <c r="G134" s="134" t="s">
        <v>315</v>
      </c>
      <c r="H134" s="135">
        <v>7</v>
      </c>
      <c r="I134" s="136"/>
      <c r="J134" s="137">
        <f>ROUND(I134*H134,2)</f>
        <v>0</v>
      </c>
      <c r="K134" s="133" t="s">
        <v>320</v>
      </c>
      <c r="L134" s="32"/>
      <c r="M134" s="138" t="s">
        <v>1</v>
      </c>
      <c r="N134" s="139" t="s">
        <v>39</v>
      </c>
      <c r="P134" s="140">
        <f>O134*H134</f>
        <v>0</v>
      </c>
      <c r="Q134" s="140">
        <v>0</v>
      </c>
      <c r="R134" s="140">
        <f>Q134*H134</f>
        <v>0</v>
      </c>
      <c r="S134" s="140">
        <v>0</v>
      </c>
      <c r="T134" s="141">
        <f>S134*H134</f>
        <v>0</v>
      </c>
      <c r="AR134" s="142" t="s">
        <v>164</v>
      </c>
      <c r="AT134" s="142" t="s">
        <v>160</v>
      </c>
      <c r="AU134" s="142" t="s">
        <v>83</v>
      </c>
      <c r="AY134" s="17" t="s">
        <v>159</v>
      </c>
      <c r="BE134" s="143">
        <f>IF(N134="základní",J134,0)</f>
        <v>0</v>
      </c>
      <c r="BF134" s="143">
        <f>IF(N134="snížená",J134,0)</f>
        <v>0</v>
      </c>
      <c r="BG134" s="143">
        <f>IF(N134="zákl. přenesená",J134,0)</f>
        <v>0</v>
      </c>
      <c r="BH134" s="143">
        <f>IF(N134="sníž. přenesená",J134,0)</f>
        <v>0</v>
      </c>
      <c r="BI134" s="143">
        <f>IF(N134="nulová",J134,0)</f>
        <v>0</v>
      </c>
      <c r="BJ134" s="17" t="s">
        <v>81</v>
      </c>
      <c r="BK134" s="143">
        <f>ROUND(I134*H134,2)</f>
        <v>0</v>
      </c>
      <c r="BL134" s="17" t="s">
        <v>164</v>
      </c>
      <c r="BM134" s="142" t="s">
        <v>3484</v>
      </c>
    </row>
    <row r="135" spans="2:65" s="1" customFormat="1" ht="28.8">
      <c r="B135" s="32"/>
      <c r="D135" s="144" t="s">
        <v>165</v>
      </c>
      <c r="F135" s="145" t="s">
        <v>3122</v>
      </c>
      <c r="I135" s="146"/>
      <c r="L135" s="32"/>
      <c r="M135" s="147"/>
      <c r="T135" s="56"/>
      <c r="AT135" s="17" t="s">
        <v>165</v>
      </c>
      <c r="AU135" s="17" t="s">
        <v>83</v>
      </c>
    </row>
    <row r="136" spans="2:65" s="12" customFormat="1" ht="10.199999999999999">
      <c r="B136" s="168"/>
      <c r="D136" s="144" t="s">
        <v>331</v>
      </c>
      <c r="E136" s="169" t="s">
        <v>1</v>
      </c>
      <c r="F136" s="170" t="s">
        <v>3485</v>
      </c>
      <c r="H136" s="171">
        <v>7</v>
      </c>
      <c r="I136" s="172"/>
      <c r="L136" s="168"/>
      <c r="M136" s="173"/>
      <c r="T136" s="174"/>
      <c r="AT136" s="169" t="s">
        <v>331</v>
      </c>
      <c r="AU136" s="169" t="s">
        <v>83</v>
      </c>
      <c r="AV136" s="12" t="s">
        <v>83</v>
      </c>
      <c r="AW136" s="12" t="s">
        <v>31</v>
      </c>
      <c r="AX136" s="12" t="s">
        <v>81</v>
      </c>
      <c r="AY136" s="169" t="s">
        <v>159</v>
      </c>
    </row>
    <row r="137" spans="2:65" s="1" customFormat="1" ht="24.15" customHeight="1">
      <c r="B137" s="130"/>
      <c r="C137" s="131" t="s">
        <v>94</v>
      </c>
      <c r="D137" s="131" t="s">
        <v>160</v>
      </c>
      <c r="E137" s="132" t="s">
        <v>3138</v>
      </c>
      <c r="F137" s="133" t="s">
        <v>3139</v>
      </c>
      <c r="G137" s="134" t="s">
        <v>315</v>
      </c>
      <c r="H137" s="135">
        <v>10.493</v>
      </c>
      <c r="I137" s="136"/>
      <c r="J137" s="137">
        <f>ROUND(I137*H137,2)</f>
        <v>0</v>
      </c>
      <c r="K137" s="133" t="s">
        <v>320</v>
      </c>
      <c r="L137" s="32"/>
      <c r="M137" s="138" t="s">
        <v>1</v>
      </c>
      <c r="N137" s="139" t="s">
        <v>39</v>
      </c>
      <c r="P137" s="140">
        <f>O137*H137</f>
        <v>0</v>
      </c>
      <c r="Q137" s="140">
        <v>0</v>
      </c>
      <c r="R137" s="140">
        <f>Q137*H137</f>
        <v>0</v>
      </c>
      <c r="S137" s="140">
        <v>0</v>
      </c>
      <c r="T137" s="141">
        <f>S137*H137</f>
        <v>0</v>
      </c>
      <c r="AR137" s="142" t="s">
        <v>164</v>
      </c>
      <c r="AT137" s="142" t="s">
        <v>160</v>
      </c>
      <c r="AU137" s="142" t="s">
        <v>83</v>
      </c>
      <c r="AY137" s="17" t="s">
        <v>159</v>
      </c>
      <c r="BE137" s="143">
        <f>IF(N137="základní",J137,0)</f>
        <v>0</v>
      </c>
      <c r="BF137" s="143">
        <f>IF(N137="snížená",J137,0)</f>
        <v>0</v>
      </c>
      <c r="BG137" s="143">
        <f>IF(N137="zákl. přenesená",J137,0)</f>
        <v>0</v>
      </c>
      <c r="BH137" s="143">
        <f>IF(N137="sníž. přenesená",J137,0)</f>
        <v>0</v>
      </c>
      <c r="BI137" s="143">
        <f>IF(N137="nulová",J137,0)</f>
        <v>0</v>
      </c>
      <c r="BJ137" s="17" t="s">
        <v>81</v>
      </c>
      <c r="BK137" s="143">
        <f>ROUND(I137*H137,2)</f>
        <v>0</v>
      </c>
      <c r="BL137" s="17" t="s">
        <v>164</v>
      </c>
      <c r="BM137" s="142" t="s">
        <v>3486</v>
      </c>
    </row>
    <row r="138" spans="2:65" s="1" customFormat="1" ht="48">
      <c r="B138" s="32"/>
      <c r="D138" s="144" t="s">
        <v>165</v>
      </c>
      <c r="F138" s="145" t="s">
        <v>3141</v>
      </c>
      <c r="I138" s="146"/>
      <c r="L138" s="32"/>
      <c r="M138" s="147"/>
      <c r="T138" s="56"/>
      <c r="AT138" s="17" t="s">
        <v>165</v>
      </c>
      <c r="AU138" s="17" t="s">
        <v>83</v>
      </c>
    </row>
    <row r="139" spans="2:65" s="12" customFormat="1" ht="10.199999999999999">
      <c r="B139" s="168"/>
      <c r="D139" s="144" t="s">
        <v>331</v>
      </c>
      <c r="E139" s="169" t="s">
        <v>1</v>
      </c>
      <c r="F139" s="170" t="s">
        <v>3487</v>
      </c>
      <c r="H139" s="171">
        <v>15.3</v>
      </c>
      <c r="I139" s="172"/>
      <c r="L139" s="168"/>
      <c r="M139" s="173"/>
      <c r="T139" s="174"/>
      <c r="AT139" s="169" t="s">
        <v>331</v>
      </c>
      <c r="AU139" s="169" t="s">
        <v>83</v>
      </c>
      <c r="AV139" s="12" t="s">
        <v>83</v>
      </c>
      <c r="AW139" s="12" t="s">
        <v>31</v>
      </c>
      <c r="AX139" s="12" t="s">
        <v>74</v>
      </c>
      <c r="AY139" s="169" t="s">
        <v>159</v>
      </c>
    </row>
    <row r="140" spans="2:65" s="12" customFormat="1" ht="10.199999999999999">
      <c r="B140" s="168"/>
      <c r="D140" s="144" t="s">
        <v>331</v>
      </c>
      <c r="E140" s="169" t="s">
        <v>1</v>
      </c>
      <c r="F140" s="170" t="s">
        <v>3488</v>
      </c>
      <c r="H140" s="171">
        <v>-4.8070000000000004</v>
      </c>
      <c r="I140" s="172"/>
      <c r="L140" s="168"/>
      <c r="M140" s="173"/>
      <c r="T140" s="174"/>
      <c r="AT140" s="169" t="s">
        <v>331</v>
      </c>
      <c r="AU140" s="169" t="s">
        <v>83</v>
      </c>
      <c r="AV140" s="12" t="s">
        <v>83</v>
      </c>
      <c r="AW140" s="12" t="s">
        <v>31</v>
      </c>
      <c r="AX140" s="12" t="s">
        <v>74</v>
      </c>
      <c r="AY140" s="169" t="s">
        <v>159</v>
      </c>
    </row>
    <row r="141" spans="2:65" s="14" customFormat="1" ht="10.199999999999999">
      <c r="B141" s="182"/>
      <c r="D141" s="144" t="s">
        <v>331</v>
      </c>
      <c r="E141" s="183" t="s">
        <v>3039</v>
      </c>
      <c r="F141" s="184" t="s">
        <v>1597</v>
      </c>
      <c r="H141" s="185">
        <v>10.493</v>
      </c>
      <c r="I141" s="186"/>
      <c r="L141" s="182"/>
      <c r="M141" s="187"/>
      <c r="T141" s="188"/>
      <c r="AT141" s="183" t="s">
        <v>331</v>
      </c>
      <c r="AU141" s="183" t="s">
        <v>83</v>
      </c>
      <c r="AV141" s="14" t="s">
        <v>164</v>
      </c>
      <c r="AW141" s="14" t="s">
        <v>31</v>
      </c>
      <c r="AX141" s="14" t="s">
        <v>81</v>
      </c>
      <c r="AY141" s="183" t="s">
        <v>159</v>
      </c>
    </row>
    <row r="142" spans="2:65" s="1" customFormat="1" ht="16.5" customHeight="1">
      <c r="B142" s="130"/>
      <c r="C142" s="158" t="s">
        <v>164</v>
      </c>
      <c r="D142" s="158" t="s">
        <v>326</v>
      </c>
      <c r="E142" s="159" t="s">
        <v>327</v>
      </c>
      <c r="F142" s="160" t="s">
        <v>328</v>
      </c>
      <c r="G142" s="161" t="s">
        <v>329</v>
      </c>
      <c r="H142" s="162">
        <v>21.553999999999998</v>
      </c>
      <c r="I142" s="163"/>
      <c r="J142" s="164">
        <f>ROUND(I142*H142,2)</f>
        <v>0</v>
      </c>
      <c r="K142" s="160" t="s">
        <v>320</v>
      </c>
      <c r="L142" s="165"/>
      <c r="M142" s="166" t="s">
        <v>1</v>
      </c>
      <c r="N142" s="167" t="s">
        <v>39</v>
      </c>
      <c r="P142" s="140">
        <f>O142*H142</f>
        <v>0</v>
      </c>
      <c r="Q142" s="140">
        <v>1</v>
      </c>
      <c r="R142" s="140">
        <f>Q142*H142</f>
        <v>21.553999999999998</v>
      </c>
      <c r="S142" s="140">
        <v>0</v>
      </c>
      <c r="T142" s="141">
        <f>S142*H142</f>
        <v>0</v>
      </c>
      <c r="AR142" s="142" t="s">
        <v>175</v>
      </c>
      <c r="AT142" s="142" t="s">
        <v>326</v>
      </c>
      <c r="AU142" s="142" t="s">
        <v>83</v>
      </c>
      <c r="AY142" s="17" t="s">
        <v>159</v>
      </c>
      <c r="BE142" s="143">
        <f>IF(N142="základní",J142,0)</f>
        <v>0</v>
      </c>
      <c r="BF142" s="143">
        <f>IF(N142="snížená",J142,0)</f>
        <v>0</v>
      </c>
      <c r="BG142" s="143">
        <f>IF(N142="zákl. přenesená",J142,0)</f>
        <v>0</v>
      </c>
      <c r="BH142" s="143">
        <f>IF(N142="sníž. přenesená",J142,0)</f>
        <v>0</v>
      </c>
      <c r="BI142" s="143">
        <f>IF(N142="nulová",J142,0)</f>
        <v>0</v>
      </c>
      <c r="BJ142" s="17" t="s">
        <v>81</v>
      </c>
      <c r="BK142" s="143">
        <f>ROUND(I142*H142,2)</f>
        <v>0</v>
      </c>
      <c r="BL142" s="17" t="s">
        <v>164</v>
      </c>
      <c r="BM142" s="142" t="s">
        <v>3489</v>
      </c>
    </row>
    <row r="143" spans="2:65" s="1" customFormat="1" ht="10.199999999999999">
      <c r="B143" s="32"/>
      <c r="D143" s="144" t="s">
        <v>165</v>
      </c>
      <c r="F143" s="145" t="s">
        <v>328</v>
      </c>
      <c r="I143" s="146"/>
      <c r="L143" s="32"/>
      <c r="M143" s="147"/>
      <c r="T143" s="56"/>
      <c r="AT143" s="17" t="s">
        <v>165</v>
      </c>
      <c r="AU143" s="17" t="s">
        <v>83</v>
      </c>
    </row>
    <row r="144" spans="2:65" s="12" customFormat="1" ht="10.199999999999999">
      <c r="B144" s="168"/>
      <c r="D144" s="144" t="s">
        <v>331</v>
      </c>
      <c r="E144" s="169" t="s">
        <v>1</v>
      </c>
      <c r="F144" s="170" t="s">
        <v>3146</v>
      </c>
      <c r="H144" s="171">
        <v>21.553999999999998</v>
      </c>
      <c r="I144" s="172"/>
      <c r="L144" s="168"/>
      <c r="M144" s="173"/>
      <c r="T144" s="174"/>
      <c r="AT144" s="169" t="s">
        <v>331</v>
      </c>
      <c r="AU144" s="169" t="s">
        <v>83</v>
      </c>
      <c r="AV144" s="12" t="s">
        <v>83</v>
      </c>
      <c r="AW144" s="12" t="s">
        <v>31</v>
      </c>
      <c r="AX144" s="12" t="s">
        <v>81</v>
      </c>
      <c r="AY144" s="169" t="s">
        <v>159</v>
      </c>
    </row>
    <row r="145" spans="2:65" s="1" customFormat="1" ht="24.15" customHeight="1">
      <c r="B145" s="130"/>
      <c r="C145" s="131" t="s">
        <v>180</v>
      </c>
      <c r="D145" s="131" t="s">
        <v>160</v>
      </c>
      <c r="E145" s="132" t="s">
        <v>3490</v>
      </c>
      <c r="F145" s="133" t="s">
        <v>3491</v>
      </c>
      <c r="G145" s="134" t="s">
        <v>336</v>
      </c>
      <c r="H145" s="135">
        <v>332.6</v>
      </c>
      <c r="I145" s="136"/>
      <c r="J145" s="137">
        <f>ROUND(I145*H145,2)</f>
        <v>0</v>
      </c>
      <c r="K145" s="133" t="s">
        <v>320</v>
      </c>
      <c r="L145" s="32"/>
      <c r="M145" s="138" t="s">
        <v>1</v>
      </c>
      <c r="N145" s="139" t="s">
        <v>39</v>
      </c>
      <c r="P145" s="140">
        <f>O145*H145</f>
        <v>0</v>
      </c>
      <c r="Q145" s="140">
        <v>0</v>
      </c>
      <c r="R145" s="140">
        <f>Q145*H145</f>
        <v>0</v>
      </c>
      <c r="S145" s="140">
        <v>0</v>
      </c>
      <c r="T145" s="141">
        <f>S145*H145</f>
        <v>0</v>
      </c>
      <c r="AR145" s="142" t="s">
        <v>164</v>
      </c>
      <c r="AT145" s="142" t="s">
        <v>160</v>
      </c>
      <c r="AU145" s="142" t="s">
        <v>83</v>
      </c>
      <c r="AY145" s="17" t="s">
        <v>159</v>
      </c>
      <c r="BE145" s="143">
        <f>IF(N145="základní",J145,0)</f>
        <v>0</v>
      </c>
      <c r="BF145" s="143">
        <f>IF(N145="snížená",J145,0)</f>
        <v>0</v>
      </c>
      <c r="BG145" s="143">
        <f>IF(N145="zákl. přenesená",J145,0)</f>
        <v>0</v>
      </c>
      <c r="BH145" s="143">
        <f>IF(N145="sníž. přenesená",J145,0)</f>
        <v>0</v>
      </c>
      <c r="BI145" s="143">
        <f>IF(N145="nulová",J145,0)</f>
        <v>0</v>
      </c>
      <c r="BJ145" s="17" t="s">
        <v>81</v>
      </c>
      <c r="BK145" s="143">
        <f>ROUND(I145*H145,2)</f>
        <v>0</v>
      </c>
      <c r="BL145" s="17" t="s">
        <v>164</v>
      </c>
      <c r="BM145" s="142" t="s">
        <v>3492</v>
      </c>
    </row>
    <row r="146" spans="2:65" s="1" customFormat="1" ht="19.2">
      <c r="B146" s="32"/>
      <c r="D146" s="144" t="s">
        <v>165</v>
      </c>
      <c r="F146" s="145" t="s">
        <v>3493</v>
      </c>
      <c r="I146" s="146"/>
      <c r="L146" s="32"/>
      <c r="M146" s="147"/>
      <c r="T146" s="56"/>
      <c r="AT146" s="17" t="s">
        <v>165</v>
      </c>
      <c r="AU146" s="17" t="s">
        <v>83</v>
      </c>
    </row>
    <row r="147" spans="2:65" s="13" customFormat="1" ht="10.199999999999999">
      <c r="B147" s="176"/>
      <c r="D147" s="144" t="s">
        <v>331</v>
      </c>
      <c r="E147" s="177" t="s">
        <v>1</v>
      </c>
      <c r="F147" s="178" t="s">
        <v>3494</v>
      </c>
      <c r="H147" s="177" t="s">
        <v>1</v>
      </c>
      <c r="I147" s="179"/>
      <c r="L147" s="176"/>
      <c r="M147" s="180"/>
      <c r="T147" s="181"/>
      <c r="AT147" s="177" t="s">
        <v>331</v>
      </c>
      <c r="AU147" s="177" t="s">
        <v>83</v>
      </c>
      <c r="AV147" s="13" t="s">
        <v>81</v>
      </c>
      <c r="AW147" s="13" t="s">
        <v>31</v>
      </c>
      <c r="AX147" s="13" t="s">
        <v>74</v>
      </c>
      <c r="AY147" s="177" t="s">
        <v>159</v>
      </c>
    </row>
    <row r="148" spans="2:65" s="12" customFormat="1" ht="10.199999999999999">
      <c r="B148" s="168"/>
      <c r="D148" s="144" t="s">
        <v>331</v>
      </c>
      <c r="E148" s="169" t="s">
        <v>1</v>
      </c>
      <c r="F148" s="170" t="s">
        <v>3495</v>
      </c>
      <c r="H148" s="171">
        <v>62</v>
      </c>
      <c r="I148" s="172"/>
      <c r="L148" s="168"/>
      <c r="M148" s="173"/>
      <c r="T148" s="174"/>
      <c r="AT148" s="169" t="s">
        <v>331</v>
      </c>
      <c r="AU148" s="169" t="s">
        <v>83</v>
      </c>
      <c r="AV148" s="12" t="s">
        <v>83</v>
      </c>
      <c r="AW148" s="12" t="s">
        <v>31</v>
      </c>
      <c r="AX148" s="12" t="s">
        <v>74</v>
      </c>
      <c r="AY148" s="169" t="s">
        <v>159</v>
      </c>
    </row>
    <row r="149" spans="2:65" s="12" customFormat="1" ht="10.199999999999999">
      <c r="B149" s="168"/>
      <c r="D149" s="144" t="s">
        <v>331</v>
      </c>
      <c r="E149" s="169" t="s">
        <v>1</v>
      </c>
      <c r="F149" s="170" t="s">
        <v>3496</v>
      </c>
      <c r="H149" s="171">
        <v>201.5</v>
      </c>
      <c r="I149" s="172"/>
      <c r="L149" s="168"/>
      <c r="M149" s="173"/>
      <c r="T149" s="174"/>
      <c r="AT149" s="169" t="s">
        <v>331</v>
      </c>
      <c r="AU149" s="169" t="s">
        <v>83</v>
      </c>
      <c r="AV149" s="12" t="s">
        <v>83</v>
      </c>
      <c r="AW149" s="12" t="s">
        <v>31</v>
      </c>
      <c r="AX149" s="12" t="s">
        <v>74</v>
      </c>
      <c r="AY149" s="169" t="s">
        <v>159</v>
      </c>
    </row>
    <row r="150" spans="2:65" s="15" customFormat="1" ht="10.199999999999999">
      <c r="B150" s="189"/>
      <c r="D150" s="144" t="s">
        <v>331</v>
      </c>
      <c r="E150" s="190" t="s">
        <v>1</v>
      </c>
      <c r="F150" s="191" t="s">
        <v>1849</v>
      </c>
      <c r="H150" s="192">
        <v>263.5</v>
      </c>
      <c r="I150" s="193"/>
      <c r="L150" s="189"/>
      <c r="M150" s="194"/>
      <c r="T150" s="195"/>
      <c r="AT150" s="190" t="s">
        <v>331</v>
      </c>
      <c r="AU150" s="190" t="s">
        <v>83</v>
      </c>
      <c r="AV150" s="15" t="s">
        <v>94</v>
      </c>
      <c r="AW150" s="15" t="s">
        <v>31</v>
      </c>
      <c r="AX150" s="15" t="s">
        <v>74</v>
      </c>
      <c r="AY150" s="190" t="s">
        <v>159</v>
      </c>
    </row>
    <row r="151" spans="2:65" s="12" customFormat="1" ht="10.199999999999999">
      <c r="B151" s="168"/>
      <c r="D151" s="144" t="s">
        <v>331</v>
      </c>
      <c r="E151" s="169" t="s">
        <v>1</v>
      </c>
      <c r="F151" s="170" t="s">
        <v>3497</v>
      </c>
      <c r="H151" s="171">
        <v>69.099999999999994</v>
      </c>
      <c r="I151" s="172"/>
      <c r="L151" s="168"/>
      <c r="M151" s="173"/>
      <c r="T151" s="174"/>
      <c r="AT151" s="169" t="s">
        <v>331</v>
      </c>
      <c r="AU151" s="169" t="s">
        <v>83</v>
      </c>
      <c r="AV151" s="12" t="s">
        <v>83</v>
      </c>
      <c r="AW151" s="12" t="s">
        <v>31</v>
      </c>
      <c r="AX151" s="12" t="s">
        <v>74</v>
      </c>
      <c r="AY151" s="169" t="s">
        <v>159</v>
      </c>
    </row>
    <row r="152" spans="2:65" s="15" customFormat="1" ht="10.199999999999999">
      <c r="B152" s="189"/>
      <c r="D152" s="144" t="s">
        <v>331</v>
      </c>
      <c r="E152" s="190" t="s">
        <v>1</v>
      </c>
      <c r="F152" s="191" t="s">
        <v>1849</v>
      </c>
      <c r="H152" s="192">
        <v>69.099999999999994</v>
      </c>
      <c r="I152" s="193"/>
      <c r="L152" s="189"/>
      <c r="M152" s="194"/>
      <c r="T152" s="195"/>
      <c r="AT152" s="190" t="s">
        <v>331</v>
      </c>
      <c r="AU152" s="190" t="s">
        <v>83</v>
      </c>
      <c r="AV152" s="15" t="s">
        <v>94</v>
      </c>
      <c r="AW152" s="15" t="s">
        <v>31</v>
      </c>
      <c r="AX152" s="15" t="s">
        <v>74</v>
      </c>
      <c r="AY152" s="190" t="s">
        <v>159</v>
      </c>
    </row>
    <row r="153" spans="2:65" s="14" customFormat="1" ht="10.199999999999999">
      <c r="B153" s="182"/>
      <c r="D153" s="144" t="s">
        <v>331</v>
      </c>
      <c r="E153" s="183" t="s">
        <v>1</v>
      </c>
      <c r="F153" s="184" t="s">
        <v>1597</v>
      </c>
      <c r="H153" s="185">
        <v>332.6</v>
      </c>
      <c r="I153" s="186"/>
      <c r="L153" s="182"/>
      <c r="M153" s="187"/>
      <c r="T153" s="188"/>
      <c r="AT153" s="183" t="s">
        <v>331</v>
      </c>
      <c r="AU153" s="183" t="s">
        <v>83</v>
      </c>
      <c r="AV153" s="14" t="s">
        <v>164</v>
      </c>
      <c r="AW153" s="14" t="s">
        <v>31</v>
      </c>
      <c r="AX153" s="14" t="s">
        <v>81</v>
      </c>
      <c r="AY153" s="183" t="s">
        <v>159</v>
      </c>
    </row>
    <row r="154" spans="2:65" s="1" customFormat="1" ht="24.15" customHeight="1">
      <c r="B154" s="130"/>
      <c r="C154" s="131" t="s">
        <v>172</v>
      </c>
      <c r="D154" s="131" t="s">
        <v>160</v>
      </c>
      <c r="E154" s="132" t="s">
        <v>3498</v>
      </c>
      <c r="F154" s="133" t="s">
        <v>3499</v>
      </c>
      <c r="G154" s="134" t="s">
        <v>336</v>
      </c>
      <c r="H154" s="135">
        <v>402.98399999999998</v>
      </c>
      <c r="I154" s="136"/>
      <c r="J154" s="137">
        <f>ROUND(I154*H154,2)</f>
        <v>0</v>
      </c>
      <c r="K154" s="133" t="s">
        <v>320</v>
      </c>
      <c r="L154" s="32"/>
      <c r="M154" s="138" t="s">
        <v>1</v>
      </c>
      <c r="N154" s="139" t="s">
        <v>39</v>
      </c>
      <c r="P154" s="140">
        <f>O154*H154</f>
        <v>0</v>
      </c>
      <c r="Q154" s="140">
        <v>0</v>
      </c>
      <c r="R154" s="140">
        <f>Q154*H154</f>
        <v>0</v>
      </c>
      <c r="S154" s="140">
        <v>0</v>
      </c>
      <c r="T154" s="141">
        <f>S154*H154</f>
        <v>0</v>
      </c>
      <c r="AR154" s="142" t="s">
        <v>164</v>
      </c>
      <c r="AT154" s="142" t="s">
        <v>160</v>
      </c>
      <c r="AU154" s="142" t="s">
        <v>83</v>
      </c>
      <c r="AY154" s="17" t="s">
        <v>159</v>
      </c>
      <c r="BE154" s="143">
        <f>IF(N154="základní",J154,0)</f>
        <v>0</v>
      </c>
      <c r="BF154" s="143">
        <f>IF(N154="snížená",J154,0)</f>
        <v>0</v>
      </c>
      <c r="BG154" s="143">
        <f>IF(N154="zákl. přenesená",J154,0)</f>
        <v>0</v>
      </c>
      <c r="BH154" s="143">
        <f>IF(N154="sníž. přenesená",J154,0)</f>
        <v>0</v>
      </c>
      <c r="BI154" s="143">
        <f>IF(N154="nulová",J154,0)</f>
        <v>0</v>
      </c>
      <c r="BJ154" s="17" t="s">
        <v>81</v>
      </c>
      <c r="BK154" s="143">
        <f>ROUND(I154*H154,2)</f>
        <v>0</v>
      </c>
      <c r="BL154" s="17" t="s">
        <v>164</v>
      </c>
      <c r="BM154" s="142" t="s">
        <v>3500</v>
      </c>
    </row>
    <row r="155" spans="2:65" s="1" customFormat="1" ht="19.2">
      <c r="B155" s="32"/>
      <c r="D155" s="144" t="s">
        <v>165</v>
      </c>
      <c r="F155" s="145" t="s">
        <v>3501</v>
      </c>
      <c r="I155" s="146"/>
      <c r="L155" s="32"/>
      <c r="M155" s="147"/>
      <c r="T155" s="56"/>
      <c r="AT155" s="17" t="s">
        <v>165</v>
      </c>
      <c r="AU155" s="17" t="s">
        <v>83</v>
      </c>
    </row>
    <row r="156" spans="2:65" s="12" customFormat="1" ht="10.199999999999999">
      <c r="B156" s="168"/>
      <c r="D156" s="144" t="s">
        <v>331</v>
      </c>
      <c r="E156" s="169" t="s">
        <v>1</v>
      </c>
      <c r="F156" s="170" t="s">
        <v>3502</v>
      </c>
      <c r="H156" s="171">
        <v>398</v>
      </c>
      <c r="I156" s="172"/>
      <c r="L156" s="168"/>
      <c r="M156" s="173"/>
      <c r="T156" s="174"/>
      <c r="AT156" s="169" t="s">
        <v>331</v>
      </c>
      <c r="AU156" s="169" t="s">
        <v>83</v>
      </c>
      <c r="AV156" s="12" t="s">
        <v>83</v>
      </c>
      <c r="AW156" s="12" t="s">
        <v>31</v>
      </c>
      <c r="AX156" s="12" t="s">
        <v>74</v>
      </c>
      <c r="AY156" s="169" t="s">
        <v>159</v>
      </c>
    </row>
    <row r="157" spans="2:65" s="12" customFormat="1" ht="10.199999999999999">
      <c r="B157" s="168"/>
      <c r="D157" s="144" t="s">
        <v>331</v>
      </c>
      <c r="E157" s="169" t="s">
        <v>1</v>
      </c>
      <c r="F157" s="170" t="s">
        <v>3503</v>
      </c>
      <c r="H157" s="171">
        <v>4.984</v>
      </c>
      <c r="I157" s="172"/>
      <c r="L157" s="168"/>
      <c r="M157" s="173"/>
      <c r="T157" s="174"/>
      <c r="AT157" s="169" t="s">
        <v>331</v>
      </c>
      <c r="AU157" s="169" t="s">
        <v>83</v>
      </c>
      <c r="AV157" s="12" t="s">
        <v>83</v>
      </c>
      <c r="AW157" s="12" t="s">
        <v>31</v>
      </c>
      <c r="AX157" s="12" t="s">
        <v>74</v>
      </c>
      <c r="AY157" s="169" t="s">
        <v>159</v>
      </c>
    </row>
    <row r="158" spans="2:65" s="14" customFormat="1" ht="10.199999999999999">
      <c r="B158" s="182"/>
      <c r="D158" s="144" t="s">
        <v>331</v>
      </c>
      <c r="E158" s="183" t="s">
        <v>1</v>
      </c>
      <c r="F158" s="184" t="s">
        <v>1597</v>
      </c>
      <c r="H158" s="185">
        <v>402.98399999999998</v>
      </c>
      <c r="I158" s="186"/>
      <c r="L158" s="182"/>
      <c r="M158" s="187"/>
      <c r="T158" s="188"/>
      <c r="AT158" s="183" t="s">
        <v>331</v>
      </c>
      <c r="AU158" s="183" t="s">
        <v>83</v>
      </c>
      <c r="AV158" s="14" t="s">
        <v>164</v>
      </c>
      <c r="AW158" s="14" t="s">
        <v>31</v>
      </c>
      <c r="AX158" s="14" t="s">
        <v>81</v>
      </c>
      <c r="AY158" s="183" t="s">
        <v>159</v>
      </c>
    </row>
    <row r="159" spans="2:65" s="1" customFormat="1" ht="24.15" customHeight="1">
      <c r="B159" s="130"/>
      <c r="C159" s="131" t="s">
        <v>189</v>
      </c>
      <c r="D159" s="131" t="s">
        <v>160</v>
      </c>
      <c r="E159" s="132" t="s">
        <v>3151</v>
      </c>
      <c r="F159" s="133" t="s">
        <v>3152</v>
      </c>
      <c r="G159" s="134" t="s">
        <v>336</v>
      </c>
      <c r="H159" s="135">
        <v>398</v>
      </c>
      <c r="I159" s="136"/>
      <c r="J159" s="137">
        <f>ROUND(I159*H159,2)</f>
        <v>0</v>
      </c>
      <c r="K159" s="133" t="s">
        <v>320</v>
      </c>
      <c r="L159" s="32"/>
      <c r="M159" s="138" t="s">
        <v>1</v>
      </c>
      <c r="N159" s="139" t="s">
        <v>39</v>
      </c>
      <c r="P159" s="140">
        <f>O159*H159</f>
        <v>0</v>
      </c>
      <c r="Q159" s="140">
        <v>0</v>
      </c>
      <c r="R159" s="140">
        <f>Q159*H159</f>
        <v>0</v>
      </c>
      <c r="S159" s="140">
        <v>0</v>
      </c>
      <c r="T159" s="141">
        <f>S159*H159</f>
        <v>0</v>
      </c>
      <c r="AR159" s="142" t="s">
        <v>164</v>
      </c>
      <c r="AT159" s="142" t="s">
        <v>160</v>
      </c>
      <c r="AU159" s="142" t="s">
        <v>83</v>
      </c>
      <c r="AY159" s="17" t="s">
        <v>159</v>
      </c>
      <c r="BE159" s="143">
        <f>IF(N159="základní",J159,0)</f>
        <v>0</v>
      </c>
      <c r="BF159" s="143">
        <f>IF(N159="snížená",J159,0)</f>
        <v>0</v>
      </c>
      <c r="BG159" s="143">
        <f>IF(N159="zákl. přenesená",J159,0)</f>
        <v>0</v>
      </c>
      <c r="BH159" s="143">
        <f>IF(N159="sníž. přenesená",J159,0)</f>
        <v>0</v>
      </c>
      <c r="BI159" s="143">
        <f>IF(N159="nulová",J159,0)</f>
        <v>0</v>
      </c>
      <c r="BJ159" s="17" t="s">
        <v>81</v>
      </c>
      <c r="BK159" s="143">
        <f>ROUND(I159*H159,2)</f>
        <v>0</v>
      </c>
      <c r="BL159" s="17" t="s">
        <v>164</v>
      </c>
      <c r="BM159" s="142" t="s">
        <v>3504</v>
      </c>
    </row>
    <row r="160" spans="2:65" s="1" customFormat="1" ht="28.8">
      <c r="B160" s="32"/>
      <c r="D160" s="144" t="s">
        <v>165</v>
      </c>
      <c r="F160" s="145" t="s">
        <v>3154</v>
      </c>
      <c r="I160" s="146"/>
      <c r="L160" s="32"/>
      <c r="M160" s="147"/>
      <c r="T160" s="56"/>
      <c r="AT160" s="17" t="s">
        <v>165</v>
      </c>
      <c r="AU160" s="17" t="s">
        <v>83</v>
      </c>
    </row>
    <row r="161" spans="2:65" s="12" customFormat="1" ht="10.199999999999999">
      <c r="B161" s="168"/>
      <c r="D161" s="144" t="s">
        <v>331</v>
      </c>
      <c r="E161" s="169" t="s">
        <v>1</v>
      </c>
      <c r="F161" s="170" t="s">
        <v>3502</v>
      </c>
      <c r="H161" s="171">
        <v>398</v>
      </c>
      <c r="I161" s="172"/>
      <c r="L161" s="168"/>
      <c r="M161" s="173"/>
      <c r="T161" s="174"/>
      <c r="AT161" s="169" t="s">
        <v>331</v>
      </c>
      <c r="AU161" s="169" t="s">
        <v>83</v>
      </c>
      <c r="AV161" s="12" t="s">
        <v>83</v>
      </c>
      <c r="AW161" s="12" t="s">
        <v>31</v>
      </c>
      <c r="AX161" s="12" t="s">
        <v>81</v>
      </c>
      <c r="AY161" s="169" t="s">
        <v>159</v>
      </c>
    </row>
    <row r="162" spans="2:65" s="1" customFormat="1" ht="16.5" customHeight="1">
      <c r="B162" s="130"/>
      <c r="C162" s="158" t="s">
        <v>175</v>
      </c>
      <c r="D162" s="158" t="s">
        <v>326</v>
      </c>
      <c r="E162" s="159" t="s">
        <v>3155</v>
      </c>
      <c r="F162" s="160" t="s">
        <v>3156</v>
      </c>
      <c r="G162" s="161" t="s">
        <v>369</v>
      </c>
      <c r="H162" s="162">
        <v>7.96</v>
      </c>
      <c r="I162" s="163"/>
      <c r="J162" s="164">
        <f>ROUND(I162*H162,2)</f>
        <v>0</v>
      </c>
      <c r="K162" s="160" t="s">
        <v>320</v>
      </c>
      <c r="L162" s="165"/>
      <c r="M162" s="166" t="s">
        <v>1</v>
      </c>
      <c r="N162" s="167" t="s">
        <v>39</v>
      </c>
      <c r="P162" s="140">
        <f>O162*H162</f>
        <v>0</v>
      </c>
      <c r="Q162" s="140">
        <v>1E-3</v>
      </c>
      <c r="R162" s="140">
        <f>Q162*H162</f>
        <v>7.9600000000000001E-3</v>
      </c>
      <c r="S162" s="140">
        <v>0</v>
      </c>
      <c r="T162" s="141">
        <f>S162*H162</f>
        <v>0</v>
      </c>
      <c r="AR162" s="142" t="s">
        <v>175</v>
      </c>
      <c r="AT162" s="142" t="s">
        <v>326</v>
      </c>
      <c r="AU162" s="142" t="s">
        <v>83</v>
      </c>
      <c r="AY162" s="17" t="s">
        <v>159</v>
      </c>
      <c r="BE162" s="143">
        <f>IF(N162="základní",J162,0)</f>
        <v>0</v>
      </c>
      <c r="BF162" s="143">
        <f>IF(N162="snížená",J162,0)</f>
        <v>0</v>
      </c>
      <c r="BG162" s="143">
        <f>IF(N162="zákl. přenesená",J162,0)</f>
        <v>0</v>
      </c>
      <c r="BH162" s="143">
        <f>IF(N162="sníž. přenesená",J162,0)</f>
        <v>0</v>
      </c>
      <c r="BI162" s="143">
        <f>IF(N162="nulová",J162,0)</f>
        <v>0</v>
      </c>
      <c r="BJ162" s="17" t="s">
        <v>81</v>
      </c>
      <c r="BK162" s="143">
        <f>ROUND(I162*H162,2)</f>
        <v>0</v>
      </c>
      <c r="BL162" s="17" t="s">
        <v>164</v>
      </c>
      <c r="BM162" s="142" t="s">
        <v>3505</v>
      </c>
    </row>
    <row r="163" spans="2:65" s="1" customFormat="1" ht="10.199999999999999">
      <c r="B163" s="32"/>
      <c r="D163" s="144" t="s">
        <v>165</v>
      </c>
      <c r="F163" s="145" t="s">
        <v>3156</v>
      </c>
      <c r="I163" s="146"/>
      <c r="L163" s="32"/>
      <c r="M163" s="147"/>
      <c r="T163" s="56"/>
      <c r="AT163" s="17" t="s">
        <v>165</v>
      </c>
      <c r="AU163" s="17" t="s">
        <v>83</v>
      </c>
    </row>
    <row r="164" spans="2:65" s="12" customFormat="1" ht="10.199999999999999">
      <c r="B164" s="168"/>
      <c r="D164" s="144" t="s">
        <v>331</v>
      </c>
      <c r="F164" s="170" t="s">
        <v>3506</v>
      </c>
      <c r="H164" s="171">
        <v>7.96</v>
      </c>
      <c r="I164" s="172"/>
      <c r="L164" s="168"/>
      <c r="M164" s="173"/>
      <c r="T164" s="174"/>
      <c r="AT164" s="169" t="s">
        <v>331</v>
      </c>
      <c r="AU164" s="169" t="s">
        <v>83</v>
      </c>
      <c r="AV164" s="12" t="s">
        <v>83</v>
      </c>
      <c r="AW164" s="12" t="s">
        <v>3</v>
      </c>
      <c r="AX164" s="12" t="s">
        <v>81</v>
      </c>
      <c r="AY164" s="169" t="s">
        <v>159</v>
      </c>
    </row>
    <row r="165" spans="2:65" s="1" customFormat="1" ht="16.5" customHeight="1">
      <c r="B165" s="130"/>
      <c r="C165" s="131" t="s">
        <v>197</v>
      </c>
      <c r="D165" s="131" t="s">
        <v>160</v>
      </c>
      <c r="E165" s="132" t="s">
        <v>3507</v>
      </c>
      <c r="F165" s="133" t="s">
        <v>3508</v>
      </c>
      <c r="G165" s="134" t="s">
        <v>315</v>
      </c>
      <c r="H165" s="135">
        <v>12.738</v>
      </c>
      <c r="I165" s="136"/>
      <c r="J165" s="137">
        <f>ROUND(I165*H165,2)</f>
        <v>0</v>
      </c>
      <c r="K165" s="133" t="s">
        <v>320</v>
      </c>
      <c r="L165" s="32"/>
      <c r="M165" s="138" t="s">
        <v>1</v>
      </c>
      <c r="N165" s="139" t="s">
        <v>39</v>
      </c>
      <c r="P165" s="140">
        <f>O165*H165</f>
        <v>0</v>
      </c>
      <c r="Q165" s="140">
        <v>0</v>
      </c>
      <c r="R165" s="140">
        <f>Q165*H165</f>
        <v>0</v>
      </c>
      <c r="S165" s="140">
        <v>0</v>
      </c>
      <c r="T165" s="141">
        <f>S165*H165</f>
        <v>0</v>
      </c>
      <c r="AR165" s="142" t="s">
        <v>164</v>
      </c>
      <c r="AT165" s="142" t="s">
        <v>160</v>
      </c>
      <c r="AU165" s="142" t="s">
        <v>83</v>
      </c>
      <c r="AY165" s="17" t="s">
        <v>159</v>
      </c>
      <c r="BE165" s="143">
        <f>IF(N165="základní",J165,0)</f>
        <v>0</v>
      </c>
      <c r="BF165" s="143">
        <f>IF(N165="snížená",J165,0)</f>
        <v>0</v>
      </c>
      <c r="BG165" s="143">
        <f>IF(N165="zákl. přenesená",J165,0)</f>
        <v>0</v>
      </c>
      <c r="BH165" s="143">
        <f>IF(N165="sníž. přenesená",J165,0)</f>
        <v>0</v>
      </c>
      <c r="BI165" s="143">
        <f>IF(N165="nulová",J165,0)</f>
        <v>0</v>
      </c>
      <c r="BJ165" s="17" t="s">
        <v>81</v>
      </c>
      <c r="BK165" s="143">
        <f>ROUND(I165*H165,2)</f>
        <v>0</v>
      </c>
      <c r="BL165" s="17" t="s">
        <v>164</v>
      </c>
      <c r="BM165" s="142" t="s">
        <v>3509</v>
      </c>
    </row>
    <row r="166" spans="2:65" s="1" customFormat="1" ht="10.199999999999999">
      <c r="B166" s="32"/>
      <c r="D166" s="144" t="s">
        <v>165</v>
      </c>
      <c r="F166" s="145" t="s">
        <v>3510</v>
      </c>
      <c r="I166" s="146"/>
      <c r="L166" s="32"/>
      <c r="M166" s="147"/>
      <c r="T166" s="56"/>
      <c r="AT166" s="17" t="s">
        <v>165</v>
      </c>
      <c r="AU166" s="17" t="s">
        <v>83</v>
      </c>
    </row>
    <row r="167" spans="2:65" s="12" customFormat="1" ht="10.199999999999999">
      <c r="B167" s="168"/>
      <c r="D167" s="144" t="s">
        <v>331</v>
      </c>
      <c r="E167" s="169" t="s">
        <v>1</v>
      </c>
      <c r="F167" s="170" t="s">
        <v>3511</v>
      </c>
      <c r="H167" s="171">
        <v>9.9499999999999993</v>
      </c>
      <c r="I167" s="172"/>
      <c r="L167" s="168"/>
      <c r="M167" s="173"/>
      <c r="T167" s="174"/>
      <c r="AT167" s="169" t="s">
        <v>331</v>
      </c>
      <c r="AU167" s="169" t="s">
        <v>83</v>
      </c>
      <c r="AV167" s="12" t="s">
        <v>83</v>
      </c>
      <c r="AW167" s="12" t="s">
        <v>31</v>
      </c>
      <c r="AX167" s="12" t="s">
        <v>74</v>
      </c>
      <c r="AY167" s="169" t="s">
        <v>159</v>
      </c>
    </row>
    <row r="168" spans="2:65" s="12" customFormat="1" ht="10.199999999999999">
      <c r="B168" s="168"/>
      <c r="D168" s="144" t="s">
        <v>331</v>
      </c>
      <c r="E168" s="169" t="s">
        <v>1</v>
      </c>
      <c r="F168" s="170" t="s">
        <v>3512</v>
      </c>
      <c r="H168" s="171">
        <v>2.7879999999999998</v>
      </c>
      <c r="I168" s="172"/>
      <c r="L168" s="168"/>
      <c r="M168" s="173"/>
      <c r="T168" s="174"/>
      <c r="AT168" s="169" t="s">
        <v>331</v>
      </c>
      <c r="AU168" s="169" t="s">
        <v>83</v>
      </c>
      <c r="AV168" s="12" t="s">
        <v>83</v>
      </c>
      <c r="AW168" s="12" t="s">
        <v>31</v>
      </c>
      <c r="AX168" s="12" t="s">
        <v>74</v>
      </c>
      <c r="AY168" s="169" t="s">
        <v>159</v>
      </c>
    </row>
    <row r="169" spans="2:65" s="14" customFormat="1" ht="10.199999999999999">
      <c r="B169" s="182"/>
      <c r="D169" s="144" t="s">
        <v>331</v>
      </c>
      <c r="E169" s="183" t="s">
        <v>1</v>
      </c>
      <c r="F169" s="184" t="s">
        <v>1597</v>
      </c>
      <c r="H169" s="185">
        <v>12.738</v>
      </c>
      <c r="I169" s="186"/>
      <c r="L169" s="182"/>
      <c r="M169" s="187"/>
      <c r="T169" s="188"/>
      <c r="AT169" s="183" t="s">
        <v>331</v>
      </c>
      <c r="AU169" s="183" t="s">
        <v>83</v>
      </c>
      <c r="AV169" s="14" t="s">
        <v>164</v>
      </c>
      <c r="AW169" s="14" t="s">
        <v>31</v>
      </c>
      <c r="AX169" s="14" t="s">
        <v>81</v>
      </c>
      <c r="AY169" s="183" t="s">
        <v>159</v>
      </c>
    </row>
    <row r="170" spans="2:65" s="10" customFormat="1" ht="22.8" customHeight="1">
      <c r="B170" s="120"/>
      <c r="D170" s="121" t="s">
        <v>73</v>
      </c>
      <c r="E170" s="156" t="s">
        <v>94</v>
      </c>
      <c r="F170" s="156" t="s">
        <v>1821</v>
      </c>
      <c r="I170" s="123"/>
      <c r="J170" s="157">
        <f>BK170</f>
        <v>0</v>
      </c>
      <c r="L170" s="120"/>
      <c r="M170" s="125"/>
      <c r="P170" s="126">
        <f>SUM(P171:P174)</f>
        <v>0</v>
      </c>
      <c r="R170" s="126">
        <f>SUM(R171:R174)</f>
        <v>0</v>
      </c>
      <c r="T170" s="127">
        <f>SUM(T171:T174)</f>
        <v>0</v>
      </c>
      <c r="AR170" s="121" t="s">
        <v>81</v>
      </c>
      <c r="AT170" s="128" t="s">
        <v>73</v>
      </c>
      <c r="AU170" s="128" t="s">
        <v>81</v>
      </c>
      <c r="AY170" s="121" t="s">
        <v>159</v>
      </c>
      <c r="BK170" s="129">
        <f>SUM(BK171:BK174)</f>
        <v>0</v>
      </c>
    </row>
    <row r="171" spans="2:65" s="1" customFormat="1" ht="16.5" customHeight="1">
      <c r="B171" s="130"/>
      <c r="C171" s="131" t="s">
        <v>187</v>
      </c>
      <c r="D171" s="131" t="s">
        <v>3513</v>
      </c>
      <c r="E171" s="132" t="s">
        <v>3514</v>
      </c>
      <c r="F171" s="133" t="s">
        <v>3515</v>
      </c>
      <c r="G171" s="134" t="s">
        <v>344</v>
      </c>
      <c r="H171" s="135">
        <v>111.5</v>
      </c>
      <c r="I171" s="136"/>
      <c r="J171" s="137">
        <f>ROUND(I171*H171,2)</f>
        <v>0</v>
      </c>
      <c r="K171" s="133" t="s">
        <v>3516</v>
      </c>
      <c r="L171" s="32"/>
      <c r="M171" s="138" t="s">
        <v>1</v>
      </c>
      <c r="N171" s="139" t="s">
        <v>39</v>
      </c>
      <c r="P171" s="140">
        <f>O171*H171</f>
        <v>0</v>
      </c>
      <c r="Q171" s="140">
        <v>0</v>
      </c>
      <c r="R171" s="140">
        <f>Q171*H171</f>
        <v>0</v>
      </c>
      <c r="S171" s="140">
        <v>0</v>
      </c>
      <c r="T171" s="141">
        <f>S171*H171</f>
        <v>0</v>
      </c>
      <c r="AR171" s="142" t="s">
        <v>164</v>
      </c>
      <c r="AT171" s="142" t="s">
        <v>160</v>
      </c>
      <c r="AU171" s="142" t="s">
        <v>83</v>
      </c>
      <c r="AY171" s="17" t="s">
        <v>159</v>
      </c>
      <c r="BE171" s="143">
        <f>IF(N171="základní",J171,0)</f>
        <v>0</v>
      </c>
      <c r="BF171" s="143">
        <f>IF(N171="snížená",J171,0)</f>
        <v>0</v>
      </c>
      <c r="BG171" s="143">
        <f>IF(N171="zákl. přenesená",J171,0)</f>
        <v>0</v>
      </c>
      <c r="BH171" s="143">
        <f>IF(N171="sníž. přenesená",J171,0)</f>
        <v>0</v>
      </c>
      <c r="BI171" s="143">
        <f>IF(N171="nulová",J171,0)</f>
        <v>0</v>
      </c>
      <c r="BJ171" s="17" t="s">
        <v>81</v>
      </c>
      <c r="BK171" s="143">
        <f>ROUND(I171*H171,2)</f>
        <v>0</v>
      </c>
      <c r="BL171" s="17" t="s">
        <v>164</v>
      </c>
      <c r="BM171" s="142" t="s">
        <v>3517</v>
      </c>
    </row>
    <row r="172" spans="2:65" s="1" customFormat="1" ht="10.199999999999999">
      <c r="B172" s="32"/>
      <c r="D172" s="144" t="s">
        <v>165</v>
      </c>
      <c r="F172" s="145" t="s">
        <v>3518</v>
      </c>
      <c r="I172" s="146"/>
      <c r="L172" s="32"/>
      <c r="M172" s="147"/>
      <c r="T172" s="56"/>
      <c r="AT172" s="17" t="s">
        <v>165</v>
      </c>
      <c r="AU172" s="17" t="s">
        <v>83</v>
      </c>
    </row>
    <row r="173" spans="2:65" s="13" customFormat="1" ht="20.399999999999999">
      <c r="B173" s="176"/>
      <c r="D173" s="144" t="s">
        <v>331</v>
      </c>
      <c r="E173" s="177" t="s">
        <v>1</v>
      </c>
      <c r="F173" s="178" t="s">
        <v>3519</v>
      </c>
      <c r="H173" s="177" t="s">
        <v>1</v>
      </c>
      <c r="I173" s="179"/>
      <c r="L173" s="176"/>
      <c r="M173" s="180"/>
      <c r="T173" s="181"/>
      <c r="AT173" s="177" t="s">
        <v>331</v>
      </c>
      <c r="AU173" s="177" t="s">
        <v>83</v>
      </c>
      <c r="AV173" s="13" t="s">
        <v>81</v>
      </c>
      <c r="AW173" s="13" t="s">
        <v>31</v>
      </c>
      <c r="AX173" s="13" t="s">
        <v>74</v>
      </c>
      <c r="AY173" s="177" t="s">
        <v>159</v>
      </c>
    </row>
    <row r="174" spans="2:65" s="12" customFormat="1" ht="10.199999999999999">
      <c r="B174" s="168"/>
      <c r="D174" s="144" t="s">
        <v>331</v>
      </c>
      <c r="E174" s="169" t="s">
        <v>1</v>
      </c>
      <c r="F174" s="170" t="s">
        <v>3520</v>
      </c>
      <c r="H174" s="171">
        <v>111.5</v>
      </c>
      <c r="I174" s="172"/>
      <c r="L174" s="168"/>
      <c r="M174" s="173"/>
      <c r="T174" s="174"/>
      <c r="AT174" s="169" t="s">
        <v>331</v>
      </c>
      <c r="AU174" s="169" t="s">
        <v>83</v>
      </c>
      <c r="AV174" s="12" t="s">
        <v>83</v>
      </c>
      <c r="AW174" s="12" t="s">
        <v>31</v>
      </c>
      <c r="AX174" s="12" t="s">
        <v>81</v>
      </c>
      <c r="AY174" s="169" t="s">
        <v>159</v>
      </c>
    </row>
    <row r="175" spans="2:65" s="10" customFormat="1" ht="22.8" customHeight="1">
      <c r="B175" s="120"/>
      <c r="D175" s="121" t="s">
        <v>73</v>
      </c>
      <c r="E175" s="156" t="s">
        <v>164</v>
      </c>
      <c r="F175" s="156" t="s">
        <v>1943</v>
      </c>
      <c r="I175" s="123"/>
      <c r="J175" s="157">
        <f>BK175</f>
        <v>0</v>
      </c>
      <c r="L175" s="120"/>
      <c r="M175" s="125"/>
      <c r="P175" s="126">
        <f>SUM(P176:P178)</f>
        <v>0</v>
      </c>
      <c r="R175" s="126">
        <f>SUM(R176:R178)</f>
        <v>2.8928781000000003</v>
      </c>
      <c r="T175" s="127">
        <f>SUM(T176:T178)</f>
        <v>0</v>
      </c>
      <c r="AR175" s="121" t="s">
        <v>81</v>
      </c>
      <c r="AT175" s="128" t="s">
        <v>73</v>
      </c>
      <c r="AU175" s="128" t="s">
        <v>81</v>
      </c>
      <c r="AY175" s="121" t="s">
        <v>159</v>
      </c>
      <c r="BK175" s="129">
        <f>SUM(BK176:BK178)</f>
        <v>0</v>
      </c>
    </row>
    <row r="176" spans="2:65" s="1" customFormat="1" ht="24.15" customHeight="1">
      <c r="B176" s="130"/>
      <c r="C176" s="131" t="s">
        <v>206</v>
      </c>
      <c r="D176" s="131" t="s">
        <v>160</v>
      </c>
      <c r="E176" s="132" t="s">
        <v>3191</v>
      </c>
      <c r="F176" s="133" t="s">
        <v>3388</v>
      </c>
      <c r="G176" s="134" t="s">
        <v>315</v>
      </c>
      <c r="H176" s="135">
        <v>1.53</v>
      </c>
      <c r="I176" s="136"/>
      <c r="J176" s="137">
        <f>ROUND(I176*H176,2)</f>
        <v>0</v>
      </c>
      <c r="K176" s="133" t="s">
        <v>1</v>
      </c>
      <c r="L176" s="32"/>
      <c r="M176" s="138" t="s">
        <v>1</v>
      </c>
      <c r="N176" s="139" t="s">
        <v>39</v>
      </c>
      <c r="P176" s="140">
        <f>O176*H176</f>
        <v>0</v>
      </c>
      <c r="Q176" s="140">
        <v>1.8907700000000001</v>
      </c>
      <c r="R176" s="140">
        <f>Q176*H176</f>
        <v>2.8928781000000003</v>
      </c>
      <c r="S176" s="140">
        <v>0</v>
      </c>
      <c r="T176" s="141">
        <f>S176*H176</f>
        <v>0</v>
      </c>
      <c r="AR176" s="142" t="s">
        <v>164</v>
      </c>
      <c r="AT176" s="142" t="s">
        <v>160</v>
      </c>
      <c r="AU176" s="142" t="s">
        <v>83</v>
      </c>
      <c r="AY176" s="17" t="s">
        <v>159</v>
      </c>
      <c r="BE176" s="143">
        <f>IF(N176="základní",J176,0)</f>
        <v>0</v>
      </c>
      <c r="BF176" s="143">
        <f>IF(N176="snížená",J176,0)</f>
        <v>0</v>
      </c>
      <c r="BG176" s="143">
        <f>IF(N176="zákl. přenesená",J176,0)</f>
        <v>0</v>
      </c>
      <c r="BH176" s="143">
        <f>IF(N176="sníž. přenesená",J176,0)</f>
        <v>0</v>
      </c>
      <c r="BI176" s="143">
        <f>IF(N176="nulová",J176,0)</f>
        <v>0</v>
      </c>
      <c r="BJ176" s="17" t="s">
        <v>81</v>
      </c>
      <c r="BK176" s="143">
        <f>ROUND(I176*H176,2)</f>
        <v>0</v>
      </c>
      <c r="BL176" s="17" t="s">
        <v>164</v>
      </c>
      <c r="BM176" s="142" t="s">
        <v>3521</v>
      </c>
    </row>
    <row r="177" spans="2:65" s="1" customFormat="1" ht="19.2">
      <c r="B177" s="32"/>
      <c r="D177" s="144" t="s">
        <v>165</v>
      </c>
      <c r="F177" s="145" t="s">
        <v>3388</v>
      </c>
      <c r="I177" s="146"/>
      <c r="L177" s="32"/>
      <c r="M177" s="147"/>
      <c r="T177" s="56"/>
      <c r="AT177" s="17" t="s">
        <v>165</v>
      </c>
      <c r="AU177" s="17" t="s">
        <v>83</v>
      </c>
    </row>
    <row r="178" spans="2:65" s="12" customFormat="1" ht="10.199999999999999">
      <c r="B178" s="168"/>
      <c r="D178" s="144" t="s">
        <v>331</v>
      </c>
      <c r="E178" s="169" t="s">
        <v>1</v>
      </c>
      <c r="F178" s="170" t="s">
        <v>3522</v>
      </c>
      <c r="H178" s="171">
        <v>1.53</v>
      </c>
      <c r="I178" s="172"/>
      <c r="L178" s="168"/>
      <c r="M178" s="173"/>
      <c r="T178" s="174"/>
      <c r="AT178" s="169" t="s">
        <v>331</v>
      </c>
      <c r="AU178" s="169" t="s">
        <v>83</v>
      </c>
      <c r="AV178" s="12" t="s">
        <v>83</v>
      </c>
      <c r="AW178" s="12" t="s">
        <v>31</v>
      </c>
      <c r="AX178" s="12" t="s">
        <v>81</v>
      </c>
      <c r="AY178" s="169" t="s">
        <v>159</v>
      </c>
    </row>
    <row r="179" spans="2:65" s="10" customFormat="1" ht="22.8" customHeight="1">
      <c r="B179" s="120"/>
      <c r="D179" s="121" t="s">
        <v>73</v>
      </c>
      <c r="E179" s="156" t="s">
        <v>180</v>
      </c>
      <c r="F179" s="156" t="s">
        <v>3523</v>
      </c>
      <c r="I179" s="123"/>
      <c r="J179" s="157">
        <f>BK179</f>
        <v>0</v>
      </c>
      <c r="L179" s="120"/>
      <c r="M179" s="125"/>
      <c r="P179" s="126">
        <f>SUM(P180:P219)</f>
        <v>0</v>
      </c>
      <c r="R179" s="126">
        <f>SUM(R180:R219)</f>
        <v>293.08755099999996</v>
      </c>
      <c r="T179" s="127">
        <f>SUM(T180:T219)</f>
        <v>0</v>
      </c>
      <c r="AR179" s="121" t="s">
        <v>81</v>
      </c>
      <c r="AT179" s="128" t="s">
        <v>73</v>
      </c>
      <c r="AU179" s="128" t="s">
        <v>81</v>
      </c>
      <c r="AY179" s="121" t="s">
        <v>159</v>
      </c>
      <c r="BK179" s="129">
        <f>SUM(BK180:BK219)</f>
        <v>0</v>
      </c>
    </row>
    <row r="180" spans="2:65" s="1" customFormat="1" ht="24.15" customHeight="1">
      <c r="B180" s="130"/>
      <c r="C180" s="131" t="s">
        <v>8</v>
      </c>
      <c r="D180" s="131" t="s">
        <v>160</v>
      </c>
      <c r="E180" s="132" t="s">
        <v>3524</v>
      </c>
      <c r="F180" s="133" t="s">
        <v>3525</v>
      </c>
      <c r="G180" s="134" t="s">
        <v>336</v>
      </c>
      <c r="H180" s="135">
        <v>263.5</v>
      </c>
      <c r="I180" s="136"/>
      <c r="J180" s="137">
        <f>ROUND(I180*H180,2)</f>
        <v>0</v>
      </c>
      <c r="K180" s="133" t="s">
        <v>1</v>
      </c>
      <c r="L180" s="32"/>
      <c r="M180" s="138" t="s">
        <v>1</v>
      </c>
      <c r="N180" s="139" t="s">
        <v>39</v>
      </c>
      <c r="P180" s="140">
        <f>O180*H180</f>
        <v>0</v>
      </c>
      <c r="Q180" s="140">
        <v>0.34499999999999997</v>
      </c>
      <c r="R180" s="140">
        <f>Q180*H180</f>
        <v>90.907499999999999</v>
      </c>
      <c r="S180" s="140">
        <v>0</v>
      </c>
      <c r="T180" s="141">
        <f>S180*H180</f>
        <v>0</v>
      </c>
      <c r="AR180" s="142" t="s">
        <v>164</v>
      </c>
      <c r="AT180" s="142" t="s">
        <v>160</v>
      </c>
      <c r="AU180" s="142" t="s">
        <v>83</v>
      </c>
      <c r="AY180" s="17" t="s">
        <v>159</v>
      </c>
      <c r="BE180" s="143">
        <f>IF(N180="základní",J180,0)</f>
        <v>0</v>
      </c>
      <c r="BF180" s="143">
        <f>IF(N180="snížená",J180,0)</f>
        <v>0</v>
      </c>
      <c r="BG180" s="143">
        <f>IF(N180="zákl. přenesená",J180,0)</f>
        <v>0</v>
      </c>
      <c r="BH180" s="143">
        <f>IF(N180="sníž. přenesená",J180,0)</f>
        <v>0</v>
      </c>
      <c r="BI180" s="143">
        <f>IF(N180="nulová",J180,0)</f>
        <v>0</v>
      </c>
      <c r="BJ180" s="17" t="s">
        <v>81</v>
      </c>
      <c r="BK180" s="143">
        <f>ROUND(I180*H180,2)</f>
        <v>0</v>
      </c>
      <c r="BL180" s="17" t="s">
        <v>164</v>
      </c>
      <c r="BM180" s="142" t="s">
        <v>3526</v>
      </c>
    </row>
    <row r="181" spans="2:65" s="1" customFormat="1" ht="10.199999999999999">
      <c r="B181" s="32"/>
      <c r="D181" s="144" t="s">
        <v>165</v>
      </c>
      <c r="F181" s="145" t="s">
        <v>3525</v>
      </c>
      <c r="I181" s="146"/>
      <c r="L181" s="32"/>
      <c r="M181" s="147"/>
      <c r="T181" s="56"/>
      <c r="AT181" s="17" t="s">
        <v>165</v>
      </c>
      <c r="AU181" s="17" t="s">
        <v>83</v>
      </c>
    </row>
    <row r="182" spans="2:65" s="12" customFormat="1" ht="10.199999999999999">
      <c r="B182" s="168"/>
      <c r="D182" s="144" t="s">
        <v>331</v>
      </c>
      <c r="E182" s="169" t="s">
        <v>1</v>
      </c>
      <c r="F182" s="170" t="s">
        <v>3527</v>
      </c>
      <c r="H182" s="171">
        <v>263.5</v>
      </c>
      <c r="I182" s="172"/>
      <c r="L182" s="168"/>
      <c r="M182" s="173"/>
      <c r="T182" s="174"/>
      <c r="AT182" s="169" t="s">
        <v>331</v>
      </c>
      <c r="AU182" s="169" t="s">
        <v>83</v>
      </c>
      <c r="AV182" s="12" t="s">
        <v>83</v>
      </c>
      <c r="AW182" s="12" t="s">
        <v>31</v>
      </c>
      <c r="AX182" s="12" t="s">
        <v>81</v>
      </c>
      <c r="AY182" s="169" t="s">
        <v>159</v>
      </c>
    </row>
    <row r="183" spans="2:65" s="1" customFormat="1" ht="24.15" customHeight="1">
      <c r="B183" s="130"/>
      <c r="C183" s="131" t="s">
        <v>215</v>
      </c>
      <c r="D183" s="131" t="s">
        <v>160</v>
      </c>
      <c r="E183" s="132" t="s">
        <v>3528</v>
      </c>
      <c r="F183" s="133" t="s">
        <v>3529</v>
      </c>
      <c r="G183" s="134" t="s">
        <v>336</v>
      </c>
      <c r="H183" s="135">
        <v>263.5</v>
      </c>
      <c r="I183" s="136"/>
      <c r="J183" s="137">
        <f>ROUND(I183*H183,2)</f>
        <v>0</v>
      </c>
      <c r="K183" s="133" t="s">
        <v>1</v>
      </c>
      <c r="L183" s="32"/>
      <c r="M183" s="138" t="s">
        <v>1</v>
      </c>
      <c r="N183" s="139" t="s">
        <v>39</v>
      </c>
      <c r="P183" s="140">
        <f>O183*H183</f>
        <v>0</v>
      </c>
      <c r="Q183" s="140">
        <v>0.34499999999999997</v>
      </c>
      <c r="R183" s="140">
        <f>Q183*H183</f>
        <v>90.907499999999999</v>
      </c>
      <c r="S183" s="140">
        <v>0</v>
      </c>
      <c r="T183" s="141">
        <f>S183*H183</f>
        <v>0</v>
      </c>
      <c r="AR183" s="142" t="s">
        <v>164</v>
      </c>
      <c r="AT183" s="142" t="s">
        <v>160</v>
      </c>
      <c r="AU183" s="142" t="s">
        <v>83</v>
      </c>
      <c r="AY183" s="17" t="s">
        <v>159</v>
      </c>
      <c r="BE183" s="143">
        <f>IF(N183="základní",J183,0)</f>
        <v>0</v>
      </c>
      <c r="BF183" s="143">
        <f>IF(N183="snížená",J183,0)</f>
        <v>0</v>
      </c>
      <c r="BG183" s="143">
        <f>IF(N183="zákl. přenesená",J183,0)</f>
        <v>0</v>
      </c>
      <c r="BH183" s="143">
        <f>IF(N183="sníž. přenesená",J183,0)</f>
        <v>0</v>
      </c>
      <c r="BI183" s="143">
        <f>IF(N183="nulová",J183,0)</f>
        <v>0</v>
      </c>
      <c r="BJ183" s="17" t="s">
        <v>81</v>
      </c>
      <c r="BK183" s="143">
        <f>ROUND(I183*H183,2)</f>
        <v>0</v>
      </c>
      <c r="BL183" s="17" t="s">
        <v>164</v>
      </c>
      <c r="BM183" s="142" t="s">
        <v>3530</v>
      </c>
    </row>
    <row r="184" spans="2:65" s="1" customFormat="1" ht="10.199999999999999">
      <c r="B184" s="32"/>
      <c r="D184" s="144" t="s">
        <v>165</v>
      </c>
      <c r="F184" s="145" t="s">
        <v>3529</v>
      </c>
      <c r="I184" s="146"/>
      <c r="L184" s="32"/>
      <c r="M184" s="147"/>
      <c r="T184" s="56"/>
      <c r="AT184" s="17" t="s">
        <v>165</v>
      </c>
      <c r="AU184" s="17" t="s">
        <v>83</v>
      </c>
    </row>
    <row r="185" spans="2:65" s="12" customFormat="1" ht="10.199999999999999">
      <c r="B185" s="168"/>
      <c r="D185" s="144" t="s">
        <v>331</v>
      </c>
      <c r="E185" s="169" t="s">
        <v>1</v>
      </c>
      <c r="F185" s="170" t="s">
        <v>3527</v>
      </c>
      <c r="H185" s="171">
        <v>263.5</v>
      </c>
      <c r="I185" s="172"/>
      <c r="L185" s="168"/>
      <c r="M185" s="173"/>
      <c r="T185" s="174"/>
      <c r="AT185" s="169" t="s">
        <v>331</v>
      </c>
      <c r="AU185" s="169" t="s">
        <v>83</v>
      </c>
      <c r="AV185" s="12" t="s">
        <v>83</v>
      </c>
      <c r="AW185" s="12" t="s">
        <v>31</v>
      </c>
      <c r="AX185" s="12" t="s">
        <v>81</v>
      </c>
      <c r="AY185" s="169" t="s">
        <v>159</v>
      </c>
    </row>
    <row r="186" spans="2:65" s="1" customFormat="1" ht="33" customHeight="1">
      <c r="B186" s="130"/>
      <c r="C186" s="131" t="s">
        <v>195</v>
      </c>
      <c r="D186" s="131" t="s">
        <v>160</v>
      </c>
      <c r="E186" s="132" t="s">
        <v>3531</v>
      </c>
      <c r="F186" s="133" t="s">
        <v>3532</v>
      </c>
      <c r="G186" s="134" t="s">
        <v>336</v>
      </c>
      <c r="H186" s="135">
        <v>263.5</v>
      </c>
      <c r="I186" s="136"/>
      <c r="J186" s="137">
        <f>ROUND(I186*H186,2)</f>
        <v>0</v>
      </c>
      <c r="K186" s="133" t="s">
        <v>320</v>
      </c>
      <c r="L186" s="32"/>
      <c r="M186" s="138" t="s">
        <v>1</v>
      </c>
      <c r="N186" s="139" t="s">
        <v>39</v>
      </c>
      <c r="P186" s="140">
        <f>O186*H186</f>
        <v>0</v>
      </c>
      <c r="Q186" s="140">
        <v>0</v>
      </c>
      <c r="R186" s="140">
        <f>Q186*H186</f>
        <v>0</v>
      </c>
      <c r="S186" s="140">
        <v>0</v>
      </c>
      <c r="T186" s="141">
        <f>S186*H186</f>
        <v>0</v>
      </c>
      <c r="AR186" s="142" t="s">
        <v>164</v>
      </c>
      <c r="AT186" s="142" t="s">
        <v>160</v>
      </c>
      <c r="AU186" s="142" t="s">
        <v>83</v>
      </c>
      <c r="AY186" s="17" t="s">
        <v>159</v>
      </c>
      <c r="BE186" s="143">
        <f>IF(N186="základní",J186,0)</f>
        <v>0</v>
      </c>
      <c r="BF186" s="143">
        <f>IF(N186="snížená",J186,0)</f>
        <v>0</v>
      </c>
      <c r="BG186" s="143">
        <f>IF(N186="zákl. přenesená",J186,0)</f>
        <v>0</v>
      </c>
      <c r="BH186" s="143">
        <f>IF(N186="sníž. přenesená",J186,0)</f>
        <v>0</v>
      </c>
      <c r="BI186" s="143">
        <f>IF(N186="nulová",J186,0)</f>
        <v>0</v>
      </c>
      <c r="BJ186" s="17" t="s">
        <v>81</v>
      </c>
      <c r="BK186" s="143">
        <f>ROUND(I186*H186,2)</f>
        <v>0</v>
      </c>
      <c r="BL186" s="17" t="s">
        <v>164</v>
      </c>
      <c r="BM186" s="142" t="s">
        <v>3533</v>
      </c>
    </row>
    <row r="187" spans="2:65" s="1" customFormat="1" ht="28.8">
      <c r="B187" s="32"/>
      <c r="D187" s="144" t="s">
        <v>165</v>
      </c>
      <c r="F187" s="145" t="s">
        <v>3534</v>
      </c>
      <c r="I187" s="146"/>
      <c r="L187" s="32"/>
      <c r="M187" s="147"/>
      <c r="T187" s="56"/>
      <c r="AT187" s="17" t="s">
        <v>165</v>
      </c>
      <c r="AU187" s="17" t="s">
        <v>83</v>
      </c>
    </row>
    <row r="188" spans="2:65" s="12" customFormat="1" ht="10.199999999999999">
      <c r="B188" s="168"/>
      <c r="D188" s="144" t="s">
        <v>331</v>
      </c>
      <c r="E188" s="169" t="s">
        <v>1</v>
      </c>
      <c r="F188" s="170" t="s">
        <v>3527</v>
      </c>
      <c r="H188" s="171">
        <v>263.5</v>
      </c>
      <c r="I188" s="172"/>
      <c r="L188" s="168"/>
      <c r="M188" s="173"/>
      <c r="T188" s="174"/>
      <c r="AT188" s="169" t="s">
        <v>331</v>
      </c>
      <c r="AU188" s="169" t="s">
        <v>83</v>
      </c>
      <c r="AV188" s="12" t="s">
        <v>83</v>
      </c>
      <c r="AW188" s="12" t="s">
        <v>31</v>
      </c>
      <c r="AX188" s="12" t="s">
        <v>81</v>
      </c>
      <c r="AY188" s="169" t="s">
        <v>159</v>
      </c>
    </row>
    <row r="189" spans="2:65" s="1" customFormat="1" ht="21.75" customHeight="1">
      <c r="B189" s="130"/>
      <c r="C189" s="131" t="s">
        <v>223</v>
      </c>
      <c r="D189" s="131" t="s">
        <v>160</v>
      </c>
      <c r="E189" s="132" t="s">
        <v>3535</v>
      </c>
      <c r="F189" s="133" t="s">
        <v>3536</v>
      </c>
      <c r="G189" s="134" t="s">
        <v>336</v>
      </c>
      <c r="H189" s="135">
        <v>263.5</v>
      </c>
      <c r="I189" s="136"/>
      <c r="J189" s="137">
        <f>ROUND(I189*H189,2)</f>
        <v>0</v>
      </c>
      <c r="K189" s="133" t="s">
        <v>320</v>
      </c>
      <c r="L189" s="32"/>
      <c r="M189" s="138" t="s">
        <v>1</v>
      </c>
      <c r="N189" s="139" t="s">
        <v>39</v>
      </c>
      <c r="P189" s="140">
        <f>O189*H189</f>
        <v>0</v>
      </c>
      <c r="Q189" s="140">
        <v>0</v>
      </c>
      <c r="R189" s="140">
        <f>Q189*H189</f>
        <v>0</v>
      </c>
      <c r="S189" s="140">
        <v>0</v>
      </c>
      <c r="T189" s="141">
        <f>S189*H189</f>
        <v>0</v>
      </c>
      <c r="AR189" s="142" t="s">
        <v>164</v>
      </c>
      <c r="AT189" s="142" t="s">
        <v>160</v>
      </c>
      <c r="AU189" s="142" t="s">
        <v>83</v>
      </c>
      <c r="AY189" s="17" t="s">
        <v>159</v>
      </c>
      <c r="BE189" s="143">
        <f>IF(N189="základní",J189,0)</f>
        <v>0</v>
      </c>
      <c r="BF189" s="143">
        <f>IF(N189="snížená",J189,0)</f>
        <v>0</v>
      </c>
      <c r="BG189" s="143">
        <f>IF(N189="zákl. přenesená",J189,0)</f>
        <v>0</v>
      </c>
      <c r="BH189" s="143">
        <f>IF(N189="sníž. přenesená",J189,0)</f>
        <v>0</v>
      </c>
      <c r="BI189" s="143">
        <f>IF(N189="nulová",J189,0)</f>
        <v>0</v>
      </c>
      <c r="BJ189" s="17" t="s">
        <v>81</v>
      </c>
      <c r="BK189" s="143">
        <f>ROUND(I189*H189,2)</f>
        <v>0</v>
      </c>
      <c r="BL189" s="17" t="s">
        <v>164</v>
      </c>
      <c r="BM189" s="142" t="s">
        <v>3537</v>
      </c>
    </row>
    <row r="190" spans="2:65" s="1" customFormat="1" ht="19.2">
      <c r="B190" s="32"/>
      <c r="D190" s="144" t="s">
        <v>165</v>
      </c>
      <c r="F190" s="145" t="s">
        <v>3538</v>
      </c>
      <c r="I190" s="146"/>
      <c r="L190" s="32"/>
      <c r="M190" s="147"/>
      <c r="T190" s="56"/>
      <c r="AT190" s="17" t="s">
        <v>165</v>
      </c>
      <c r="AU190" s="17" t="s">
        <v>83</v>
      </c>
    </row>
    <row r="191" spans="2:65" s="12" customFormat="1" ht="10.199999999999999">
      <c r="B191" s="168"/>
      <c r="D191" s="144" t="s">
        <v>331</v>
      </c>
      <c r="E191" s="169" t="s">
        <v>1</v>
      </c>
      <c r="F191" s="170" t="s">
        <v>3527</v>
      </c>
      <c r="H191" s="171">
        <v>263.5</v>
      </c>
      <c r="I191" s="172"/>
      <c r="L191" s="168"/>
      <c r="M191" s="173"/>
      <c r="T191" s="174"/>
      <c r="AT191" s="169" t="s">
        <v>331</v>
      </c>
      <c r="AU191" s="169" t="s">
        <v>83</v>
      </c>
      <c r="AV191" s="12" t="s">
        <v>83</v>
      </c>
      <c r="AW191" s="12" t="s">
        <v>31</v>
      </c>
      <c r="AX191" s="12" t="s">
        <v>81</v>
      </c>
      <c r="AY191" s="169" t="s">
        <v>159</v>
      </c>
    </row>
    <row r="192" spans="2:65" s="1" customFormat="1" ht="33" customHeight="1">
      <c r="B192" s="130"/>
      <c r="C192" s="131" t="s">
        <v>200</v>
      </c>
      <c r="D192" s="131" t="s">
        <v>160</v>
      </c>
      <c r="E192" s="132" t="s">
        <v>3539</v>
      </c>
      <c r="F192" s="133" t="s">
        <v>3540</v>
      </c>
      <c r="G192" s="134" t="s">
        <v>336</v>
      </c>
      <c r="H192" s="135">
        <v>263.5</v>
      </c>
      <c r="I192" s="136"/>
      <c r="J192" s="137">
        <f>ROUND(I192*H192,2)</f>
        <v>0</v>
      </c>
      <c r="K192" s="133" t="s">
        <v>320</v>
      </c>
      <c r="L192" s="32"/>
      <c r="M192" s="138" t="s">
        <v>1</v>
      </c>
      <c r="N192" s="139" t="s">
        <v>39</v>
      </c>
      <c r="P192" s="140">
        <f>O192*H192</f>
        <v>0</v>
      </c>
      <c r="Q192" s="140">
        <v>0</v>
      </c>
      <c r="R192" s="140">
        <f>Q192*H192</f>
        <v>0</v>
      </c>
      <c r="S192" s="140">
        <v>0</v>
      </c>
      <c r="T192" s="141">
        <f>S192*H192</f>
        <v>0</v>
      </c>
      <c r="AR192" s="142" t="s">
        <v>164</v>
      </c>
      <c r="AT192" s="142" t="s">
        <v>160</v>
      </c>
      <c r="AU192" s="142" t="s">
        <v>83</v>
      </c>
      <c r="AY192" s="17" t="s">
        <v>159</v>
      </c>
      <c r="BE192" s="143">
        <f>IF(N192="základní",J192,0)</f>
        <v>0</v>
      </c>
      <c r="BF192" s="143">
        <f>IF(N192="snížená",J192,0)</f>
        <v>0</v>
      </c>
      <c r="BG192" s="143">
        <f>IF(N192="zákl. přenesená",J192,0)</f>
        <v>0</v>
      </c>
      <c r="BH192" s="143">
        <f>IF(N192="sníž. přenesená",J192,0)</f>
        <v>0</v>
      </c>
      <c r="BI192" s="143">
        <f>IF(N192="nulová",J192,0)</f>
        <v>0</v>
      </c>
      <c r="BJ192" s="17" t="s">
        <v>81</v>
      </c>
      <c r="BK192" s="143">
        <f>ROUND(I192*H192,2)</f>
        <v>0</v>
      </c>
      <c r="BL192" s="17" t="s">
        <v>164</v>
      </c>
      <c r="BM192" s="142" t="s">
        <v>3541</v>
      </c>
    </row>
    <row r="193" spans="2:65" s="1" customFormat="1" ht="28.8">
      <c r="B193" s="32"/>
      <c r="D193" s="144" t="s">
        <v>165</v>
      </c>
      <c r="F193" s="145" t="s">
        <v>3542</v>
      </c>
      <c r="I193" s="146"/>
      <c r="L193" s="32"/>
      <c r="M193" s="147"/>
      <c r="T193" s="56"/>
      <c r="AT193" s="17" t="s">
        <v>165</v>
      </c>
      <c r="AU193" s="17" t="s">
        <v>83</v>
      </c>
    </row>
    <row r="194" spans="2:65" s="12" customFormat="1" ht="10.199999999999999">
      <c r="B194" s="168"/>
      <c r="D194" s="144" t="s">
        <v>331</v>
      </c>
      <c r="E194" s="169" t="s">
        <v>1</v>
      </c>
      <c r="F194" s="170" t="s">
        <v>3527</v>
      </c>
      <c r="H194" s="171">
        <v>263.5</v>
      </c>
      <c r="I194" s="172"/>
      <c r="L194" s="168"/>
      <c r="M194" s="173"/>
      <c r="T194" s="174"/>
      <c r="AT194" s="169" t="s">
        <v>331</v>
      </c>
      <c r="AU194" s="169" t="s">
        <v>83</v>
      </c>
      <c r="AV194" s="12" t="s">
        <v>83</v>
      </c>
      <c r="AW194" s="12" t="s">
        <v>31</v>
      </c>
      <c r="AX194" s="12" t="s">
        <v>81</v>
      </c>
      <c r="AY194" s="169" t="s">
        <v>159</v>
      </c>
    </row>
    <row r="195" spans="2:65" s="1" customFormat="1" ht="24.15" customHeight="1">
      <c r="B195" s="130"/>
      <c r="C195" s="131" t="s">
        <v>228</v>
      </c>
      <c r="D195" s="131" t="s">
        <v>160</v>
      </c>
      <c r="E195" s="132" t="s">
        <v>3543</v>
      </c>
      <c r="F195" s="133" t="s">
        <v>3544</v>
      </c>
      <c r="G195" s="134" t="s">
        <v>344</v>
      </c>
      <c r="H195" s="135">
        <v>98.1</v>
      </c>
      <c r="I195" s="136"/>
      <c r="J195" s="137">
        <f>ROUND(I195*H195,2)</f>
        <v>0</v>
      </c>
      <c r="K195" s="133" t="s">
        <v>320</v>
      </c>
      <c r="L195" s="32"/>
      <c r="M195" s="138" t="s">
        <v>1</v>
      </c>
      <c r="N195" s="139" t="s">
        <v>39</v>
      </c>
      <c r="P195" s="140">
        <f>O195*H195</f>
        <v>0</v>
      </c>
      <c r="Q195" s="140">
        <v>0.20219000000000001</v>
      </c>
      <c r="R195" s="140">
        <f>Q195*H195</f>
        <v>19.834838999999999</v>
      </c>
      <c r="S195" s="140">
        <v>0</v>
      </c>
      <c r="T195" s="141">
        <f>S195*H195</f>
        <v>0</v>
      </c>
      <c r="AR195" s="142" t="s">
        <v>164</v>
      </c>
      <c r="AT195" s="142" t="s">
        <v>160</v>
      </c>
      <c r="AU195" s="142" t="s">
        <v>83</v>
      </c>
      <c r="AY195" s="17" t="s">
        <v>159</v>
      </c>
      <c r="BE195" s="143">
        <f>IF(N195="základní",J195,0)</f>
        <v>0</v>
      </c>
      <c r="BF195" s="143">
        <f>IF(N195="snížená",J195,0)</f>
        <v>0</v>
      </c>
      <c r="BG195" s="143">
        <f>IF(N195="zákl. přenesená",J195,0)</f>
        <v>0</v>
      </c>
      <c r="BH195" s="143">
        <f>IF(N195="sníž. přenesená",J195,0)</f>
        <v>0</v>
      </c>
      <c r="BI195" s="143">
        <f>IF(N195="nulová",J195,0)</f>
        <v>0</v>
      </c>
      <c r="BJ195" s="17" t="s">
        <v>81</v>
      </c>
      <c r="BK195" s="143">
        <f>ROUND(I195*H195,2)</f>
        <v>0</v>
      </c>
      <c r="BL195" s="17" t="s">
        <v>164</v>
      </c>
      <c r="BM195" s="142" t="s">
        <v>3545</v>
      </c>
    </row>
    <row r="196" spans="2:65" s="1" customFormat="1" ht="28.8">
      <c r="B196" s="32"/>
      <c r="D196" s="144" t="s">
        <v>165</v>
      </c>
      <c r="F196" s="145" t="s">
        <v>3546</v>
      </c>
      <c r="I196" s="146"/>
      <c r="L196" s="32"/>
      <c r="M196" s="147"/>
      <c r="T196" s="56"/>
      <c r="AT196" s="17" t="s">
        <v>165</v>
      </c>
      <c r="AU196" s="17" t="s">
        <v>83</v>
      </c>
    </row>
    <row r="197" spans="2:65" s="12" customFormat="1" ht="10.199999999999999">
      <c r="B197" s="168"/>
      <c r="D197" s="144" t="s">
        <v>331</v>
      </c>
      <c r="E197" s="169" t="s">
        <v>1</v>
      </c>
      <c r="F197" s="170" t="s">
        <v>3547</v>
      </c>
      <c r="H197" s="171">
        <v>98.1</v>
      </c>
      <c r="I197" s="172"/>
      <c r="L197" s="168"/>
      <c r="M197" s="173"/>
      <c r="T197" s="174"/>
      <c r="AT197" s="169" t="s">
        <v>331</v>
      </c>
      <c r="AU197" s="169" t="s">
        <v>83</v>
      </c>
      <c r="AV197" s="12" t="s">
        <v>83</v>
      </c>
      <c r="AW197" s="12" t="s">
        <v>31</v>
      </c>
      <c r="AX197" s="12" t="s">
        <v>81</v>
      </c>
      <c r="AY197" s="169" t="s">
        <v>159</v>
      </c>
    </row>
    <row r="198" spans="2:65" s="1" customFormat="1" ht="16.5" customHeight="1">
      <c r="B198" s="130"/>
      <c r="C198" s="158" t="s">
        <v>209</v>
      </c>
      <c r="D198" s="158" t="s">
        <v>326</v>
      </c>
      <c r="E198" s="159" t="s">
        <v>3548</v>
      </c>
      <c r="F198" s="160" t="s">
        <v>3549</v>
      </c>
      <c r="G198" s="161" t="s">
        <v>344</v>
      </c>
      <c r="H198" s="162">
        <v>98.1</v>
      </c>
      <c r="I198" s="163"/>
      <c r="J198" s="164">
        <f>ROUND(I198*H198,2)</f>
        <v>0</v>
      </c>
      <c r="K198" s="160" t="s">
        <v>320</v>
      </c>
      <c r="L198" s="165"/>
      <c r="M198" s="166" t="s">
        <v>1</v>
      </c>
      <c r="N198" s="167" t="s">
        <v>39</v>
      </c>
      <c r="P198" s="140">
        <f>O198*H198</f>
        <v>0</v>
      </c>
      <c r="Q198" s="140">
        <v>0.10199999999999999</v>
      </c>
      <c r="R198" s="140">
        <f>Q198*H198</f>
        <v>10.006199999999998</v>
      </c>
      <c r="S198" s="140">
        <v>0</v>
      </c>
      <c r="T198" s="141">
        <f>S198*H198</f>
        <v>0</v>
      </c>
      <c r="AR198" s="142" t="s">
        <v>175</v>
      </c>
      <c r="AT198" s="142" t="s">
        <v>326</v>
      </c>
      <c r="AU198" s="142" t="s">
        <v>83</v>
      </c>
      <c r="AY198" s="17" t="s">
        <v>159</v>
      </c>
      <c r="BE198" s="143">
        <f>IF(N198="základní",J198,0)</f>
        <v>0</v>
      </c>
      <c r="BF198" s="143">
        <f>IF(N198="snížená",J198,0)</f>
        <v>0</v>
      </c>
      <c r="BG198" s="143">
        <f>IF(N198="zákl. přenesená",J198,0)</f>
        <v>0</v>
      </c>
      <c r="BH198" s="143">
        <f>IF(N198="sníž. přenesená",J198,0)</f>
        <v>0</v>
      </c>
      <c r="BI198" s="143">
        <f>IF(N198="nulová",J198,0)</f>
        <v>0</v>
      </c>
      <c r="BJ198" s="17" t="s">
        <v>81</v>
      </c>
      <c r="BK198" s="143">
        <f>ROUND(I198*H198,2)</f>
        <v>0</v>
      </c>
      <c r="BL198" s="17" t="s">
        <v>164</v>
      </c>
      <c r="BM198" s="142" t="s">
        <v>3550</v>
      </c>
    </row>
    <row r="199" spans="2:65" s="1" customFormat="1" ht="10.199999999999999">
      <c r="B199" s="32"/>
      <c r="D199" s="144" t="s">
        <v>165</v>
      </c>
      <c r="F199" s="145" t="s">
        <v>3549</v>
      </c>
      <c r="I199" s="146"/>
      <c r="L199" s="32"/>
      <c r="M199" s="147"/>
      <c r="T199" s="56"/>
      <c r="AT199" s="17" t="s">
        <v>165</v>
      </c>
      <c r="AU199" s="17" t="s">
        <v>83</v>
      </c>
    </row>
    <row r="200" spans="2:65" s="1" customFormat="1" ht="24.15" customHeight="1">
      <c r="B200" s="130"/>
      <c r="C200" s="131" t="s">
        <v>238</v>
      </c>
      <c r="D200" s="131" t="s">
        <v>160</v>
      </c>
      <c r="E200" s="132" t="s">
        <v>3551</v>
      </c>
      <c r="F200" s="133" t="s">
        <v>3552</v>
      </c>
      <c r="G200" s="134" t="s">
        <v>336</v>
      </c>
      <c r="H200" s="135">
        <v>88.29</v>
      </c>
      <c r="I200" s="136"/>
      <c r="J200" s="137">
        <f>ROUND(I200*H200,2)</f>
        <v>0</v>
      </c>
      <c r="K200" s="133" t="s">
        <v>320</v>
      </c>
      <c r="L200" s="32"/>
      <c r="M200" s="138" t="s">
        <v>1</v>
      </c>
      <c r="N200" s="139" t="s">
        <v>39</v>
      </c>
      <c r="P200" s="140">
        <f>O200*H200</f>
        <v>0</v>
      </c>
      <c r="Q200" s="140">
        <v>0.34499999999999997</v>
      </c>
      <c r="R200" s="140">
        <f>Q200*H200</f>
        <v>30.460049999999999</v>
      </c>
      <c r="S200" s="140">
        <v>0</v>
      </c>
      <c r="T200" s="141">
        <f>S200*H200</f>
        <v>0</v>
      </c>
      <c r="AR200" s="142" t="s">
        <v>164</v>
      </c>
      <c r="AT200" s="142" t="s">
        <v>160</v>
      </c>
      <c r="AU200" s="142" t="s">
        <v>83</v>
      </c>
      <c r="AY200" s="17" t="s">
        <v>159</v>
      </c>
      <c r="BE200" s="143">
        <f>IF(N200="základní",J200,0)</f>
        <v>0</v>
      </c>
      <c r="BF200" s="143">
        <f>IF(N200="snížená",J200,0)</f>
        <v>0</v>
      </c>
      <c r="BG200" s="143">
        <f>IF(N200="zákl. přenesená",J200,0)</f>
        <v>0</v>
      </c>
      <c r="BH200" s="143">
        <f>IF(N200="sníž. přenesená",J200,0)</f>
        <v>0</v>
      </c>
      <c r="BI200" s="143">
        <f>IF(N200="nulová",J200,0)</f>
        <v>0</v>
      </c>
      <c r="BJ200" s="17" t="s">
        <v>81</v>
      </c>
      <c r="BK200" s="143">
        <f>ROUND(I200*H200,2)</f>
        <v>0</v>
      </c>
      <c r="BL200" s="17" t="s">
        <v>164</v>
      </c>
      <c r="BM200" s="142" t="s">
        <v>3553</v>
      </c>
    </row>
    <row r="201" spans="2:65" s="1" customFormat="1" ht="28.8">
      <c r="B201" s="32"/>
      <c r="D201" s="144" t="s">
        <v>165</v>
      </c>
      <c r="F201" s="145" t="s">
        <v>3554</v>
      </c>
      <c r="I201" s="146"/>
      <c r="L201" s="32"/>
      <c r="M201" s="147"/>
      <c r="T201" s="56"/>
      <c r="AT201" s="17" t="s">
        <v>165</v>
      </c>
      <c r="AU201" s="17" t="s">
        <v>83</v>
      </c>
    </row>
    <row r="202" spans="2:65" s="12" customFormat="1" ht="10.199999999999999">
      <c r="B202" s="168"/>
      <c r="D202" s="144" t="s">
        <v>331</v>
      </c>
      <c r="E202" s="169" t="s">
        <v>1</v>
      </c>
      <c r="F202" s="170" t="s">
        <v>3555</v>
      </c>
      <c r="H202" s="171">
        <v>88.29</v>
      </c>
      <c r="I202" s="172"/>
      <c r="L202" s="168"/>
      <c r="M202" s="173"/>
      <c r="T202" s="174"/>
      <c r="AT202" s="169" t="s">
        <v>331</v>
      </c>
      <c r="AU202" s="169" t="s">
        <v>83</v>
      </c>
      <c r="AV202" s="12" t="s">
        <v>83</v>
      </c>
      <c r="AW202" s="12" t="s">
        <v>31</v>
      </c>
      <c r="AX202" s="12" t="s">
        <v>81</v>
      </c>
      <c r="AY202" s="169" t="s">
        <v>159</v>
      </c>
    </row>
    <row r="203" spans="2:65" s="1" customFormat="1" ht="33" customHeight="1">
      <c r="B203" s="130"/>
      <c r="C203" s="131" t="s">
        <v>216</v>
      </c>
      <c r="D203" s="131" t="s">
        <v>160</v>
      </c>
      <c r="E203" s="132" t="s">
        <v>3556</v>
      </c>
      <c r="F203" s="133" t="s">
        <v>3557</v>
      </c>
      <c r="G203" s="134" t="s">
        <v>336</v>
      </c>
      <c r="H203" s="135">
        <v>69.099999999999994</v>
      </c>
      <c r="I203" s="136"/>
      <c r="J203" s="137">
        <f>ROUND(I203*H203,2)</f>
        <v>0</v>
      </c>
      <c r="K203" s="133" t="s">
        <v>320</v>
      </c>
      <c r="L203" s="32"/>
      <c r="M203" s="138" t="s">
        <v>1</v>
      </c>
      <c r="N203" s="139" t="s">
        <v>39</v>
      </c>
      <c r="P203" s="140">
        <f>O203*H203</f>
        <v>0</v>
      </c>
      <c r="Q203" s="140">
        <v>8.9219999999999994E-2</v>
      </c>
      <c r="R203" s="140">
        <f>Q203*H203</f>
        <v>6.1651019999999992</v>
      </c>
      <c r="S203" s="140">
        <v>0</v>
      </c>
      <c r="T203" s="141">
        <f>S203*H203</f>
        <v>0</v>
      </c>
      <c r="AR203" s="142" t="s">
        <v>164</v>
      </c>
      <c r="AT203" s="142" t="s">
        <v>160</v>
      </c>
      <c r="AU203" s="142" t="s">
        <v>83</v>
      </c>
      <c r="AY203" s="17" t="s">
        <v>159</v>
      </c>
      <c r="BE203" s="143">
        <f>IF(N203="základní",J203,0)</f>
        <v>0</v>
      </c>
      <c r="BF203" s="143">
        <f>IF(N203="snížená",J203,0)</f>
        <v>0</v>
      </c>
      <c r="BG203" s="143">
        <f>IF(N203="zákl. přenesená",J203,0)</f>
        <v>0</v>
      </c>
      <c r="BH203" s="143">
        <f>IF(N203="sníž. přenesená",J203,0)</f>
        <v>0</v>
      </c>
      <c r="BI203" s="143">
        <f>IF(N203="nulová",J203,0)</f>
        <v>0</v>
      </c>
      <c r="BJ203" s="17" t="s">
        <v>81</v>
      </c>
      <c r="BK203" s="143">
        <f>ROUND(I203*H203,2)</f>
        <v>0</v>
      </c>
      <c r="BL203" s="17" t="s">
        <v>164</v>
      </c>
      <c r="BM203" s="142" t="s">
        <v>3558</v>
      </c>
    </row>
    <row r="204" spans="2:65" s="1" customFormat="1" ht="48">
      <c r="B204" s="32"/>
      <c r="D204" s="144" t="s">
        <v>165</v>
      </c>
      <c r="F204" s="145" t="s">
        <v>3559</v>
      </c>
      <c r="I204" s="146"/>
      <c r="L204" s="32"/>
      <c r="M204" s="147"/>
      <c r="T204" s="56"/>
      <c r="AT204" s="17" t="s">
        <v>165</v>
      </c>
      <c r="AU204" s="17" t="s">
        <v>83</v>
      </c>
    </row>
    <row r="205" spans="2:65" s="12" customFormat="1" ht="10.199999999999999">
      <c r="B205" s="168"/>
      <c r="D205" s="144" t="s">
        <v>331</v>
      </c>
      <c r="E205" s="169" t="s">
        <v>1</v>
      </c>
      <c r="F205" s="170" t="s">
        <v>3560</v>
      </c>
      <c r="H205" s="171">
        <v>69.099999999999994</v>
      </c>
      <c r="I205" s="172"/>
      <c r="L205" s="168"/>
      <c r="M205" s="173"/>
      <c r="T205" s="174"/>
      <c r="AT205" s="169" t="s">
        <v>331</v>
      </c>
      <c r="AU205" s="169" t="s">
        <v>83</v>
      </c>
      <c r="AV205" s="12" t="s">
        <v>83</v>
      </c>
      <c r="AW205" s="12" t="s">
        <v>31</v>
      </c>
      <c r="AX205" s="12" t="s">
        <v>81</v>
      </c>
      <c r="AY205" s="169" t="s">
        <v>159</v>
      </c>
    </row>
    <row r="206" spans="2:65" s="1" customFormat="1" ht="16.5" customHeight="1">
      <c r="B206" s="130"/>
      <c r="C206" s="158" t="s">
        <v>7</v>
      </c>
      <c r="D206" s="158" t="s">
        <v>326</v>
      </c>
      <c r="E206" s="159" t="s">
        <v>3561</v>
      </c>
      <c r="F206" s="160" t="s">
        <v>3562</v>
      </c>
      <c r="G206" s="161" t="s">
        <v>336</v>
      </c>
      <c r="H206" s="162">
        <v>69.099999999999994</v>
      </c>
      <c r="I206" s="163"/>
      <c r="J206" s="164">
        <f>ROUND(I206*H206,2)</f>
        <v>0</v>
      </c>
      <c r="K206" s="160" t="s">
        <v>320</v>
      </c>
      <c r="L206" s="165"/>
      <c r="M206" s="166" t="s">
        <v>1</v>
      </c>
      <c r="N206" s="167" t="s">
        <v>39</v>
      </c>
      <c r="P206" s="140">
        <f>O206*H206</f>
        <v>0</v>
      </c>
      <c r="Q206" s="140">
        <v>0.113</v>
      </c>
      <c r="R206" s="140">
        <f>Q206*H206</f>
        <v>7.8083</v>
      </c>
      <c r="S206" s="140">
        <v>0</v>
      </c>
      <c r="T206" s="141">
        <f>S206*H206</f>
        <v>0</v>
      </c>
      <c r="AR206" s="142" t="s">
        <v>175</v>
      </c>
      <c r="AT206" s="142" t="s">
        <v>326</v>
      </c>
      <c r="AU206" s="142" t="s">
        <v>83</v>
      </c>
      <c r="AY206" s="17" t="s">
        <v>159</v>
      </c>
      <c r="BE206" s="143">
        <f>IF(N206="základní",J206,0)</f>
        <v>0</v>
      </c>
      <c r="BF206" s="143">
        <f>IF(N206="snížená",J206,0)</f>
        <v>0</v>
      </c>
      <c r="BG206" s="143">
        <f>IF(N206="zákl. přenesená",J206,0)</f>
        <v>0</v>
      </c>
      <c r="BH206" s="143">
        <f>IF(N206="sníž. přenesená",J206,0)</f>
        <v>0</v>
      </c>
      <c r="BI206" s="143">
        <f>IF(N206="nulová",J206,0)</f>
        <v>0</v>
      </c>
      <c r="BJ206" s="17" t="s">
        <v>81</v>
      </c>
      <c r="BK206" s="143">
        <f>ROUND(I206*H206,2)</f>
        <v>0</v>
      </c>
      <c r="BL206" s="17" t="s">
        <v>164</v>
      </c>
      <c r="BM206" s="142" t="s">
        <v>3563</v>
      </c>
    </row>
    <row r="207" spans="2:65" s="1" customFormat="1" ht="10.199999999999999">
      <c r="B207" s="32"/>
      <c r="D207" s="144" t="s">
        <v>165</v>
      </c>
      <c r="F207" s="145" t="s">
        <v>3562</v>
      </c>
      <c r="I207" s="146"/>
      <c r="L207" s="32"/>
      <c r="M207" s="147"/>
      <c r="T207" s="56"/>
      <c r="AT207" s="17" t="s">
        <v>165</v>
      </c>
      <c r="AU207" s="17" t="s">
        <v>83</v>
      </c>
    </row>
    <row r="208" spans="2:65" s="1" customFormat="1" ht="21.75" customHeight="1">
      <c r="B208" s="130"/>
      <c r="C208" s="131" t="s">
        <v>219</v>
      </c>
      <c r="D208" s="131" t="s">
        <v>160</v>
      </c>
      <c r="E208" s="132" t="s">
        <v>3564</v>
      </c>
      <c r="F208" s="133" t="s">
        <v>3565</v>
      </c>
      <c r="G208" s="134" t="s">
        <v>336</v>
      </c>
      <c r="H208" s="135">
        <v>69.099999999999994</v>
      </c>
      <c r="I208" s="136"/>
      <c r="J208" s="137">
        <f>ROUND(I208*H208,2)</f>
        <v>0</v>
      </c>
      <c r="K208" s="133" t="s">
        <v>320</v>
      </c>
      <c r="L208" s="32"/>
      <c r="M208" s="138" t="s">
        <v>1</v>
      </c>
      <c r="N208" s="139" t="s">
        <v>39</v>
      </c>
      <c r="P208" s="140">
        <f>O208*H208</f>
        <v>0</v>
      </c>
      <c r="Q208" s="140">
        <v>0.34499999999999997</v>
      </c>
      <c r="R208" s="140">
        <f>Q208*H208</f>
        <v>23.839499999999997</v>
      </c>
      <c r="S208" s="140">
        <v>0</v>
      </c>
      <c r="T208" s="141">
        <f>S208*H208</f>
        <v>0</v>
      </c>
      <c r="AR208" s="142" t="s">
        <v>164</v>
      </c>
      <c r="AT208" s="142" t="s">
        <v>160</v>
      </c>
      <c r="AU208" s="142" t="s">
        <v>83</v>
      </c>
      <c r="AY208" s="17" t="s">
        <v>159</v>
      </c>
      <c r="BE208" s="143">
        <f>IF(N208="základní",J208,0)</f>
        <v>0</v>
      </c>
      <c r="BF208" s="143">
        <f>IF(N208="snížená",J208,0)</f>
        <v>0</v>
      </c>
      <c r="BG208" s="143">
        <f>IF(N208="zákl. přenesená",J208,0)</f>
        <v>0</v>
      </c>
      <c r="BH208" s="143">
        <f>IF(N208="sníž. přenesená",J208,0)</f>
        <v>0</v>
      </c>
      <c r="BI208" s="143">
        <f>IF(N208="nulová",J208,0)</f>
        <v>0</v>
      </c>
      <c r="BJ208" s="17" t="s">
        <v>81</v>
      </c>
      <c r="BK208" s="143">
        <f>ROUND(I208*H208,2)</f>
        <v>0</v>
      </c>
      <c r="BL208" s="17" t="s">
        <v>164</v>
      </c>
      <c r="BM208" s="142" t="s">
        <v>3566</v>
      </c>
    </row>
    <row r="209" spans="2:65" s="1" customFormat="1" ht="19.2">
      <c r="B209" s="32"/>
      <c r="D209" s="144" t="s">
        <v>165</v>
      </c>
      <c r="F209" s="145" t="s">
        <v>3567</v>
      </c>
      <c r="I209" s="146"/>
      <c r="L209" s="32"/>
      <c r="M209" s="147"/>
      <c r="T209" s="56"/>
      <c r="AT209" s="17" t="s">
        <v>165</v>
      </c>
      <c r="AU209" s="17" t="s">
        <v>83</v>
      </c>
    </row>
    <row r="210" spans="2:65" s="1" customFormat="1" ht="24.15" customHeight="1">
      <c r="B210" s="130"/>
      <c r="C210" s="131" t="s">
        <v>254</v>
      </c>
      <c r="D210" s="131" t="s">
        <v>160</v>
      </c>
      <c r="E210" s="132" t="s">
        <v>3568</v>
      </c>
      <c r="F210" s="133" t="s">
        <v>3569</v>
      </c>
      <c r="G210" s="134" t="s">
        <v>344</v>
      </c>
      <c r="H210" s="135">
        <v>49.7</v>
      </c>
      <c r="I210" s="136"/>
      <c r="J210" s="137">
        <f>ROUND(I210*H210,2)</f>
        <v>0</v>
      </c>
      <c r="K210" s="133" t="s">
        <v>320</v>
      </c>
      <c r="L210" s="32"/>
      <c r="M210" s="138" t="s">
        <v>1</v>
      </c>
      <c r="N210" s="139" t="s">
        <v>39</v>
      </c>
      <c r="P210" s="140">
        <f>O210*H210</f>
        <v>0</v>
      </c>
      <c r="Q210" s="140">
        <v>0.10095</v>
      </c>
      <c r="R210" s="140">
        <f>Q210*H210</f>
        <v>5.0172150000000002</v>
      </c>
      <c r="S210" s="140">
        <v>0</v>
      </c>
      <c r="T210" s="141">
        <f>S210*H210</f>
        <v>0</v>
      </c>
      <c r="AR210" s="142" t="s">
        <v>164</v>
      </c>
      <c r="AT210" s="142" t="s">
        <v>160</v>
      </c>
      <c r="AU210" s="142" t="s">
        <v>83</v>
      </c>
      <c r="AY210" s="17" t="s">
        <v>159</v>
      </c>
      <c r="BE210" s="143">
        <f>IF(N210="základní",J210,0)</f>
        <v>0</v>
      </c>
      <c r="BF210" s="143">
        <f>IF(N210="snížená",J210,0)</f>
        <v>0</v>
      </c>
      <c r="BG210" s="143">
        <f>IF(N210="zákl. přenesená",J210,0)</f>
        <v>0</v>
      </c>
      <c r="BH210" s="143">
        <f>IF(N210="sníž. přenesená",J210,0)</f>
        <v>0</v>
      </c>
      <c r="BI210" s="143">
        <f>IF(N210="nulová",J210,0)</f>
        <v>0</v>
      </c>
      <c r="BJ210" s="17" t="s">
        <v>81</v>
      </c>
      <c r="BK210" s="143">
        <f>ROUND(I210*H210,2)</f>
        <v>0</v>
      </c>
      <c r="BL210" s="17" t="s">
        <v>164</v>
      </c>
      <c r="BM210" s="142" t="s">
        <v>3570</v>
      </c>
    </row>
    <row r="211" spans="2:65" s="1" customFormat="1" ht="28.8">
      <c r="B211" s="32"/>
      <c r="D211" s="144" t="s">
        <v>165</v>
      </c>
      <c r="F211" s="145" t="s">
        <v>3571</v>
      </c>
      <c r="I211" s="146"/>
      <c r="L211" s="32"/>
      <c r="M211" s="147"/>
      <c r="T211" s="56"/>
      <c r="AT211" s="17" t="s">
        <v>165</v>
      </c>
      <c r="AU211" s="17" t="s">
        <v>83</v>
      </c>
    </row>
    <row r="212" spans="2:65" s="1" customFormat="1" ht="16.5" customHeight="1">
      <c r="B212" s="130"/>
      <c r="C212" s="158" t="s">
        <v>226</v>
      </c>
      <c r="D212" s="158" t="s">
        <v>326</v>
      </c>
      <c r="E212" s="159" t="s">
        <v>3572</v>
      </c>
      <c r="F212" s="160" t="s">
        <v>3573</v>
      </c>
      <c r="G212" s="161" t="s">
        <v>344</v>
      </c>
      <c r="H212" s="162">
        <v>49.7</v>
      </c>
      <c r="I212" s="163"/>
      <c r="J212" s="164">
        <f>ROUND(I212*H212,2)</f>
        <v>0</v>
      </c>
      <c r="K212" s="160" t="s">
        <v>320</v>
      </c>
      <c r="L212" s="165"/>
      <c r="M212" s="166" t="s">
        <v>1</v>
      </c>
      <c r="N212" s="167" t="s">
        <v>39</v>
      </c>
      <c r="P212" s="140">
        <f>O212*H212</f>
        <v>0</v>
      </c>
      <c r="Q212" s="140">
        <v>2.4E-2</v>
      </c>
      <c r="R212" s="140">
        <f>Q212*H212</f>
        <v>1.1928000000000001</v>
      </c>
      <c r="S212" s="140">
        <v>0</v>
      </c>
      <c r="T212" s="141">
        <f>S212*H212</f>
        <v>0</v>
      </c>
      <c r="AR212" s="142" t="s">
        <v>175</v>
      </c>
      <c r="AT212" s="142" t="s">
        <v>326</v>
      </c>
      <c r="AU212" s="142" t="s">
        <v>83</v>
      </c>
      <c r="AY212" s="17" t="s">
        <v>159</v>
      </c>
      <c r="BE212" s="143">
        <f>IF(N212="základní",J212,0)</f>
        <v>0</v>
      </c>
      <c r="BF212" s="143">
        <f>IF(N212="snížená",J212,0)</f>
        <v>0</v>
      </c>
      <c r="BG212" s="143">
        <f>IF(N212="zákl. přenesená",J212,0)</f>
        <v>0</v>
      </c>
      <c r="BH212" s="143">
        <f>IF(N212="sníž. přenesená",J212,0)</f>
        <v>0</v>
      </c>
      <c r="BI212" s="143">
        <f>IF(N212="nulová",J212,0)</f>
        <v>0</v>
      </c>
      <c r="BJ212" s="17" t="s">
        <v>81</v>
      </c>
      <c r="BK212" s="143">
        <f>ROUND(I212*H212,2)</f>
        <v>0</v>
      </c>
      <c r="BL212" s="17" t="s">
        <v>164</v>
      </c>
      <c r="BM212" s="142" t="s">
        <v>3574</v>
      </c>
    </row>
    <row r="213" spans="2:65" s="1" customFormat="1" ht="10.199999999999999">
      <c r="B213" s="32"/>
      <c r="D213" s="144" t="s">
        <v>165</v>
      </c>
      <c r="F213" s="145" t="s">
        <v>3573</v>
      </c>
      <c r="I213" s="146"/>
      <c r="L213" s="32"/>
      <c r="M213" s="147"/>
      <c r="T213" s="56"/>
      <c r="AT213" s="17" t="s">
        <v>165</v>
      </c>
      <c r="AU213" s="17" t="s">
        <v>83</v>
      </c>
    </row>
    <row r="214" spans="2:65" s="1" customFormat="1" ht="33" customHeight="1">
      <c r="B214" s="130"/>
      <c r="C214" s="131" t="s">
        <v>259</v>
      </c>
      <c r="D214" s="131" t="s">
        <v>160</v>
      </c>
      <c r="E214" s="132" t="s">
        <v>3575</v>
      </c>
      <c r="F214" s="133" t="s">
        <v>3576</v>
      </c>
      <c r="G214" s="134" t="s">
        <v>336</v>
      </c>
      <c r="H214" s="135">
        <v>17.3</v>
      </c>
      <c r="I214" s="136"/>
      <c r="J214" s="137">
        <f>ROUND(I214*H214,2)</f>
        <v>0</v>
      </c>
      <c r="K214" s="133" t="s">
        <v>320</v>
      </c>
      <c r="L214" s="32"/>
      <c r="M214" s="138" t="s">
        <v>1</v>
      </c>
      <c r="N214" s="139" t="s">
        <v>39</v>
      </c>
      <c r="P214" s="140">
        <f>O214*H214</f>
        <v>0</v>
      </c>
      <c r="Q214" s="140">
        <v>0.16192000000000001</v>
      </c>
      <c r="R214" s="140">
        <f>Q214*H214</f>
        <v>2.8012160000000002</v>
      </c>
      <c r="S214" s="140">
        <v>0</v>
      </c>
      <c r="T214" s="141">
        <f>S214*H214</f>
        <v>0</v>
      </c>
      <c r="AR214" s="142" t="s">
        <v>164</v>
      </c>
      <c r="AT214" s="142" t="s">
        <v>160</v>
      </c>
      <c r="AU214" s="142" t="s">
        <v>83</v>
      </c>
      <c r="AY214" s="17" t="s">
        <v>159</v>
      </c>
      <c r="BE214" s="143">
        <f>IF(N214="základní",J214,0)</f>
        <v>0</v>
      </c>
      <c r="BF214" s="143">
        <f>IF(N214="snížená",J214,0)</f>
        <v>0</v>
      </c>
      <c r="BG214" s="143">
        <f>IF(N214="zákl. přenesená",J214,0)</f>
        <v>0</v>
      </c>
      <c r="BH214" s="143">
        <f>IF(N214="sníž. přenesená",J214,0)</f>
        <v>0</v>
      </c>
      <c r="BI214" s="143">
        <f>IF(N214="nulová",J214,0)</f>
        <v>0</v>
      </c>
      <c r="BJ214" s="17" t="s">
        <v>81</v>
      </c>
      <c r="BK214" s="143">
        <f>ROUND(I214*H214,2)</f>
        <v>0</v>
      </c>
      <c r="BL214" s="17" t="s">
        <v>164</v>
      </c>
      <c r="BM214" s="142" t="s">
        <v>3577</v>
      </c>
    </row>
    <row r="215" spans="2:65" s="1" customFormat="1" ht="28.8">
      <c r="B215" s="32"/>
      <c r="D215" s="144" t="s">
        <v>165</v>
      </c>
      <c r="F215" s="145" t="s">
        <v>3578</v>
      </c>
      <c r="I215" s="146"/>
      <c r="L215" s="32"/>
      <c r="M215" s="147"/>
      <c r="T215" s="56"/>
      <c r="AT215" s="17" t="s">
        <v>165</v>
      </c>
      <c r="AU215" s="17" t="s">
        <v>83</v>
      </c>
    </row>
    <row r="216" spans="2:65" s="12" customFormat="1" ht="10.199999999999999">
      <c r="B216" s="168"/>
      <c r="D216" s="144" t="s">
        <v>331</v>
      </c>
      <c r="E216" s="169" t="s">
        <v>1</v>
      </c>
      <c r="F216" s="170" t="s">
        <v>3579</v>
      </c>
      <c r="H216" s="171">
        <v>17.3</v>
      </c>
      <c r="I216" s="172"/>
      <c r="L216" s="168"/>
      <c r="M216" s="173"/>
      <c r="T216" s="174"/>
      <c r="AT216" s="169" t="s">
        <v>331</v>
      </c>
      <c r="AU216" s="169" t="s">
        <v>83</v>
      </c>
      <c r="AV216" s="12" t="s">
        <v>83</v>
      </c>
      <c r="AW216" s="12" t="s">
        <v>31</v>
      </c>
      <c r="AX216" s="12" t="s">
        <v>81</v>
      </c>
      <c r="AY216" s="169" t="s">
        <v>159</v>
      </c>
    </row>
    <row r="217" spans="2:65" s="1" customFormat="1" ht="24.15" customHeight="1">
      <c r="B217" s="130"/>
      <c r="C217" s="131" t="s">
        <v>227</v>
      </c>
      <c r="D217" s="131" t="s">
        <v>160</v>
      </c>
      <c r="E217" s="132" t="s">
        <v>3580</v>
      </c>
      <c r="F217" s="133" t="s">
        <v>3581</v>
      </c>
      <c r="G217" s="134" t="s">
        <v>336</v>
      </c>
      <c r="H217" s="135">
        <v>17.3</v>
      </c>
      <c r="I217" s="136"/>
      <c r="J217" s="137">
        <f>ROUND(I217*H217,2)</f>
        <v>0</v>
      </c>
      <c r="K217" s="133" t="s">
        <v>1</v>
      </c>
      <c r="L217" s="32"/>
      <c r="M217" s="138" t="s">
        <v>1</v>
      </c>
      <c r="N217" s="139" t="s">
        <v>39</v>
      </c>
      <c r="P217" s="140">
        <f>O217*H217</f>
        <v>0</v>
      </c>
      <c r="Q217" s="140">
        <v>0.23973</v>
      </c>
      <c r="R217" s="140">
        <f>Q217*H217</f>
        <v>4.147329</v>
      </c>
      <c r="S217" s="140">
        <v>0</v>
      </c>
      <c r="T217" s="141">
        <f>S217*H217</f>
        <v>0</v>
      </c>
      <c r="AR217" s="142" t="s">
        <v>164</v>
      </c>
      <c r="AT217" s="142" t="s">
        <v>160</v>
      </c>
      <c r="AU217" s="142" t="s">
        <v>83</v>
      </c>
      <c r="AY217" s="17" t="s">
        <v>159</v>
      </c>
      <c r="BE217" s="143">
        <f>IF(N217="základní",J217,0)</f>
        <v>0</v>
      </c>
      <c r="BF217" s="143">
        <f>IF(N217="snížená",J217,0)</f>
        <v>0</v>
      </c>
      <c r="BG217" s="143">
        <f>IF(N217="zákl. přenesená",J217,0)</f>
        <v>0</v>
      </c>
      <c r="BH217" s="143">
        <f>IF(N217="sníž. přenesená",J217,0)</f>
        <v>0</v>
      </c>
      <c r="BI217" s="143">
        <f>IF(N217="nulová",J217,0)</f>
        <v>0</v>
      </c>
      <c r="BJ217" s="17" t="s">
        <v>81</v>
      </c>
      <c r="BK217" s="143">
        <f>ROUND(I217*H217,2)</f>
        <v>0</v>
      </c>
      <c r="BL217" s="17" t="s">
        <v>164</v>
      </c>
      <c r="BM217" s="142" t="s">
        <v>3582</v>
      </c>
    </row>
    <row r="218" spans="2:65" s="1" customFormat="1" ht="19.2">
      <c r="B218" s="32"/>
      <c r="D218" s="144" t="s">
        <v>165</v>
      </c>
      <c r="F218" s="145" t="s">
        <v>3583</v>
      </c>
      <c r="I218" s="146"/>
      <c r="L218" s="32"/>
      <c r="M218" s="147"/>
      <c r="T218" s="56"/>
      <c r="AT218" s="17" t="s">
        <v>165</v>
      </c>
      <c r="AU218" s="17" t="s">
        <v>83</v>
      </c>
    </row>
    <row r="219" spans="2:65" s="12" customFormat="1" ht="10.199999999999999">
      <c r="B219" s="168"/>
      <c r="D219" s="144" t="s">
        <v>331</v>
      </c>
      <c r="E219" s="169" t="s">
        <v>1</v>
      </c>
      <c r="F219" s="170" t="s">
        <v>3579</v>
      </c>
      <c r="H219" s="171">
        <v>17.3</v>
      </c>
      <c r="I219" s="172"/>
      <c r="L219" s="168"/>
      <c r="M219" s="173"/>
      <c r="T219" s="174"/>
      <c r="AT219" s="169" t="s">
        <v>331</v>
      </c>
      <c r="AU219" s="169" t="s">
        <v>83</v>
      </c>
      <c r="AV219" s="12" t="s">
        <v>83</v>
      </c>
      <c r="AW219" s="12" t="s">
        <v>31</v>
      </c>
      <c r="AX219" s="12" t="s">
        <v>81</v>
      </c>
      <c r="AY219" s="169" t="s">
        <v>159</v>
      </c>
    </row>
    <row r="220" spans="2:65" s="10" customFormat="1" ht="22.8" customHeight="1">
      <c r="B220" s="120"/>
      <c r="D220" s="121" t="s">
        <v>73</v>
      </c>
      <c r="E220" s="156" t="s">
        <v>197</v>
      </c>
      <c r="F220" s="156" t="s">
        <v>2098</v>
      </c>
      <c r="I220" s="123"/>
      <c r="J220" s="157">
        <f>BK220</f>
        <v>0</v>
      </c>
      <c r="L220" s="120"/>
      <c r="M220" s="125"/>
      <c r="P220" s="126">
        <f>SUM(P221:P229)</f>
        <v>0</v>
      </c>
      <c r="R220" s="126">
        <f>SUM(R221:R229)</f>
        <v>31.41122</v>
      </c>
      <c r="T220" s="127">
        <f>SUM(T221:T229)</f>
        <v>5.508</v>
      </c>
      <c r="AR220" s="121" t="s">
        <v>81</v>
      </c>
      <c r="AT220" s="128" t="s">
        <v>73</v>
      </c>
      <c r="AU220" s="128" t="s">
        <v>81</v>
      </c>
      <c r="AY220" s="121" t="s">
        <v>159</v>
      </c>
      <c r="BK220" s="129">
        <f>SUM(BK221:BK229)</f>
        <v>0</v>
      </c>
    </row>
    <row r="221" spans="2:65" s="1" customFormat="1" ht="24.15" customHeight="1">
      <c r="B221" s="130"/>
      <c r="C221" s="131" t="s">
        <v>269</v>
      </c>
      <c r="D221" s="131" t="s">
        <v>160</v>
      </c>
      <c r="E221" s="132" t="s">
        <v>3584</v>
      </c>
      <c r="F221" s="133" t="s">
        <v>3585</v>
      </c>
      <c r="G221" s="134" t="s">
        <v>376</v>
      </c>
      <c r="H221" s="135">
        <v>2</v>
      </c>
      <c r="I221" s="136"/>
      <c r="J221" s="137">
        <f>ROUND(I221*H221,2)</f>
        <v>0</v>
      </c>
      <c r="K221" s="133" t="s">
        <v>320</v>
      </c>
      <c r="L221" s="32"/>
      <c r="M221" s="138" t="s">
        <v>1</v>
      </c>
      <c r="N221" s="139" t="s">
        <v>39</v>
      </c>
      <c r="P221" s="140">
        <f>O221*H221</f>
        <v>0</v>
      </c>
      <c r="Q221" s="140">
        <v>5.8003900000000002</v>
      </c>
      <c r="R221" s="140">
        <f>Q221*H221</f>
        <v>11.60078</v>
      </c>
      <c r="S221" s="140">
        <v>0</v>
      </c>
      <c r="T221" s="141">
        <f>S221*H221</f>
        <v>0</v>
      </c>
      <c r="AR221" s="142" t="s">
        <v>164</v>
      </c>
      <c r="AT221" s="142" t="s">
        <v>160</v>
      </c>
      <c r="AU221" s="142" t="s">
        <v>83</v>
      </c>
      <c r="AY221" s="17" t="s">
        <v>159</v>
      </c>
      <c r="BE221" s="143">
        <f>IF(N221="základní",J221,0)</f>
        <v>0</v>
      </c>
      <c r="BF221" s="143">
        <f>IF(N221="snížená",J221,0)</f>
        <v>0</v>
      </c>
      <c r="BG221" s="143">
        <f>IF(N221="zákl. přenesená",J221,0)</f>
        <v>0</v>
      </c>
      <c r="BH221" s="143">
        <f>IF(N221="sníž. přenesená",J221,0)</f>
        <v>0</v>
      </c>
      <c r="BI221" s="143">
        <f>IF(N221="nulová",J221,0)</f>
        <v>0</v>
      </c>
      <c r="BJ221" s="17" t="s">
        <v>81</v>
      </c>
      <c r="BK221" s="143">
        <f>ROUND(I221*H221,2)</f>
        <v>0</v>
      </c>
      <c r="BL221" s="17" t="s">
        <v>164</v>
      </c>
      <c r="BM221" s="142" t="s">
        <v>3586</v>
      </c>
    </row>
    <row r="222" spans="2:65" s="1" customFormat="1" ht="19.2">
      <c r="B222" s="32"/>
      <c r="D222" s="144" t="s">
        <v>165</v>
      </c>
      <c r="F222" s="145" t="s">
        <v>3587</v>
      </c>
      <c r="I222" s="146"/>
      <c r="L222" s="32"/>
      <c r="M222" s="147"/>
      <c r="T222" s="56"/>
      <c r="AT222" s="17" t="s">
        <v>165</v>
      </c>
      <c r="AU222" s="17" t="s">
        <v>83</v>
      </c>
    </row>
    <row r="223" spans="2:65" s="1" customFormat="1" ht="24.15" customHeight="1">
      <c r="B223" s="130"/>
      <c r="C223" s="131" t="s">
        <v>231</v>
      </c>
      <c r="D223" s="131" t="s">
        <v>160</v>
      </c>
      <c r="E223" s="132" t="s">
        <v>3588</v>
      </c>
      <c r="F223" s="133" t="s">
        <v>3589</v>
      </c>
      <c r="G223" s="134" t="s">
        <v>344</v>
      </c>
      <c r="H223" s="135">
        <v>17</v>
      </c>
      <c r="I223" s="136"/>
      <c r="J223" s="137">
        <f>ROUND(I223*H223,2)</f>
        <v>0</v>
      </c>
      <c r="K223" s="133" t="s">
        <v>320</v>
      </c>
      <c r="L223" s="32"/>
      <c r="M223" s="138" t="s">
        <v>1</v>
      </c>
      <c r="N223" s="139" t="s">
        <v>39</v>
      </c>
      <c r="P223" s="140">
        <f>O223*H223</f>
        <v>0</v>
      </c>
      <c r="Q223" s="140">
        <v>0.74931999999999999</v>
      </c>
      <c r="R223" s="140">
        <f>Q223*H223</f>
        <v>12.738440000000001</v>
      </c>
      <c r="S223" s="140">
        <v>0</v>
      </c>
      <c r="T223" s="141">
        <f>S223*H223</f>
        <v>0</v>
      </c>
      <c r="AR223" s="142" t="s">
        <v>164</v>
      </c>
      <c r="AT223" s="142" t="s">
        <v>160</v>
      </c>
      <c r="AU223" s="142" t="s">
        <v>83</v>
      </c>
      <c r="AY223" s="17" t="s">
        <v>159</v>
      </c>
      <c r="BE223" s="143">
        <f>IF(N223="základní",J223,0)</f>
        <v>0</v>
      </c>
      <c r="BF223" s="143">
        <f>IF(N223="snížená",J223,0)</f>
        <v>0</v>
      </c>
      <c r="BG223" s="143">
        <f>IF(N223="zákl. přenesená",J223,0)</f>
        <v>0</v>
      </c>
      <c r="BH223" s="143">
        <f>IF(N223="sníž. přenesená",J223,0)</f>
        <v>0</v>
      </c>
      <c r="BI223" s="143">
        <f>IF(N223="nulová",J223,0)</f>
        <v>0</v>
      </c>
      <c r="BJ223" s="17" t="s">
        <v>81</v>
      </c>
      <c r="BK223" s="143">
        <f>ROUND(I223*H223,2)</f>
        <v>0</v>
      </c>
      <c r="BL223" s="17" t="s">
        <v>164</v>
      </c>
      <c r="BM223" s="142" t="s">
        <v>3590</v>
      </c>
    </row>
    <row r="224" spans="2:65" s="1" customFormat="1" ht="19.2">
      <c r="B224" s="32"/>
      <c r="D224" s="144" t="s">
        <v>165</v>
      </c>
      <c r="F224" s="145" t="s">
        <v>3591</v>
      </c>
      <c r="I224" s="146"/>
      <c r="L224" s="32"/>
      <c r="M224" s="147"/>
      <c r="T224" s="56"/>
      <c r="AT224" s="17" t="s">
        <v>165</v>
      </c>
      <c r="AU224" s="17" t="s">
        <v>83</v>
      </c>
    </row>
    <row r="225" spans="2:65" s="1" customFormat="1" ht="16.5" customHeight="1">
      <c r="B225" s="130"/>
      <c r="C225" s="158" t="s">
        <v>279</v>
      </c>
      <c r="D225" s="158" t="s">
        <v>326</v>
      </c>
      <c r="E225" s="159" t="s">
        <v>3592</v>
      </c>
      <c r="F225" s="160" t="s">
        <v>3593</v>
      </c>
      <c r="G225" s="161" t="s">
        <v>344</v>
      </c>
      <c r="H225" s="162">
        <v>17</v>
      </c>
      <c r="I225" s="163"/>
      <c r="J225" s="164">
        <f>ROUND(I225*H225,2)</f>
        <v>0</v>
      </c>
      <c r="K225" s="160" t="s">
        <v>320</v>
      </c>
      <c r="L225" s="165"/>
      <c r="M225" s="166" t="s">
        <v>1</v>
      </c>
      <c r="N225" s="167" t="s">
        <v>39</v>
      </c>
      <c r="P225" s="140">
        <f>O225*H225</f>
        <v>0</v>
      </c>
      <c r="Q225" s="140">
        <v>0.41599999999999998</v>
      </c>
      <c r="R225" s="140">
        <f>Q225*H225</f>
        <v>7.0720000000000001</v>
      </c>
      <c r="S225" s="140">
        <v>0</v>
      </c>
      <c r="T225" s="141">
        <f>S225*H225</f>
        <v>0</v>
      </c>
      <c r="AR225" s="142" t="s">
        <v>175</v>
      </c>
      <c r="AT225" s="142" t="s">
        <v>326</v>
      </c>
      <c r="AU225" s="142" t="s">
        <v>83</v>
      </c>
      <c r="AY225" s="17" t="s">
        <v>159</v>
      </c>
      <c r="BE225" s="143">
        <f>IF(N225="základní",J225,0)</f>
        <v>0</v>
      </c>
      <c r="BF225" s="143">
        <f>IF(N225="snížená",J225,0)</f>
        <v>0</v>
      </c>
      <c r="BG225" s="143">
        <f>IF(N225="zákl. přenesená",J225,0)</f>
        <v>0</v>
      </c>
      <c r="BH225" s="143">
        <f>IF(N225="sníž. přenesená",J225,0)</f>
        <v>0</v>
      </c>
      <c r="BI225" s="143">
        <f>IF(N225="nulová",J225,0)</f>
        <v>0</v>
      </c>
      <c r="BJ225" s="17" t="s">
        <v>81</v>
      </c>
      <c r="BK225" s="143">
        <f>ROUND(I225*H225,2)</f>
        <v>0</v>
      </c>
      <c r="BL225" s="17" t="s">
        <v>164</v>
      </c>
      <c r="BM225" s="142" t="s">
        <v>3594</v>
      </c>
    </row>
    <row r="226" spans="2:65" s="1" customFormat="1" ht="10.199999999999999">
      <c r="B226" s="32"/>
      <c r="D226" s="144" t="s">
        <v>165</v>
      </c>
      <c r="F226" s="145" t="s">
        <v>3593</v>
      </c>
      <c r="I226" s="146"/>
      <c r="L226" s="32"/>
      <c r="M226" s="147"/>
      <c r="T226" s="56"/>
      <c r="AT226" s="17" t="s">
        <v>165</v>
      </c>
      <c r="AU226" s="17" t="s">
        <v>83</v>
      </c>
    </row>
    <row r="227" spans="2:65" s="1" customFormat="1" ht="24.15" customHeight="1">
      <c r="B227" s="130"/>
      <c r="C227" s="131" t="s">
        <v>236</v>
      </c>
      <c r="D227" s="131" t="s">
        <v>160</v>
      </c>
      <c r="E227" s="132" t="s">
        <v>3595</v>
      </c>
      <c r="F227" s="133" t="s">
        <v>3596</v>
      </c>
      <c r="G227" s="134" t="s">
        <v>344</v>
      </c>
      <c r="H227" s="135">
        <v>17</v>
      </c>
      <c r="I227" s="136"/>
      <c r="J227" s="137">
        <f>ROUND(I227*H227,2)</f>
        <v>0</v>
      </c>
      <c r="K227" s="133" t="s">
        <v>320</v>
      </c>
      <c r="L227" s="32"/>
      <c r="M227" s="138" t="s">
        <v>1</v>
      </c>
      <c r="N227" s="139" t="s">
        <v>39</v>
      </c>
      <c r="P227" s="140">
        <f>O227*H227</f>
        <v>0</v>
      </c>
      <c r="Q227" s="140">
        <v>0</v>
      </c>
      <c r="R227" s="140">
        <f>Q227*H227</f>
        <v>0</v>
      </c>
      <c r="S227" s="140">
        <v>0.32400000000000001</v>
      </c>
      <c r="T227" s="141">
        <f>S227*H227</f>
        <v>5.508</v>
      </c>
      <c r="AR227" s="142" t="s">
        <v>164</v>
      </c>
      <c r="AT227" s="142" t="s">
        <v>160</v>
      </c>
      <c r="AU227" s="142" t="s">
        <v>83</v>
      </c>
      <c r="AY227" s="17" t="s">
        <v>159</v>
      </c>
      <c r="BE227" s="143">
        <f>IF(N227="základní",J227,0)</f>
        <v>0</v>
      </c>
      <c r="BF227" s="143">
        <f>IF(N227="snížená",J227,0)</f>
        <v>0</v>
      </c>
      <c r="BG227" s="143">
        <f>IF(N227="zákl. přenesená",J227,0)</f>
        <v>0</v>
      </c>
      <c r="BH227" s="143">
        <f>IF(N227="sníž. přenesená",J227,0)</f>
        <v>0</v>
      </c>
      <c r="BI227" s="143">
        <f>IF(N227="nulová",J227,0)</f>
        <v>0</v>
      </c>
      <c r="BJ227" s="17" t="s">
        <v>81</v>
      </c>
      <c r="BK227" s="143">
        <f>ROUND(I227*H227,2)</f>
        <v>0</v>
      </c>
      <c r="BL227" s="17" t="s">
        <v>164</v>
      </c>
      <c r="BM227" s="142" t="s">
        <v>3597</v>
      </c>
    </row>
    <row r="228" spans="2:65" s="1" customFormat="1" ht="57.6">
      <c r="B228" s="32"/>
      <c r="D228" s="144" t="s">
        <v>165</v>
      </c>
      <c r="F228" s="145" t="s">
        <v>3598</v>
      </c>
      <c r="I228" s="146"/>
      <c r="L228" s="32"/>
      <c r="M228" s="147"/>
      <c r="T228" s="56"/>
      <c r="AT228" s="17" t="s">
        <v>165</v>
      </c>
      <c r="AU228" s="17" t="s">
        <v>83</v>
      </c>
    </row>
    <row r="229" spans="2:65" s="12" customFormat="1" ht="10.199999999999999">
      <c r="B229" s="168"/>
      <c r="D229" s="144" t="s">
        <v>331</v>
      </c>
      <c r="E229" s="169" t="s">
        <v>1</v>
      </c>
      <c r="F229" s="170" t="s">
        <v>3599</v>
      </c>
      <c r="H229" s="171">
        <v>17</v>
      </c>
      <c r="I229" s="172"/>
      <c r="L229" s="168"/>
      <c r="M229" s="173"/>
      <c r="T229" s="174"/>
      <c r="AT229" s="169" t="s">
        <v>331</v>
      </c>
      <c r="AU229" s="169" t="s">
        <v>83</v>
      </c>
      <c r="AV229" s="12" t="s">
        <v>83</v>
      </c>
      <c r="AW229" s="12" t="s">
        <v>31</v>
      </c>
      <c r="AX229" s="12" t="s">
        <v>81</v>
      </c>
      <c r="AY229" s="169" t="s">
        <v>159</v>
      </c>
    </row>
    <row r="230" spans="2:65" s="10" customFormat="1" ht="22.8" customHeight="1">
      <c r="B230" s="120"/>
      <c r="D230" s="121" t="s">
        <v>73</v>
      </c>
      <c r="E230" s="156" t="s">
        <v>2183</v>
      </c>
      <c r="F230" s="156" t="s">
        <v>2184</v>
      </c>
      <c r="I230" s="123"/>
      <c r="J230" s="157">
        <f>BK230</f>
        <v>0</v>
      </c>
      <c r="L230" s="120"/>
      <c r="M230" s="125"/>
      <c r="P230" s="126">
        <f>SUM(P231:P233)</f>
        <v>0</v>
      </c>
      <c r="R230" s="126">
        <f>SUM(R231:R233)</f>
        <v>0</v>
      </c>
      <c r="T230" s="127">
        <f>SUM(T231:T233)</f>
        <v>0</v>
      </c>
      <c r="AR230" s="121" t="s">
        <v>81</v>
      </c>
      <c r="AT230" s="128" t="s">
        <v>73</v>
      </c>
      <c r="AU230" s="128" t="s">
        <v>81</v>
      </c>
      <c r="AY230" s="121" t="s">
        <v>159</v>
      </c>
      <c r="BK230" s="129">
        <f>SUM(BK231:BK233)</f>
        <v>0</v>
      </c>
    </row>
    <row r="231" spans="2:65" s="1" customFormat="1" ht="33" customHeight="1">
      <c r="B231" s="130"/>
      <c r="C231" s="131" t="s">
        <v>286</v>
      </c>
      <c r="D231" s="131" t="s">
        <v>160</v>
      </c>
      <c r="E231" s="132" t="s">
        <v>3600</v>
      </c>
      <c r="F231" s="133" t="s">
        <v>3601</v>
      </c>
      <c r="G231" s="134" t="s">
        <v>329</v>
      </c>
      <c r="H231" s="135">
        <v>348.94600000000003</v>
      </c>
      <c r="I231" s="136"/>
      <c r="J231" s="137">
        <f>ROUND(I231*H231,2)</f>
        <v>0</v>
      </c>
      <c r="K231" s="133" t="s">
        <v>320</v>
      </c>
      <c r="L231" s="32"/>
      <c r="M231" s="138" t="s">
        <v>1</v>
      </c>
      <c r="N231" s="139" t="s">
        <v>39</v>
      </c>
      <c r="P231" s="140">
        <f>O231*H231</f>
        <v>0</v>
      </c>
      <c r="Q231" s="140">
        <v>0</v>
      </c>
      <c r="R231" s="140">
        <f>Q231*H231</f>
        <v>0</v>
      </c>
      <c r="S231" s="140">
        <v>0</v>
      </c>
      <c r="T231" s="141">
        <f>S231*H231</f>
        <v>0</v>
      </c>
      <c r="AR231" s="142" t="s">
        <v>164</v>
      </c>
      <c r="AT231" s="142" t="s">
        <v>160</v>
      </c>
      <c r="AU231" s="142" t="s">
        <v>83</v>
      </c>
      <c r="AY231" s="17" t="s">
        <v>159</v>
      </c>
      <c r="BE231" s="143">
        <f>IF(N231="základní",J231,0)</f>
        <v>0</v>
      </c>
      <c r="BF231" s="143">
        <f>IF(N231="snížená",J231,0)</f>
        <v>0</v>
      </c>
      <c r="BG231" s="143">
        <f>IF(N231="zákl. přenesená",J231,0)</f>
        <v>0</v>
      </c>
      <c r="BH231" s="143">
        <f>IF(N231="sníž. přenesená",J231,0)</f>
        <v>0</v>
      </c>
      <c r="BI231" s="143">
        <f>IF(N231="nulová",J231,0)</f>
        <v>0</v>
      </c>
      <c r="BJ231" s="17" t="s">
        <v>81</v>
      </c>
      <c r="BK231" s="143">
        <f>ROUND(I231*H231,2)</f>
        <v>0</v>
      </c>
      <c r="BL231" s="17" t="s">
        <v>164</v>
      </c>
      <c r="BM231" s="142" t="s">
        <v>3602</v>
      </c>
    </row>
    <row r="232" spans="2:65" s="1" customFormat="1" ht="28.8">
      <c r="B232" s="32"/>
      <c r="D232" s="144" t="s">
        <v>165</v>
      </c>
      <c r="F232" s="145" t="s">
        <v>3603</v>
      </c>
      <c r="I232" s="146"/>
      <c r="L232" s="32"/>
      <c r="M232" s="147"/>
      <c r="T232" s="56"/>
      <c r="AT232" s="17" t="s">
        <v>165</v>
      </c>
      <c r="AU232" s="17" t="s">
        <v>83</v>
      </c>
    </row>
    <row r="233" spans="2:65" s="12" customFormat="1" ht="10.199999999999999">
      <c r="B233" s="168"/>
      <c r="D233" s="144" t="s">
        <v>331</v>
      </c>
      <c r="E233" s="169" t="s">
        <v>1</v>
      </c>
      <c r="F233" s="170" t="s">
        <v>3604</v>
      </c>
      <c r="H233" s="171">
        <v>348.94600000000003</v>
      </c>
      <c r="I233" s="172"/>
      <c r="L233" s="168"/>
      <c r="M233" s="173"/>
      <c r="T233" s="174"/>
      <c r="AT233" s="169" t="s">
        <v>331</v>
      </c>
      <c r="AU233" s="169" t="s">
        <v>83</v>
      </c>
      <c r="AV233" s="12" t="s">
        <v>83</v>
      </c>
      <c r="AW233" s="12" t="s">
        <v>31</v>
      </c>
      <c r="AX233" s="12" t="s">
        <v>81</v>
      </c>
      <c r="AY233" s="169" t="s">
        <v>159</v>
      </c>
    </row>
    <row r="234" spans="2:65" s="10" customFormat="1" ht="22.8" customHeight="1">
      <c r="B234" s="120"/>
      <c r="D234" s="121" t="s">
        <v>73</v>
      </c>
      <c r="E234" s="156" t="s">
        <v>3605</v>
      </c>
      <c r="F234" s="156" t="s">
        <v>3606</v>
      </c>
      <c r="I234" s="123"/>
      <c r="J234" s="157">
        <f>BK234</f>
        <v>0</v>
      </c>
      <c r="L234" s="120"/>
      <c r="M234" s="125"/>
      <c r="P234" s="126">
        <f>SUM(P235:P307)</f>
        <v>0</v>
      </c>
      <c r="R234" s="126">
        <f>SUM(R235:R307)</f>
        <v>33.437259149999996</v>
      </c>
      <c r="T234" s="127">
        <f>SUM(T235:T307)</f>
        <v>0</v>
      </c>
      <c r="AR234" s="121" t="s">
        <v>81</v>
      </c>
      <c r="AT234" s="128" t="s">
        <v>73</v>
      </c>
      <c r="AU234" s="128" t="s">
        <v>81</v>
      </c>
      <c r="AY234" s="121" t="s">
        <v>159</v>
      </c>
      <c r="BK234" s="129">
        <f>SUM(BK235:BK307)</f>
        <v>0</v>
      </c>
    </row>
    <row r="235" spans="2:65" s="1" customFormat="1" ht="24.15" customHeight="1">
      <c r="B235" s="130"/>
      <c r="C235" s="131" t="s">
        <v>241</v>
      </c>
      <c r="D235" s="131" t="s">
        <v>160</v>
      </c>
      <c r="E235" s="132" t="s">
        <v>3607</v>
      </c>
      <c r="F235" s="133" t="s">
        <v>3608</v>
      </c>
      <c r="G235" s="134" t="s">
        <v>315</v>
      </c>
      <c r="H235" s="135">
        <v>17.603000000000002</v>
      </c>
      <c r="I235" s="136"/>
      <c r="J235" s="137">
        <f>ROUND(I235*H235,2)</f>
        <v>0</v>
      </c>
      <c r="K235" s="133" t="s">
        <v>320</v>
      </c>
      <c r="L235" s="32"/>
      <c r="M235" s="138" t="s">
        <v>1</v>
      </c>
      <c r="N235" s="139" t="s">
        <v>39</v>
      </c>
      <c r="P235" s="140">
        <f>O235*H235</f>
        <v>0</v>
      </c>
      <c r="Q235" s="140">
        <v>0</v>
      </c>
      <c r="R235" s="140">
        <f>Q235*H235</f>
        <v>0</v>
      </c>
      <c r="S235" s="140">
        <v>0</v>
      </c>
      <c r="T235" s="141">
        <f>S235*H235</f>
        <v>0</v>
      </c>
      <c r="AR235" s="142" t="s">
        <v>164</v>
      </c>
      <c r="AT235" s="142" t="s">
        <v>160</v>
      </c>
      <c r="AU235" s="142" t="s">
        <v>83</v>
      </c>
      <c r="AY235" s="17" t="s">
        <v>159</v>
      </c>
      <c r="BE235" s="143">
        <f>IF(N235="základní",J235,0)</f>
        <v>0</v>
      </c>
      <c r="BF235" s="143">
        <f>IF(N235="snížená",J235,0)</f>
        <v>0</v>
      </c>
      <c r="BG235" s="143">
        <f>IF(N235="zákl. přenesená",J235,0)</f>
        <v>0</v>
      </c>
      <c r="BH235" s="143">
        <f>IF(N235="sníž. přenesená",J235,0)</f>
        <v>0</v>
      </c>
      <c r="BI235" s="143">
        <f>IF(N235="nulová",J235,0)</f>
        <v>0</v>
      </c>
      <c r="BJ235" s="17" t="s">
        <v>81</v>
      </c>
      <c r="BK235" s="143">
        <f>ROUND(I235*H235,2)</f>
        <v>0</v>
      </c>
      <c r="BL235" s="17" t="s">
        <v>164</v>
      </c>
      <c r="BM235" s="142" t="s">
        <v>3609</v>
      </c>
    </row>
    <row r="236" spans="2:65" s="1" customFormat="1" ht="28.8">
      <c r="B236" s="32"/>
      <c r="D236" s="144" t="s">
        <v>165</v>
      </c>
      <c r="F236" s="145" t="s">
        <v>3610</v>
      </c>
      <c r="I236" s="146"/>
      <c r="L236" s="32"/>
      <c r="M236" s="147"/>
      <c r="T236" s="56"/>
      <c r="AT236" s="17" t="s">
        <v>165</v>
      </c>
      <c r="AU236" s="17" t="s">
        <v>83</v>
      </c>
    </row>
    <row r="237" spans="2:65" s="12" customFormat="1" ht="10.199999999999999">
      <c r="B237" s="168"/>
      <c r="D237" s="144" t="s">
        <v>331</v>
      </c>
      <c r="E237" s="169" t="s">
        <v>1</v>
      </c>
      <c r="F237" s="170" t="s">
        <v>3611</v>
      </c>
      <c r="H237" s="171">
        <v>0.98</v>
      </c>
      <c r="I237" s="172"/>
      <c r="L237" s="168"/>
      <c r="M237" s="173"/>
      <c r="T237" s="174"/>
      <c r="AT237" s="169" t="s">
        <v>331</v>
      </c>
      <c r="AU237" s="169" t="s">
        <v>83</v>
      </c>
      <c r="AV237" s="12" t="s">
        <v>83</v>
      </c>
      <c r="AW237" s="12" t="s">
        <v>31</v>
      </c>
      <c r="AX237" s="12" t="s">
        <v>74</v>
      </c>
      <c r="AY237" s="169" t="s">
        <v>159</v>
      </c>
    </row>
    <row r="238" spans="2:65" s="12" customFormat="1" ht="10.199999999999999">
      <c r="B238" s="168"/>
      <c r="D238" s="144" t="s">
        <v>331</v>
      </c>
      <c r="E238" s="169" t="s">
        <v>1</v>
      </c>
      <c r="F238" s="170" t="s">
        <v>3612</v>
      </c>
      <c r="H238" s="171">
        <v>13.68</v>
      </c>
      <c r="I238" s="172"/>
      <c r="L238" s="168"/>
      <c r="M238" s="173"/>
      <c r="T238" s="174"/>
      <c r="AT238" s="169" t="s">
        <v>331</v>
      </c>
      <c r="AU238" s="169" t="s">
        <v>83</v>
      </c>
      <c r="AV238" s="12" t="s">
        <v>83</v>
      </c>
      <c r="AW238" s="12" t="s">
        <v>31</v>
      </c>
      <c r="AX238" s="12" t="s">
        <v>74</v>
      </c>
      <c r="AY238" s="169" t="s">
        <v>159</v>
      </c>
    </row>
    <row r="239" spans="2:65" s="12" customFormat="1" ht="10.199999999999999">
      <c r="B239" s="168"/>
      <c r="D239" s="144" t="s">
        <v>331</v>
      </c>
      <c r="E239" s="169" t="s">
        <v>1</v>
      </c>
      <c r="F239" s="170" t="s">
        <v>3613</v>
      </c>
      <c r="H239" s="171">
        <v>2.5920000000000001</v>
      </c>
      <c r="I239" s="172"/>
      <c r="L239" s="168"/>
      <c r="M239" s="173"/>
      <c r="T239" s="174"/>
      <c r="AT239" s="169" t="s">
        <v>331</v>
      </c>
      <c r="AU239" s="169" t="s">
        <v>83</v>
      </c>
      <c r="AV239" s="12" t="s">
        <v>83</v>
      </c>
      <c r="AW239" s="12" t="s">
        <v>31</v>
      </c>
      <c r="AX239" s="12" t="s">
        <v>74</v>
      </c>
      <c r="AY239" s="169" t="s">
        <v>159</v>
      </c>
    </row>
    <row r="240" spans="2:65" s="12" customFormat="1" ht="10.199999999999999">
      <c r="B240" s="168"/>
      <c r="D240" s="144" t="s">
        <v>331</v>
      </c>
      <c r="E240" s="169" t="s">
        <v>1</v>
      </c>
      <c r="F240" s="170" t="s">
        <v>3614</v>
      </c>
      <c r="H240" s="171">
        <v>0.35099999999999998</v>
      </c>
      <c r="I240" s="172"/>
      <c r="L240" s="168"/>
      <c r="M240" s="173"/>
      <c r="T240" s="174"/>
      <c r="AT240" s="169" t="s">
        <v>331</v>
      </c>
      <c r="AU240" s="169" t="s">
        <v>83</v>
      </c>
      <c r="AV240" s="12" t="s">
        <v>83</v>
      </c>
      <c r="AW240" s="12" t="s">
        <v>31</v>
      </c>
      <c r="AX240" s="12" t="s">
        <v>74</v>
      </c>
      <c r="AY240" s="169" t="s">
        <v>159</v>
      </c>
    </row>
    <row r="241" spans="2:65" s="14" customFormat="1" ht="10.199999999999999">
      <c r="B241" s="182"/>
      <c r="D241" s="144" t="s">
        <v>331</v>
      </c>
      <c r="E241" s="183" t="s">
        <v>45</v>
      </c>
      <c r="F241" s="184" t="s">
        <v>1597</v>
      </c>
      <c r="H241" s="185">
        <v>17.603000000000002</v>
      </c>
      <c r="I241" s="186"/>
      <c r="L241" s="182"/>
      <c r="M241" s="187"/>
      <c r="T241" s="188"/>
      <c r="AT241" s="183" t="s">
        <v>331</v>
      </c>
      <c r="AU241" s="183" t="s">
        <v>83</v>
      </c>
      <c r="AV241" s="14" t="s">
        <v>164</v>
      </c>
      <c r="AW241" s="14" t="s">
        <v>31</v>
      </c>
      <c r="AX241" s="14" t="s">
        <v>81</v>
      </c>
      <c r="AY241" s="183" t="s">
        <v>159</v>
      </c>
    </row>
    <row r="242" spans="2:65" s="1" customFormat="1" ht="24.15" customHeight="1">
      <c r="B242" s="130"/>
      <c r="C242" s="131" t="s">
        <v>293</v>
      </c>
      <c r="D242" s="131" t="s">
        <v>160</v>
      </c>
      <c r="E242" s="132" t="s">
        <v>1696</v>
      </c>
      <c r="F242" s="133" t="s">
        <v>3117</v>
      </c>
      <c r="G242" s="134" t="s">
        <v>315</v>
      </c>
      <c r="H242" s="135">
        <v>11.984</v>
      </c>
      <c r="I242" s="136"/>
      <c r="J242" s="137">
        <f>ROUND(I242*H242,2)</f>
        <v>0</v>
      </c>
      <c r="K242" s="133" t="s">
        <v>320</v>
      </c>
      <c r="L242" s="32"/>
      <c r="M242" s="138" t="s">
        <v>1</v>
      </c>
      <c r="N242" s="139" t="s">
        <v>39</v>
      </c>
      <c r="P242" s="140">
        <f>O242*H242</f>
        <v>0</v>
      </c>
      <c r="Q242" s="140">
        <v>0</v>
      </c>
      <c r="R242" s="140">
        <f>Q242*H242</f>
        <v>0</v>
      </c>
      <c r="S242" s="140">
        <v>0</v>
      </c>
      <c r="T242" s="141">
        <f>S242*H242</f>
        <v>0</v>
      </c>
      <c r="AR242" s="142" t="s">
        <v>164</v>
      </c>
      <c r="AT242" s="142" t="s">
        <v>160</v>
      </c>
      <c r="AU242" s="142" t="s">
        <v>83</v>
      </c>
      <c r="AY242" s="17" t="s">
        <v>159</v>
      </c>
      <c r="BE242" s="143">
        <f>IF(N242="základní",J242,0)</f>
        <v>0</v>
      </c>
      <c r="BF242" s="143">
        <f>IF(N242="snížená",J242,0)</f>
        <v>0</v>
      </c>
      <c r="BG242" s="143">
        <f>IF(N242="zákl. přenesená",J242,0)</f>
        <v>0</v>
      </c>
      <c r="BH242" s="143">
        <f>IF(N242="sníž. přenesená",J242,0)</f>
        <v>0</v>
      </c>
      <c r="BI242" s="143">
        <f>IF(N242="nulová",J242,0)</f>
        <v>0</v>
      </c>
      <c r="BJ242" s="17" t="s">
        <v>81</v>
      </c>
      <c r="BK242" s="143">
        <f>ROUND(I242*H242,2)</f>
        <v>0</v>
      </c>
      <c r="BL242" s="17" t="s">
        <v>164</v>
      </c>
      <c r="BM242" s="142" t="s">
        <v>3615</v>
      </c>
    </row>
    <row r="243" spans="2:65" s="1" customFormat="1" ht="28.8">
      <c r="B243" s="32"/>
      <c r="D243" s="144" t="s">
        <v>165</v>
      </c>
      <c r="F243" s="145" t="s">
        <v>1699</v>
      </c>
      <c r="I243" s="146"/>
      <c r="L243" s="32"/>
      <c r="M243" s="147"/>
      <c r="T243" s="56"/>
      <c r="AT243" s="17" t="s">
        <v>165</v>
      </c>
      <c r="AU243" s="17" t="s">
        <v>83</v>
      </c>
    </row>
    <row r="244" spans="2:65" s="12" customFormat="1" ht="10.199999999999999">
      <c r="B244" s="168"/>
      <c r="D244" s="144" t="s">
        <v>331</v>
      </c>
      <c r="E244" s="169" t="s">
        <v>1</v>
      </c>
      <c r="F244" s="170" t="s">
        <v>3616</v>
      </c>
      <c r="H244" s="171">
        <v>11.984</v>
      </c>
      <c r="I244" s="172"/>
      <c r="L244" s="168"/>
      <c r="M244" s="173"/>
      <c r="T244" s="174"/>
      <c r="AT244" s="169" t="s">
        <v>331</v>
      </c>
      <c r="AU244" s="169" t="s">
        <v>83</v>
      </c>
      <c r="AV244" s="12" t="s">
        <v>83</v>
      </c>
      <c r="AW244" s="12" t="s">
        <v>31</v>
      </c>
      <c r="AX244" s="12" t="s">
        <v>81</v>
      </c>
      <c r="AY244" s="169" t="s">
        <v>159</v>
      </c>
    </row>
    <row r="245" spans="2:65" s="1" customFormat="1" ht="24.15" customHeight="1">
      <c r="B245" s="130"/>
      <c r="C245" s="131" t="s">
        <v>245</v>
      </c>
      <c r="D245" s="131" t="s">
        <v>160</v>
      </c>
      <c r="E245" s="132" t="s">
        <v>3120</v>
      </c>
      <c r="F245" s="133" t="s">
        <v>1709</v>
      </c>
      <c r="G245" s="134" t="s">
        <v>315</v>
      </c>
      <c r="H245" s="135">
        <v>5.6189999999999998</v>
      </c>
      <c r="I245" s="136"/>
      <c r="J245" s="137">
        <f>ROUND(I245*H245,2)</f>
        <v>0</v>
      </c>
      <c r="K245" s="133" t="s">
        <v>320</v>
      </c>
      <c r="L245" s="32"/>
      <c r="M245" s="138" t="s">
        <v>1</v>
      </c>
      <c r="N245" s="139" t="s">
        <v>39</v>
      </c>
      <c r="P245" s="140">
        <f>O245*H245</f>
        <v>0</v>
      </c>
      <c r="Q245" s="140">
        <v>0</v>
      </c>
      <c r="R245" s="140">
        <f>Q245*H245</f>
        <v>0</v>
      </c>
      <c r="S245" s="140">
        <v>0</v>
      </c>
      <c r="T245" s="141">
        <f>S245*H245</f>
        <v>0</v>
      </c>
      <c r="AR245" s="142" t="s">
        <v>164</v>
      </c>
      <c r="AT245" s="142" t="s">
        <v>160</v>
      </c>
      <c r="AU245" s="142" t="s">
        <v>83</v>
      </c>
      <c r="AY245" s="17" t="s">
        <v>159</v>
      </c>
      <c r="BE245" s="143">
        <f>IF(N245="základní",J245,0)</f>
        <v>0</v>
      </c>
      <c r="BF245" s="143">
        <f>IF(N245="snížená",J245,0)</f>
        <v>0</v>
      </c>
      <c r="BG245" s="143">
        <f>IF(N245="zákl. přenesená",J245,0)</f>
        <v>0</v>
      </c>
      <c r="BH245" s="143">
        <f>IF(N245="sníž. přenesená",J245,0)</f>
        <v>0</v>
      </c>
      <c r="BI245" s="143">
        <f>IF(N245="nulová",J245,0)</f>
        <v>0</v>
      </c>
      <c r="BJ245" s="17" t="s">
        <v>81</v>
      </c>
      <c r="BK245" s="143">
        <f>ROUND(I245*H245,2)</f>
        <v>0</v>
      </c>
      <c r="BL245" s="17" t="s">
        <v>164</v>
      </c>
      <c r="BM245" s="142" t="s">
        <v>3617</v>
      </c>
    </row>
    <row r="246" spans="2:65" s="1" customFormat="1" ht="28.8">
      <c r="B246" s="32"/>
      <c r="D246" s="144" t="s">
        <v>165</v>
      </c>
      <c r="F246" s="145" t="s">
        <v>3122</v>
      </c>
      <c r="I246" s="146"/>
      <c r="L246" s="32"/>
      <c r="M246" s="147"/>
      <c r="T246" s="56"/>
      <c r="AT246" s="17" t="s">
        <v>165</v>
      </c>
      <c r="AU246" s="17" t="s">
        <v>83</v>
      </c>
    </row>
    <row r="247" spans="2:65" s="12" customFormat="1" ht="10.199999999999999">
      <c r="B247" s="168"/>
      <c r="D247" s="144" t="s">
        <v>331</v>
      </c>
      <c r="E247" s="169" t="s">
        <v>1</v>
      </c>
      <c r="F247" s="170" t="s">
        <v>3618</v>
      </c>
      <c r="H247" s="171">
        <v>17.603000000000002</v>
      </c>
      <c r="I247" s="172"/>
      <c r="L247" s="168"/>
      <c r="M247" s="173"/>
      <c r="T247" s="174"/>
      <c r="AT247" s="169" t="s">
        <v>331</v>
      </c>
      <c r="AU247" s="169" t="s">
        <v>83</v>
      </c>
      <c r="AV247" s="12" t="s">
        <v>83</v>
      </c>
      <c r="AW247" s="12" t="s">
        <v>31</v>
      </c>
      <c r="AX247" s="12" t="s">
        <v>74</v>
      </c>
      <c r="AY247" s="169" t="s">
        <v>159</v>
      </c>
    </row>
    <row r="248" spans="2:65" s="12" customFormat="1" ht="10.199999999999999">
      <c r="B248" s="168"/>
      <c r="D248" s="144" t="s">
        <v>331</v>
      </c>
      <c r="E248" s="169" t="s">
        <v>1</v>
      </c>
      <c r="F248" s="170" t="s">
        <v>3619</v>
      </c>
      <c r="H248" s="171">
        <v>-11.984</v>
      </c>
      <c r="I248" s="172"/>
      <c r="L248" s="168"/>
      <c r="M248" s="173"/>
      <c r="T248" s="174"/>
      <c r="AT248" s="169" t="s">
        <v>331</v>
      </c>
      <c r="AU248" s="169" t="s">
        <v>83</v>
      </c>
      <c r="AV248" s="12" t="s">
        <v>83</v>
      </c>
      <c r="AW248" s="12" t="s">
        <v>31</v>
      </c>
      <c r="AX248" s="12" t="s">
        <v>74</v>
      </c>
      <c r="AY248" s="169" t="s">
        <v>159</v>
      </c>
    </row>
    <row r="249" spans="2:65" s="14" customFormat="1" ht="10.199999999999999">
      <c r="B249" s="182"/>
      <c r="D249" s="144" t="s">
        <v>331</v>
      </c>
      <c r="E249" s="183" t="s">
        <v>1719</v>
      </c>
      <c r="F249" s="184" t="s">
        <v>1597</v>
      </c>
      <c r="H249" s="185">
        <v>5.6189999999999998</v>
      </c>
      <c r="I249" s="186"/>
      <c r="L249" s="182"/>
      <c r="M249" s="187"/>
      <c r="T249" s="188"/>
      <c r="AT249" s="183" t="s">
        <v>331</v>
      </c>
      <c r="AU249" s="183" t="s">
        <v>83</v>
      </c>
      <c r="AV249" s="14" t="s">
        <v>164</v>
      </c>
      <c r="AW249" s="14" t="s">
        <v>31</v>
      </c>
      <c r="AX249" s="14" t="s">
        <v>81</v>
      </c>
      <c r="AY249" s="183" t="s">
        <v>159</v>
      </c>
    </row>
    <row r="250" spans="2:65" s="1" customFormat="1" ht="24.15" customHeight="1">
      <c r="B250" s="130"/>
      <c r="C250" s="131" t="s">
        <v>350</v>
      </c>
      <c r="D250" s="131" t="s">
        <v>160</v>
      </c>
      <c r="E250" s="132" t="s">
        <v>3178</v>
      </c>
      <c r="F250" s="133" t="s">
        <v>3179</v>
      </c>
      <c r="G250" s="134" t="s">
        <v>315</v>
      </c>
      <c r="H250" s="135">
        <v>1.319</v>
      </c>
      <c r="I250" s="136"/>
      <c r="J250" s="137">
        <f>ROUND(I250*H250,2)</f>
        <v>0</v>
      </c>
      <c r="K250" s="133" t="s">
        <v>320</v>
      </c>
      <c r="L250" s="32"/>
      <c r="M250" s="138" t="s">
        <v>1</v>
      </c>
      <c r="N250" s="139" t="s">
        <v>39</v>
      </c>
      <c r="P250" s="140">
        <f>O250*H250</f>
        <v>0</v>
      </c>
      <c r="Q250" s="140">
        <v>1.98</v>
      </c>
      <c r="R250" s="140">
        <f>Q250*H250</f>
        <v>2.6116199999999998</v>
      </c>
      <c r="S250" s="140">
        <v>0</v>
      </c>
      <c r="T250" s="141">
        <f>S250*H250</f>
        <v>0</v>
      </c>
      <c r="AR250" s="142" t="s">
        <v>164</v>
      </c>
      <c r="AT250" s="142" t="s">
        <v>160</v>
      </c>
      <c r="AU250" s="142" t="s">
        <v>83</v>
      </c>
      <c r="AY250" s="17" t="s">
        <v>159</v>
      </c>
      <c r="BE250" s="143">
        <f>IF(N250="základní",J250,0)</f>
        <v>0</v>
      </c>
      <c r="BF250" s="143">
        <f>IF(N250="snížená",J250,0)</f>
        <v>0</v>
      </c>
      <c r="BG250" s="143">
        <f>IF(N250="zákl. přenesená",J250,0)</f>
        <v>0</v>
      </c>
      <c r="BH250" s="143">
        <f>IF(N250="sníž. přenesená",J250,0)</f>
        <v>0</v>
      </c>
      <c r="BI250" s="143">
        <f>IF(N250="nulová",J250,0)</f>
        <v>0</v>
      </c>
      <c r="BJ250" s="17" t="s">
        <v>81</v>
      </c>
      <c r="BK250" s="143">
        <f>ROUND(I250*H250,2)</f>
        <v>0</v>
      </c>
      <c r="BL250" s="17" t="s">
        <v>164</v>
      </c>
      <c r="BM250" s="142" t="s">
        <v>3620</v>
      </c>
    </row>
    <row r="251" spans="2:65" s="1" customFormat="1" ht="19.2">
      <c r="B251" s="32"/>
      <c r="D251" s="144" t="s">
        <v>165</v>
      </c>
      <c r="F251" s="145" t="s">
        <v>3181</v>
      </c>
      <c r="I251" s="146"/>
      <c r="L251" s="32"/>
      <c r="M251" s="147"/>
      <c r="T251" s="56"/>
      <c r="AT251" s="17" t="s">
        <v>165</v>
      </c>
      <c r="AU251" s="17" t="s">
        <v>83</v>
      </c>
    </row>
    <row r="252" spans="2:65" s="12" customFormat="1" ht="10.199999999999999">
      <c r="B252" s="168"/>
      <c r="D252" s="144" t="s">
        <v>331</v>
      </c>
      <c r="E252" s="169" t="s">
        <v>1</v>
      </c>
      <c r="F252" s="170" t="s">
        <v>3621</v>
      </c>
      <c r="H252" s="171">
        <v>7.1999999999999995E-2</v>
      </c>
      <c r="I252" s="172"/>
      <c r="L252" s="168"/>
      <c r="M252" s="173"/>
      <c r="T252" s="174"/>
      <c r="AT252" s="169" t="s">
        <v>331</v>
      </c>
      <c r="AU252" s="169" t="s">
        <v>83</v>
      </c>
      <c r="AV252" s="12" t="s">
        <v>83</v>
      </c>
      <c r="AW252" s="12" t="s">
        <v>31</v>
      </c>
      <c r="AX252" s="12" t="s">
        <v>74</v>
      </c>
      <c r="AY252" s="169" t="s">
        <v>159</v>
      </c>
    </row>
    <row r="253" spans="2:65" s="12" customFormat="1" ht="10.199999999999999">
      <c r="B253" s="168"/>
      <c r="D253" s="144" t="s">
        <v>331</v>
      </c>
      <c r="E253" s="169" t="s">
        <v>1</v>
      </c>
      <c r="F253" s="170" t="s">
        <v>3622</v>
      </c>
      <c r="H253" s="171">
        <v>0.95</v>
      </c>
      <c r="I253" s="172"/>
      <c r="L253" s="168"/>
      <c r="M253" s="173"/>
      <c r="T253" s="174"/>
      <c r="AT253" s="169" t="s">
        <v>331</v>
      </c>
      <c r="AU253" s="169" t="s">
        <v>83</v>
      </c>
      <c r="AV253" s="12" t="s">
        <v>83</v>
      </c>
      <c r="AW253" s="12" t="s">
        <v>31</v>
      </c>
      <c r="AX253" s="12" t="s">
        <v>74</v>
      </c>
      <c r="AY253" s="169" t="s">
        <v>159</v>
      </c>
    </row>
    <row r="254" spans="2:65" s="12" customFormat="1" ht="10.199999999999999">
      <c r="B254" s="168"/>
      <c r="D254" s="144" t="s">
        <v>331</v>
      </c>
      <c r="E254" s="169" t="s">
        <v>1</v>
      </c>
      <c r="F254" s="170" t="s">
        <v>3623</v>
      </c>
      <c r="H254" s="171">
        <v>0.18</v>
      </c>
      <c r="I254" s="172"/>
      <c r="L254" s="168"/>
      <c r="M254" s="173"/>
      <c r="T254" s="174"/>
      <c r="AT254" s="169" t="s">
        <v>331</v>
      </c>
      <c r="AU254" s="169" t="s">
        <v>83</v>
      </c>
      <c r="AV254" s="12" t="s">
        <v>83</v>
      </c>
      <c r="AW254" s="12" t="s">
        <v>31</v>
      </c>
      <c r="AX254" s="12" t="s">
        <v>74</v>
      </c>
      <c r="AY254" s="169" t="s">
        <v>159</v>
      </c>
    </row>
    <row r="255" spans="2:65" s="12" customFormat="1" ht="10.199999999999999">
      <c r="B255" s="168"/>
      <c r="D255" s="144" t="s">
        <v>331</v>
      </c>
      <c r="E255" s="169" t="s">
        <v>1</v>
      </c>
      <c r="F255" s="170" t="s">
        <v>3624</v>
      </c>
      <c r="H255" s="171">
        <v>0.11700000000000001</v>
      </c>
      <c r="I255" s="172"/>
      <c r="L255" s="168"/>
      <c r="M255" s="173"/>
      <c r="T255" s="174"/>
      <c r="AT255" s="169" t="s">
        <v>331</v>
      </c>
      <c r="AU255" s="169" t="s">
        <v>83</v>
      </c>
      <c r="AV255" s="12" t="s">
        <v>83</v>
      </c>
      <c r="AW255" s="12" t="s">
        <v>31</v>
      </c>
      <c r="AX255" s="12" t="s">
        <v>74</v>
      </c>
      <c r="AY255" s="169" t="s">
        <v>159</v>
      </c>
    </row>
    <row r="256" spans="2:65" s="14" customFormat="1" ht="10.199999999999999">
      <c r="B256" s="182"/>
      <c r="D256" s="144" t="s">
        <v>331</v>
      </c>
      <c r="E256" s="183" t="s">
        <v>3294</v>
      </c>
      <c r="F256" s="184" t="s">
        <v>1597</v>
      </c>
      <c r="H256" s="185">
        <v>1.319</v>
      </c>
      <c r="I256" s="186"/>
      <c r="L256" s="182"/>
      <c r="M256" s="187"/>
      <c r="T256" s="188"/>
      <c r="AT256" s="183" t="s">
        <v>331</v>
      </c>
      <c r="AU256" s="183" t="s">
        <v>83</v>
      </c>
      <c r="AV256" s="14" t="s">
        <v>164</v>
      </c>
      <c r="AW256" s="14" t="s">
        <v>31</v>
      </c>
      <c r="AX256" s="14" t="s">
        <v>81</v>
      </c>
      <c r="AY256" s="183" t="s">
        <v>159</v>
      </c>
    </row>
    <row r="257" spans="2:65" s="1" customFormat="1" ht="16.5" customHeight="1">
      <c r="B257" s="130"/>
      <c r="C257" s="131" t="s">
        <v>249</v>
      </c>
      <c r="D257" s="131" t="s">
        <v>160</v>
      </c>
      <c r="E257" s="132" t="s">
        <v>3625</v>
      </c>
      <c r="F257" s="133" t="s">
        <v>3626</v>
      </c>
      <c r="G257" s="134" t="s">
        <v>315</v>
      </c>
      <c r="H257" s="135">
        <v>10.664999999999999</v>
      </c>
      <c r="I257" s="136"/>
      <c r="J257" s="137">
        <f>ROUND(I257*H257,2)</f>
        <v>0</v>
      </c>
      <c r="K257" s="133" t="s">
        <v>320</v>
      </c>
      <c r="L257" s="32"/>
      <c r="M257" s="138" t="s">
        <v>1</v>
      </c>
      <c r="N257" s="139" t="s">
        <v>39</v>
      </c>
      <c r="P257" s="140">
        <f>O257*H257</f>
        <v>0</v>
      </c>
      <c r="Q257" s="140">
        <v>2.5018699999999998</v>
      </c>
      <c r="R257" s="140">
        <f>Q257*H257</f>
        <v>26.682443549999995</v>
      </c>
      <c r="S257" s="140">
        <v>0</v>
      </c>
      <c r="T257" s="141">
        <f>S257*H257</f>
        <v>0</v>
      </c>
      <c r="AR257" s="142" t="s">
        <v>164</v>
      </c>
      <c r="AT257" s="142" t="s">
        <v>160</v>
      </c>
      <c r="AU257" s="142" t="s">
        <v>83</v>
      </c>
      <c r="AY257" s="17" t="s">
        <v>159</v>
      </c>
      <c r="BE257" s="143">
        <f>IF(N257="základní",J257,0)</f>
        <v>0</v>
      </c>
      <c r="BF257" s="143">
        <f>IF(N257="snížená",J257,0)</f>
        <v>0</v>
      </c>
      <c r="BG257" s="143">
        <f>IF(N257="zákl. přenesená",J257,0)</f>
        <v>0</v>
      </c>
      <c r="BH257" s="143">
        <f>IF(N257="sníž. přenesená",J257,0)</f>
        <v>0</v>
      </c>
      <c r="BI257" s="143">
        <f>IF(N257="nulová",J257,0)</f>
        <v>0</v>
      </c>
      <c r="BJ257" s="17" t="s">
        <v>81</v>
      </c>
      <c r="BK257" s="143">
        <f>ROUND(I257*H257,2)</f>
        <v>0</v>
      </c>
      <c r="BL257" s="17" t="s">
        <v>164</v>
      </c>
      <c r="BM257" s="142" t="s">
        <v>3627</v>
      </c>
    </row>
    <row r="258" spans="2:65" s="1" customFormat="1" ht="19.2">
      <c r="B258" s="32"/>
      <c r="D258" s="144" t="s">
        <v>165</v>
      </c>
      <c r="F258" s="145" t="s">
        <v>3628</v>
      </c>
      <c r="I258" s="146"/>
      <c r="L258" s="32"/>
      <c r="M258" s="147"/>
      <c r="T258" s="56"/>
      <c r="AT258" s="17" t="s">
        <v>165</v>
      </c>
      <c r="AU258" s="17" t="s">
        <v>83</v>
      </c>
    </row>
    <row r="259" spans="2:65" s="12" customFormat="1" ht="10.199999999999999">
      <c r="B259" s="168"/>
      <c r="D259" s="144" t="s">
        <v>331</v>
      </c>
      <c r="E259" s="169" t="s">
        <v>1</v>
      </c>
      <c r="F259" s="170" t="s">
        <v>3629</v>
      </c>
      <c r="H259" s="171">
        <v>0.64800000000000002</v>
      </c>
      <c r="I259" s="172"/>
      <c r="L259" s="168"/>
      <c r="M259" s="173"/>
      <c r="T259" s="174"/>
      <c r="AT259" s="169" t="s">
        <v>331</v>
      </c>
      <c r="AU259" s="169" t="s">
        <v>83</v>
      </c>
      <c r="AV259" s="12" t="s">
        <v>83</v>
      </c>
      <c r="AW259" s="12" t="s">
        <v>31</v>
      </c>
      <c r="AX259" s="12" t="s">
        <v>74</v>
      </c>
      <c r="AY259" s="169" t="s">
        <v>159</v>
      </c>
    </row>
    <row r="260" spans="2:65" s="12" customFormat="1" ht="10.199999999999999">
      <c r="B260" s="168"/>
      <c r="D260" s="144" t="s">
        <v>331</v>
      </c>
      <c r="E260" s="169" t="s">
        <v>1</v>
      </c>
      <c r="F260" s="170" t="s">
        <v>3630</v>
      </c>
      <c r="H260" s="171">
        <v>8.5500000000000007</v>
      </c>
      <c r="I260" s="172"/>
      <c r="L260" s="168"/>
      <c r="M260" s="173"/>
      <c r="T260" s="174"/>
      <c r="AT260" s="169" t="s">
        <v>331</v>
      </c>
      <c r="AU260" s="169" t="s">
        <v>83</v>
      </c>
      <c r="AV260" s="12" t="s">
        <v>83</v>
      </c>
      <c r="AW260" s="12" t="s">
        <v>31</v>
      </c>
      <c r="AX260" s="12" t="s">
        <v>74</v>
      </c>
      <c r="AY260" s="169" t="s">
        <v>159</v>
      </c>
    </row>
    <row r="261" spans="2:65" s="12" customFormat="1" ht="10.199999999999999">
      <c r="B261" s="168"/>
      <c r="D261" s="144" t="s">
        <v>331</v>
      </c>
      <c r="E261" s="169" t="s">
        <v>1</v>
      </c>
      <c r="F261" s="170" t="s">
        <v>3631</v>
      </c>
      <c r="H261" s="171">
        <v>1.35</v>
      </c>
      <c r="I261" s="172"/>
      <c r="L261" s="168"/>
      <c r="M261" s="173"/>
      <c r="T261" s="174"/>
      <c r="AT261" s="169" t="s">
        <v>331</v>
      </c>
      <c r="AU261" s="169" t="s">
        <v>83</v>
      </c>
      <c r="AV261" s="12" t="s">
        <v>83</v>
      </c>
      <c r="AW261" s="12" t="s">
        <v>31</v>
      </c>
      <c r="AX261" s="12" t="s">
        <v>74</v>
      </c>
      <c r="AY261" s="169" t="s">
        <v>159</v>
      </c>
    </row>
    <row r="262" spans="2:65" s="12" customFormat="1" ht="10.199999999999999">
      <c r="B262" s="168"/>
      <c r="D262" s="144" t="s">
        <v>331</v>
      </c>
      <c r="E262" s="169" t="s">
        <v>1</v>
      </c>
      <c r="F262" s="170" t="s">
        <v>3632</v>
      </c>
      <c r="H262" s="171">
        <v>0.11700000000000001</v>
      </c>
      <c r="I262" s="172"/>
      <c r="L262" s="168"/>
      <c r="M262" s="173"/>
      <c r="T262" s="174"/>
      <c r="AT262" s="169" t="s">
        <v>331</v>
      </c>
      <c r="AU262" s="169" t="s">
        <v>83</v>
      </c>
      <c r="AV262" s="12" t="s">
        <v>83</v>
      </c>
      <c r="AW262" s="12" t="s">
        <v>31</v>
      </c>
      <c r="AX262" s="12" t="s">
        <v>74</v>
      </c>
      <c r="AY262" s="169" t="s">
        <v>159</v>
      </c>
    </row>
    <row r="263" spans="2:65" s="14" customFormat="1" ht="10.199999999999999">
      <c r="B263" s="182"/>
      <c r="D263" s="144" t="s">
        <v>331</v>
      </c>
      <c r="E263" s="183" t="s">
        <v>3471</v>
      </c>
      <c r="F263" s="184" t="s">
        <v>1597</v>
      </c>
      <c r="H263" s="185">
        <v>10.664999999999999</v>
      </c>
      <c r="I263" s="186"/>
      <c r="L263" s="182"/>
      <c r="M263" s="187"/>
      <c r="T263" s="188"/>
      <c r="AT263" s="183" t="s">
        <v>331</v>
      </c>
      <c r="AU263" s="183" t="s">
        <v>83</v>
      </c>
      <c r="AV263" s="14" t="s">
        <v>164</v>
      </c>
      <c r="AW263" s="14" t="s">
        <v>31</v>
      </c>
      <c r="AX263" s="14" t="s">
        <v>81</v>
      </c>
      <c r="AY263" s="183" t="s">
        <v>159</v>
      </c>
    </row>
    <row r="264" spans="2:65" s="1" customFormat="1" ht="16.5" customHeight="1">
      <c r="B264" s="130"/>
      <c r="C264" s="131" t="s">
        <v>312</v>
      </c>
      <c r="D264" s="131" t="s">
        <v>160</v>
      </c>
      <c r="E264" s="132" t="s">
        <v>3633</v>
      </c>
      <c r="F264" s="133" t="s">
        <v>3634</v>
      </c>
      <c r="G264" s="134" t="s">
        <v>336</v>
      </c>
      <c r="H264" s="135">
        <v>85.29</v>
      </c>
      <c r="I264" s="136"/>
      <c r="J264" s="137">
        <f>ROUND(I264*H264,2)</f>
        <v>0</v>
      </c>
      <c r="K264" s="133" t="s">
        <v>320</v>
      </c>
      <c r="L264" s="32"/>
      <c r="M264" s="138" t="s">
        <v>1</v>
      </c>
      <c r="N264" s="139" t="s">
        <v>39</v>
      </c>
      <c r="P264" s="140">
        <f>O264*H264</f>
        <v>0</v>
      </c>
      <c r="Q264" s="140">
        <v>2.64E-3</v>
      </c>
      <c r="R264" s="140">
        <f>Q264*H264</f>
        <v>0.22516560000000002</v>
      </c>
      <c r="S264" s="140">
        <v>0</v>
      </c>
      <c r="T264" s="141">
        <f>S264*H264</f>
        <v>0</v>
      </c>
      <c r="AR264" s="142" t="s">
        <v>164</v>
      </c>
      <c r="AT264" s="142" t="s">
        <v>160</v>
      </c>
      <c r="AU264" s="142" t="s">
        <v>83</v>
      </c>
      <c r="AY264" s="17" t="s">
        <v>159</v>
      </c>
      <c r="BE264" s="143">
        <f>IF(N264="základní",J264,0)</f>
        <v>0</v>
      </c>
      <c r="BF264" s="143">
        <f>IF(N264="snížená",J264,0)</f>
        <v>0</v>
      </c>
      <c r="BG264" s="143">
        <f>IF(N264="zákl. přenesená",J264,0)</f>
        <v>0</v>
      </c>
      <c r="BH264" s="143">
        <f>IF(N264="sníž. přenesená",J264,0)</f>
        <v>0</v>
      </c>
      <c r="BI264" s="143">
        <f>IF(N264="nulová",J264,0)</f>
        <v>0</v>
      </c>
      <c r="BJ264" s="17" t="s">
        <v>81</v>
      </c>
      <c r="BK264" s="143">
        <f>ROUND(I264*H264,2)</f>
        <v>0</v>
      </c>
      <c r="BL264" s="17" t="s">
        <v>164</v>
      </c>
      <c r="BM264" s="142" t="s">
        <v>3635</v>
      </c>
    </row>
    <row r="265" spans="2:65" s="1" customFormat="1" ht="10.199999999999999">
      <c r="B265" s="32"/>
      <c r="D265" s="144" t="s">
        <v>165</v>
      </c>
      <c r="F265" s="145" t="s">
        <v>3636</v>
      </c>
      <c r="I265" s="146"/>
      <c r="L265" s="32"/>
      <c r="M265" s="147"/>
      <c r="T265" s="56"/>
      <c r="AT265" s="17" t="s">
        <v>165</v>
      </c>
      <c r="AU265" s="17" t="s">
        <v>83</v>
      </c>
    </row>
    <row r="266" spans="2:65" s="12" customFormat="1" ht="10.199999999999999">
      <c r="B266" s="168"/>
      <c r="D266" s="144" t="s">
        <v>331</v>
      </c>
      <c r="E266" s="169" t="s">
        <v>1</v>
      </c>
      <c r="F266" s="170" t="s">
        <v>3637</v>
      </c>
      <c r="H266" s="171">
        <v>4.32</v>
      </c>
      <c r="I266" s="172"/>
      <c r="L266" s="168"/>
      <c r="M266" s="173"/>
      <c r="T266" s="174"/>
      <c r="AT266" s="169" t="s">
        <v>331</v>
      </c>
      <c r="AU266" s="169" t="s">
        <v>83</v>
      </c>
      <c r="AV266" s="12" t="s">
        <v>83</v>
      </c>
      <c r="AW266" s="12" t="s">
        <v>31</v>
      </c>
      <c r="AX266" s="12" t="s">
        <v>74</v>
      </c>
      <c r="AY266" s="169" t="s">
        <v>159</v>
      </c>
    </row>
    <row r="267" spans="2:65" s="12" customFormat="1" ht="10.199999999999999">
      <c r="B267" s="168"/>
      <c r="D267" s="144" t="s">
        <v>331</v>
      </c>
      <c r="E267" s="169" t="s">
        <v>1</v>
      </c>
      <c r="F267" s="170" t="s">
        <v>3638</v>
      </c>
      <c r="H267" s="171">
        <v>68.400000000000006</v>
      </c>
      <c r="I267" s="172"/>
      <c r="L267" s="168"/>
      <c r="M267" s="173"/>
      <c r="T267" s="174"/>
      <c r="AT267" s="169" t="s">
        <v>331</v>
      </c>
      <c r="AU267" s="169" t="s">
        <v>83</v>
      </c>
      <c r="AV267" s="12" t="s">
        <v>83</v>
      </c>
      <c r="AW267" s="12" t="s">
        <v>31</v>
      </c>
      <c r="AX267" s="12" t="s">
        <v>74</v>
      </c>
      <c r="AY267" s="169" t="s">
        <v>159</v>
      </c>
    </row>
    <row r="268" spans="2:65" s="12" customFormat="1" ht="10.199999999999999">
      <c r="B268" s="168"/>
      <c r="D268" s="144" t="s">
        <v>331</v>
      </c>
      <c r="E268" s="169" t="s">
        <v>1</v>
      </c>
      <c r="F268" s="170" t="s">
        <v>3639</v>
      </c>
      <c r="H268" s="171">
        <v>11.4</v>
      </c>
      <c r="I268" s="172"/>
      <c r="L268" s="168"/>
      <c r="M268" s="173"/>
      <c r="T268" s="174"/>
      <c r="AT268" s="169" t="s">
        <v>331</v>
      </c>
      <c r="AU268" s="169" t="s">
        <v>83</v>
      </c>
      <c r="AV268" s="12" t="s">
        <v>83</v>
      </c>
      <c r="AW268" s="12" t="s">
        <v>31</v>
      </c>
      <c r="AX268" s="12" t="s">
        <v>74</v>
      </c>
      <c r="AY268" s="169" t="s">
        <v>159</v>
      </c>
    </row>
    <row r="269" spans="2:65" s="12" customFormat="1" ht="10.199999999999999">
      <c r="B269" s="168"/>
      <c r="D269" s="144" t="s">
        <v>331</v>
      </c>
      <c r="E269" s="169" t="s">
        <v>1</v>
      </c>
      <c r="F269" s="170" t="s">
        <v>3640</v>
      </c>
      <c r="H269" s="171">
        <v>1.17</v>
      </c>
      <c r="I269" s="172"/>
      <c r="L269" s="168"/>
      <c r="M269" s="173"/>
      <c r="T269" s="174"/>
      <c r="AT269" s="169" t="s">
        <v>331</v>
      </c>
      <c r="AU269" s="169" t="s">
        <v>83</v>
      </c>
      <c r="AV269" s="12" t="s">
        <v>83</v>
      </c>
      <c r="AW269" s="12" t="s">
        <v>31</v>
      </c>
      <c r="AX269" s="12" t="s">
        <v>74</v>
      </c>
      <c r="AY269" s="169" t="s">
        <v>159</v>
      </c>
    </row>
    <row r="270" spans="2:65" s="14" customFormat="1" ht="10.199999999999999">
      <c r="B270" s="182"/>
      <c r="D270" s="144" t="s">
        <v>331</v>
      </c>
      <c r="E270" s="183" t="s">
        <v>1</v>
      </c>
      <c r="F270" s="184" t="s">
        <v>1597</v>
      </c>
      <c r="H270" s="185">
        <v>85.29</v>
      </c>
      <c r="I270" s="186"/>
      <c r="L270" s="182"/>
      <c r="M270" s="187"/>
      <c r="T270" s="188"/>
      <c r="AT270" s="183" t="s">
        <v>331</v>
      </c>
      <c r="AU270" s="183" t="s">
        <v>83</v>
      </c>
      <c r="AV270" s="14" t="s">
        <v>164</v>
      </c>
      <c r="AW270" s="14" t="s">
        <v>31</v>
      </c>
      <c r="AX270" s="14" t="s">
        <v>81</v>
      </c>
      <c r="AY270" s="183" t="s">
        <v>159</v>
      </c>
    </row>
    <row r="271" spans="2:65" s="1" customFormat="1" ht="16.5" customHeight="1">
      <c r="B271" s="130"/>
      <c r="C271" s="131" t="s">
        <v>253</v>
      </c>
      <c r="D271" s="131" t="s">
        <v>160</v>
      </c>
      <c r="E271" s="132" t="s">
        <v>3641</v>
      </c>
      <c r="F271" s="133" t="s">
        <v>3642</v>
      </c>
      <c r="G271" s="134" t="s">
        <v>336</v>
      </c>
      <c r="H271" s="135">
        <v>85.29</v>
      </c>
      <c r="I271" s="136"/>
      <c r="J271" s="137">
        <f>ROUND(I271*H271,2)</f>
        <v>0</v>
      </c>
      <c r="K271" s="133" t="s">
        <v>320</v>
      </c>
      <c r="L271" s="32"/>
      <c r="M271" s="138" t="s">
        <v>1</v>
      </c>
      <c r="N271" s="139" t="s">
        <v>39</v>
      </c>
      <c r="P271" s="140">
        <f>O271*H271</f>
        <v>0</v>
      </c>
      <c r="Q271" s="140">
        <v>0</v>
      </c>
      <c r="R271" s="140">
        <f>Q271*H271</f>
        <v>0</v>
      </c>
      <c r="S271" s="140">
        <v>0</v>
      </c>
      <c r="T271" s="141">
        <f>S271*H271</f>
        <v>0</v>
      </c>
      <c r="AR271" s="142" t="s">
        <v>164</v>
      </c>
      <c r="AT271" s="142" t="s">
        <v>160</v>
      </c>
      <c r="AU271" s="142" t="s">
        <v>83</v>
      </c>
      <c r="AY271" s="17" t="s">
        <v>159</v>
      </c>
      <c r="BE271" s="143">
        <f>IF(N271="základní",J271,0)</f>
        <v>0</v>
      </c>
      <c r="BF271" s="143">
        <f>IF(N271="snížená",J271,0)</f>
        <v>0</v>
      </c>
      <c r="BG271" s="143">
        <f>IF(N271="zákl. přenesená",J271,0)</f>
        <v>0</v>
      </c>
      <c r="BH271" s="143">
        <f>IF(N271="sníž. přenesená",J271,0)</f>
        <v>0</v>
      </c>
      <c r="BI271" s="143">
        <f>IF(N271="nulová",J271,0)</f>
        <v>0</v>
      </c>
      <c r="BJ271" s="17" t="s">
        <v>81</v>
      </c>
      <c r="BK271" s="143">
        <f>ROUND(I271*H271,2)</f>
        <v>0</v>
      </c>
      <c r="BL271" s="17" t="s">
        <v>164</v>
      </c>
      <c r="BM271" s="142" t="s">
        <v>3643</v>
      </c>
    </row>
    <row r="272" spans="2:65" s="1" customFormat="1" ht="10.199999999999999">
      <c r="B272" s="32"/>
      <c r="D272" s="144" t="s">
        <v>165</v>
      </c>
      <c r="F272" s="145" t="s">
        <v>3644</v>
      </c>
      <c r="I272" s="146"/>
      <c r="L272" s="32"/>
      <c r="M272" s="147"/>
      <c r="T272" s="56"/>
      <c r="AT272" s="17" t="s">
        <v>165</v>
      </c>
      <c r="AU272" s="17" t="s">
        <v>83</v>
      </c>
    </row>
    <row r="273" spans="2:65" s="12" customFormat="1" ht="10.199999999999999">
      <c r="B273" s="168"/>
      <c r="D273" s="144" t="s">
        <v>331</v>
      </c>
      <c r="E273" s="169" t="s">
        <v>1</v>
      </c>
      <c r="F273" s="170" t="s">
        <v>3637</v>
      </c>
      <c r="H273" s="171">
        <v>4.32</v>
      </c>
      <c r="I273" s="172"/>
      <c r="L273" s="168"/>
      <c r="M273" s="173"/>
      <c r="T273" s="174"/>
      <c r="AT273" s="169" t="s">
        <v>331</v>
      </c>
      <c r="AU273" s="169" t="s">
        <v>83</v>
      </c>
      <c r="AV273" s="12" t="s">
        <v>83</v>
      </c>
      <c r="AW273" s="12" t="s">
        <v>31</v>
      </c>
      <c r="AX273" s="12" t="s">
        <v>74</v>
      </c>
      <c r="AY273" s="169" t="s">
        <v>159</v>
      </c>
    </row>
    <row r="274" spans="2:65" s="12" customFormat="1" ht="10.199999999999999">
      <c r="B274" s="168"/>
      <c r="D274" s="144" t="s">
        <v>331</v>
      </c>
      <c r="E274" s="169" t="s">
        <v>1</v>
      </c>
      <c r="F274" s="170" t="s">
        <v>3638</v>
      </c>
      <c r="H274" s="171">
        <v>68.400000000000006</v>
      </c>
      <c r="I274" s="172"/>
      <c r="L274" s="168"/>
      <c r="M274" s="173"/>
      <c r="T274" s="174"/>
      <c r="AT274" s="169" t="s">
        <v>331</v>
      </c>
      <c r="AU274" s="169" t="s">
        <v>83</v>
      </c>
      <c r="AV274" s="12" t="s">
        <v>83</v>
      </c>
      <c r="AW274" s="12" t="s">
        <v>31</v>
      </c>
      <c r="AX274" s="12" t="s">
        <v>74</v>
      </c>
      <c r="AY274" s="169" t="s">
        <v>159</v>
      </c>
    </row>
    <row r="275" spans="2:65" s="12" customFormat="1" ht="10.199999999999999">
      <c r="B275" s="168"/>
      <c r="D275" s="144" t="s">
        <v>331</v>
      </c>
      <c r="E275" s="169" t="s">
        <v>1</v>
      </c>
      <c r="F275" s="170" t="s">
        <v>3639</v>
      </c>
      <c r="H275" s="171">
        <v>11.4</v>
      </c>
      <c r="I275" s="172"/>
      <c r="L275" s="168"/>
      <c r="M275" s="173"/>
      <c r="T275" s="174"/>
      <c r="AT275" s="169" t="s">
        <v>331</v>
      </c>
      <c r="AU275" s="169" t="s">
        <v>83</v>
      </c>
      <c r="AV275" s="12" t="s">
        <v>83</v>
      </c>
      <c r="AW275" s="12" t="s">
        <v>31</v>
      </c>
      <c r="AX275" s="12" t="s">
        <v>74</v>
      </c>
      <c r="AY275" s="169" t="s">
        <v>159</v>
      </c>
    </row>
    <row r="276" spans="2:65" s="12" customFormat="1" ht="10.199999999999999">
      <c r="B276" s="168"/>
      <c r="D276" s="144" t="s">
        <v>331</v>
      </c>
      <c r="E276" s="169" t="s">
        <v>1</v>
      </c>
      <c r="F276" s="170" t="s">
        <v>3640</v>
      </c>
      <c r="H276" s="171">
        <v>1.17</v>
      </c>
      <c r="I276" s="172"/>
      <c r="L276" s="168"/>
      <c r="M276" s="173"/>
      <c r="T276" s="174"/>
      <c r="AT276" s="169" t="s">
        <v>331</v>
      </c>
      <c r="AU276" s="169" t="s">
        <v>83</v>
      </c>
      <c r="AV276" s="12" t="s">
        <v>83</v>
      </c>
      <c r="AW276" s="12" t="s">
        <v>31</v>
      </c>
      <c r="AX276" s="12" t="s">
        <v>74</v>
      </c>
      <c r="AY276" s="169" t="s">
        <v>159</v>
      </c>
    </row>
    <row r="277" spans="2:65" s="14" customFormat="1" ht="10.199999999999999">
      <c r="B277" s="182"/>
      <c r="D277" s="144" t="s">
        <v>331</v>
      </c>
      <c r="E277" s="183" t="s">
        <v>1</v>
      </c>
      <c r="F277" s="184" t="s">
        <v>1597</v>
      </c>
      <c r="H277" s="185">
        <v>85.29</v>
      </c>
      <c r="I277" s="186"/>
      <c r="L277" s="182"/>
      <c r="M277" s="187"/>
      <c r="T277" s="188"/>
      <c r="AT277" s="183" t="s">
        <v>331</v>
      </c>
      <c r="AU277" s="183" t="s">
        <v>83</v>
      </c>
      <c r="AV277" s="14" t="s">
        <v>164</v>
      </c>
      <c r="AW277" s="14" t="s">
        <v>31</v>
      </c>
      <c r="AX277" s="14" t="s">
        <v>81</v>
      </c>
      <c r="AY277" s="183" t="s">
        <v>159</v>
      </c>
    </row>
    <row r="278" spans="2:65" s="1" customFormat="1" ht="24.15" customHeight="1">
      <c r="B278" s="130"/>
      <c r="C278" s="158" t="s">
        <v>322</v>
      </c>
      <c r="D278" s="158" t="s">
        <v>326</v>
      </c>
      <c r="E278" s="159" t="s">
        <v>3645</v>
      </c>
      <c r="F278" s="160" t="s">
        <v>3646</v>
      </c>
      <c r="G278" s="161" t="s">
        <v>376</v>
      </c>
      <c r="H278" s="162">
        <v>38</v>
      </c>
      <c r="I278" s="163"/>
      <c r="J278" s="164">
        <f>ROUND(I278*H278,2)</f>
        <v>0</v>
      </c>
      <c r="K278" s="160" t="s">
        <v>1</v>
      </c>
      <c r="L278" s="165"/>
      <c r="M278" s="166" t="s">
        <v>1</v>
      </c>
      <c r="N278" s="167" t="s">
        <v>39</v>
      </c>
      <c r="P278" s="140">
        <f>O278*H278</f>
        <v>0</v>
      </c>
      <c r="Q278" s="140">
        <v>4.7000000000000002E-3</v>
      </c>
      <c r="R278" s="140">
        <f>Q278*H278</f>
        <v>0.17860000000000001</v>
      </c>
      <c r="S278" s="140">
        <v>0</v>
      </c>
      <c r="T278" s="141">
        <f>S278*H278</f>
        <v>0</v>
      </c>
      <c r="AR278" s="142" t="s">
        <v>175</v>
      </c>
      <c r="AT278" s="142" t="s">
        <v>326</v>
      </c>
      <c r="AU278" s="142" t="s">
        <v>83</v>
      </c>
      <c r="AY278" s="17" t="s">
        <v>159</v>
      </c>
      <c r="BE278" s="143">
        <f>IF(N278="základní",J278,0)</f>
        <v>0</v>
      </c>
      <c r="BF278" s="143">
        <f>IF(N278="snížená",J278,0)</f>
        <v>0</v>
      </c>
      <c r="BG278" s="143">
        <f>IF(N278="zákl. přenesená",J278,0)</f>
        <v>0</v>
      </c>
      <c r="BH278" s="143">
        <f>IF(N278="sníž. přenesená",J278,0)</f>
        <v>0</v>
      </c>
      <c r="BI278" s="143">
        <f>IF(N278="nulová",J278,0)</f>
        <v>0</v>
      </c>
      <c r="BJ278" s="17" t="s">
        <v>81</v>
      </c>
      <c r="BK278" s="143">
        <f>ROUND(I278*H278,2)</f>
        <v>0</v>
      </c>
      <c r="BL278" s="17" t="s">
        <v>164</v>
      </c>
      <c r="BM278" s="142" t="s">
        <v>3647</v>
      </c>
    </row>
    <row r="279" spans="2:65" s="1" customFormat="1" ht="10.199999999999999">
      <c r="B279" s="32"/>
      <c r="D279" s="144" t="s">
        <v>165</v>
      </c>
      <c r="F279" s="145" t="s">
        <v>3646</v>
      </c>
      <c r="I279" s="146"/>
      <c r="L279" s="32"/>
      <c r="M279" s="147"/>
      <c r="T279" s="56"/>
      <c r="AT279" s="17" t="s">
        <v>165</v>
      </c>
      <c r="AU279" s="17" t="s">
        <v>83</v>
      </c>
    </row>
    <row r="280" spans="2:65" s="12" customFormat="1" ht="10.199999999999999">
      <c r="B280" s="168"/>
      <c r="D280" s="144" t="s">
        <v>331</v>
      </c>
      <c r="E280" s="169" t="s">
        <v>1</v>
      </c>
      <c r="F280" s="170" t="s">
        <v>3648</v>
      </c>
      <c r="H280" s="171">
        <v>38</v>
      </c>
      <c r="I280" s="172"/>
      <c r="L280" s="168"/>
      <c r="M280" s="173"/>
      <c r="T280" s="174"/>
      <c r="AT280" s="169" t="s">
        <v>331</v>
      </c>
      <c r="AU280" s="169" t="s">
        <v>83</v>
      </c>
      <c r="AV280" s="12" t="s">
        <v>83</v>
      </c>
      <c r="AW280" s="12" t="s">
        <v>31</v>
      </c>
      <c r="AX280" s="12" t="s">
        <v>81</v>
      </c>
      <c r="AY280" s="169" t="s">
        <v>159</v>
      </c>
    </row>
    <row r="281" spans="2:65" s="1" customFormat="1" ht="24.15" customHeight="1">
      <c r="B281" s="130"/>
      <c r="C281" s="158" t="s">
        <v>257</v>
      </c>
      <c r="D281" s="158" t="s">
        <v>326</v>
      </c>
      <c r="E281" s="159" t="s">
        <v>3649</v>
      </c>
      <c r="F281" s="160" t="s">
        <v>3650</v>
      </c>
      <c r="G281" s="161" t="s">
        <v>376</v>
      </c>
      <c r="H281" s="162">
        <v>12</v>
      </c>
      <c r="I281" s="163"/>
      <c r="J281" s="164">
        <f>ROUND(I281*H281,2)</f>
        <v>0</v>
      </c>
      <c r="K281" s="160" t="s">
        <v>320</v>
      </c>
      <c r="L281" s="165"/>
      <c r="M281" s="166" t="s">
        <v>1</v>
      </c>
      <c r="N281" s="167" t="s">
        <v>39</v>
      </c>
      <c r="P281" s="140">
        <f>O281*H281</f>
        <v>0</v>
      </c>
      <c r="Q281" s="140">
        <v>3.3999999999999998E-3</v>
      </c>
      <c r="R281" s="140">
        <f>Q281*H281</f>
        <v>4.0799999999999996E-2</v>
      </c>
      <c r="S281" s="140">
        <v>0</v>
      </c>
      <c r="T281" s="141">
        <f>S281*H281</f>
        <v>0</v>
      </c>
      <c r="AR281" s="142" t="s">
        <v>175</v>
      </c>
      <c r="AT281" s="142" t="s">
        <v>326</v>
      </c>
      <c r="AU281" s="142" t="s">
        <v>83</v>
      </c>
      <c r="AY281" s="17" t="s">
        <v>159</v>
      </c>
      <c r="BE281" s="143">
        <f>IF(N281="základní",J281,0)</f>
        <v>0</v>
      </c>
      <c r="BF281" s="143">
        <f>IF(N281="snížená",J281,0)</f>
        <v>0</v>
      </c>
      <c r="BG281" s="143">
        <f>IF(N281="zákl. přenesená",J281,0)</f>
        <v>0</v>
      </c>
      <c r="BH281" s="143">
        <f>IF(N281="sníž. přenesená",J281,0)</f>
        <v>0</v>
      </c>
      <c r="BI281" s="143">
        <f>IF(N281="nulová",J281,0)</f>
        <v>0</v>
      </c>
      <c r="BJ281" s="17" t="s">
        <v>81</v>
      </c>
      <c r="BK281" s="143">
        <f>ROUND(I281*H281,2)</f>
        <v>0</v>
      </c>
      <c r="BL281" s="17" t="s">
        <v>164</v>
      </c>
      <c r="BM281" s="142" t="s">
        <v>3651</v>
      </c>
    </row>
    <row r="282" spans="2:65" s="1" customFormat="1" ht="10.199999999999999">
      <c r="B282" s="32"/>
      <c r="D282" s="144" t="s">
        <v>165</v>
      </c>
      <c r="F282" s="145" t="s">
        <v>3650</v>
      </c>
      <c r="I282" s="146"/>
      <c r="L282" s="32"/>
      <c r="M282" s="147"/>
      <c r="T282" s="56"/>
      <c r="AT282" s="17" t="s">
        <v>165</v>
      </c>
      <c r="AU282" s="17" t="s">
        <v>83</v>
      </c>
    </row>
    <row r="283" spans="2:65" s="12" customFormat="1" ht="10.199999999999999">
      <c r="B283" s="168"/>
      <c r="D283" s="144" t="s">
        <v>331</v>
      </c>
      <c r="E283" s="169" t="s">
        <v>1</v>
      </c>
      <c r="F283" s="170" t="s">
        <v>3652</v>
      </c>
      <c r="H283" s="171">
        <v>12</v>
      </c>
      <c r="I283" s="172"/>
      <c r="L283" s="168"/>
      <c r="M283" s="173"/>
      <c r="T283" s="174"/>
      <c r="AT283" s="169" t="s">
        <v>331</v>
      </c>
      <c r="AU283" s="169" t="s">
        <v>83</v>
      </c>
      <c r="AV283" s="12" t="s">
        <v>83</v>
      </c>
      <c r="AW283" s="12" t="s">
        <v>31</v>
      </c>
      <c r="AX283" s="12" t="s">
        <v>81</v>
      </c>
      <c r="AY283" s="169" t="s">
        <v>159</v>
      </c>
    </row>
    <row r="284" spans="2:65" s="1" customFormat="1" ht="24.15" customHeight="1">
      <c r="B284" s="130"/>
      <c r="C284" s="131" t="s">
        <v>333</v>
      </c>
      <c r="D284" s="131" t="s">
        <v>160</v>
      </c>
      <c r="E284" s="132" t="s">
        <v>3653</v>
      </c>
      <c r="F284" s="133" t="s">
        <v>3654</v>
      </c>
      <c r="G284" s="134" t="s">
        <v>376</v>
      </c>
      <c r="H284" s="135">
        <v>1</v>
      </c>
      <c r="I284" s="136"/>
      <c r="J284" s="137">
        <f>ROUND(I284*H284,2)</f>
        <v>0</v>
      </c>
      <c r="K284" s="133" t="s">
        <v>320</v>
      </c>
      <c r="L284" s="32"/>
      <c r="M284" s="138" t="s">
        <v>1</v>
      </c>
      <c r="N284" s="139" t="s">
        <v>39</v>
      </c>
      <c r="P284" s="140">
        <f>O284*H284</f>
        <v>0</v>
      </c>
      <c r="Q284" s="140">
        <v>0</v>
      </c>
      <c r="R284" s="140">
        <f>Q284*H284</f>
        <v>0</v>
      </c>
      <c r="S284" s="140">
        <v>0</v>
      </c>
      <c r="T284" s="141">
        <f>S284*H284</f>
        <v>0</v>
      </c>
      <c r="AR284" s="142" t="s">
        <v>164</v>
      </c>
      <c r="AT284" s="142" t="s">
        <v>160</v>
      </c>
      <c r="AU284" s="142" t="s">
        <v>83</v>
      </c>
      <c r="AY284" s="17" t="s">
        <v>159</v>
      </c>
      <c r="BE284" s="143">
        <f>IF(N284="základní",J284,0)</f>
        <v>0</v>
      </c>
      <c r="BF284" s="143">
        <f>IF(N284="snížená",J284,0)</f>
        <v>0</v>
      </c>
      <c r="BG284" s="143">
        <f>IF(N284="zákl. přenesená",J284,0)</f>
        <v>0</v>
      </c>
      <c r="BH284" s="143">
        <f>IF(N284="sníž. přenesená",J284,0)</f>
        <v>0</v>
      </c>
      <c r="BI284" s="143">
        <f>IF(N284="nulová",J284,0)</f>
        <v>0</v>
      </c>
      <c r="BJ284" s="17" t="s">
        <v>81</v>
      </c>
      <c r="BK284" s="143">
        <f>ROUND(I284*H284,2)</f>
        <v>0</v>
      </c>
      <c r="BL284" s="17" t="s">
        <v>164</v>
      </c>
      <c r="BM284" s="142" t="s">
        <v>3655</v>
      </c>
    </row>
    <row r="285" spans="2:65" s="1" customFormat="1" ht="19.2">
      <c r="B285" s="32"/>
      <c r="D285" s="144" t="s">
        <v>165</v>
      </c>
      <c r="F285" s="145" t="s">
        <v>3656</v>
      </c>
      <c r="I285" s="146"/>
      <c r="L285" s="32"/>
      <c r="M285" s="147"/>
      <c r="T285" s="56"/>
      <c r="AT285" s="17" t="s">
        <v>165</v>
      </c>
      <c r="AU285" s="17" t="s">
        <v>83</v>
      </c>
    </row>
    <row r="286" spans="2:65" s="1" customFormat="1" ht="24.15" customHeight="1">
      <c r="B286" s="130"/>
      <c r="C286" s="158" t="s">
        <v>258</v>
      </c>
      <c r="D286" s="158" t="s">
        <v>326</v>
      </c>
      <c r="E286" s="159" t="s">
        <v>3657</v>
      </c>
      <c r="F286" s="160" t="s">
        <v>3658</v>
      </c>
      <c r="G286" s="161" t="s">
        <v>376</v>
      </c>
      <c r="H286" s="162">
        <v>1</v>
      </c>
      <c r="I286" s="163"/>
      <c r="J286" s="164">
        <f>ROUND(I286*H286,2)</f>
        <v>0</v>
      </c>
      <c r="K286" s="160" t="s">
        <v>1</v>
      </c>
      <c r="L286" s="165"/>
      <c r="M286" s="166" t="s">
        <v>1</v>
      </c>
      <c r="N286" s="167" t="s">
        <v>39</v>
      </c>
      <c r="P286" s="140">
        <f>O286*H286</f>
        <v>0</v>
      </c>
      <c r="Q286" s="140">
        <v>0.35</v>
      </c>
      <c r="R286" s="140">
        <f>Q286*H286</f>
        <v>0.35</v>
      </c>
      <c r="S286" s="140">
        <v>0</v>
      </c>
      <c r="T286" s="141">
        <f>S286*H286</f>
        <v>0</v>
      </c>
      <c r="AR286" s="142" t="s">
        <v>241</v>
      </c>
      <c r="AT286" s="142" t="s">
        <v>326</v>
      </c>
      <c r="AU286" s="142" t="s">
        <v>83</v>
      </c>
      <c r="AY286" s="17" t="s">
        <v>159</v>
      </c>
      <c r="BE286" s="143">
        <f>IF(N286="základní",J286,0)</f>
        <v>0</v>
      </c>
      <c r="BF286" s="143">
        <f>IF(N286="snížená",J286,0)</f>
        <v>0</v>
      </c>
      <c r="BG286" s="143">
        <f>IF(N286="zákl. přenesená",J286,0)</f>
        <v>0</v>
      </c>
      <c r="BH286" s="143">
        <f>IF(N286="sníž. přenesená",J286,0)</f>
        <v>0</v>
      </c>
      <c r="BI286" s="143">
        <f>IF(N286="nulová",J286,0)</f>
        <v>0</v>
      </c>
      <c r="BJ286" s="17" t="s">
        <v>81</v>
      </c>
      <c r="BK286" s="143">
        <f>ROUND(I286*H286,2)</f>
        <v>0</v>
      </c>
      <c r="BL286" s="17" t="s">
        <v>200</v>
      </c>
      <c r="BM286" s="142" t="s">
        <v>3659</v>
      </c>
    </row>
    <row r="287" spans="2:65" s="1" customFormat="1" ht="19.2">
      <c r="B287" s="32"/>
      <c r="D287" s="144" t="s">
        <v>165</v>
      </c>
      <c r="F287" s="145" t="s">
        <v>3658</v>
      </c>
      <c r="I287" s="146"/>
      <c r="L287" s="32"/>
      <c r="M287" s="147"/>
      <c r="T287" s="56"/>
      <c r="AT287" s="17" t="s">
        <v>165</v>
      </c>
      <c r="AU287" s="17" t="s">
        <v>83</v>
      </c>
    </row>
    <row r="288" spans="2:65" s="12" customFormat="1" ht="10.199999999999999">
      <c r="B288" s="168"/>
      <c r="D288" s="144" t="s">
        <v>331</v>
      </c>
      <c r="E288" s="169" t="s">
        <v>1</v>
      </c>
      <c r="F288" s="170" t="s">
        <v>3660</v>
      </c>
      <c r="H288" s="171">
        <v>1</v>
      </c>
      <c r="I288" s="172"/>
      <c r="L288" s="168"/>
      <c r="M288" s="173"/>
      <c r="T288" s="174"/>
      <c r="AT288" s="169" t="s">
        <v>331</v>
      </c>
      <c r="AU288" s="169" t="s">
        <v>83</v>
      </c>
      <c r="AV288" s="12" t="s">
        <v>83</v>
      </c>
      <c r="AW288" s="12" t="s">
        <v>31</v>
      </c>
      <c r="AX288" s="12" t="s">
        <v>81</v>
      </c>
      <c r="AY288" s="169" t="s">
        <v>159</v>
      </c>
    </row>
    <row r="289" spans="2:65" s="1" customFormat="1" ht="24.15" customHeight="1">
      <c r="B289" s="130"/>
      <c r="C289" s="131" t="s">
        <v>633</v>
      </c>
      <c r="D289" s="131" t="s">
        <v>160</v>
      </c>
      <c r="E289" s="132" t="s">
        <v>3661</v>
      </c>
      <c r="F289" s="133" t="s">
        <v>3662</v>
      </c>
      <c r="G289" s="134" t="s">
        <v>344</v>
      </c>
      <c r="H289" s="135">
        <v>111.5</v>
      </c>
      <c r="I289" s="136"/>
      <c r="J289" s="137">
        <f>ROUND(I289*H289,2)</f>
        <v>0</v>
      </c>
      <c r="K289" s="133" t="s">
        <v>320</v>
      </c>
      <c r="L289" s="32"/>
      <c r="M289" s="138" t="s">
        <v>1</v>
      </c>
      <c r="N289" s="139" t="s">
        <v>39</v>
      </c>
      <c r="P289" s="140">
        <f>O289*H289</f>
        <v>0</v>
      </c>
      <c r="Q289" s="140">
        <v>0</v>
      </c>
      <c r="R289" s="140">
        <f>Q289*H289</f>
        <v>0</v>
      </c>
      <c r="S289" s="140">
        <v>0</v>
      </c>
      <c r="T289" s="141">
        <f>S289*H289</f>
        <v>0</v>
      </c>
      <c r="AR289" s="142" t="s">
        <v>164</v>
      </c>
      <c r="AT289" s="142" t="s">
        <v>160</v>
      </c>
      <c r="AU289" s="142" t="s">
        <v>83</v>
      </c>
      <c r="AY289" s="17" t="s">
        <v>159</v>
      </c>
      <c r="BE289" s="143">
        <f>IF(N289="základní",J289,0)</f>
        <v>0</v>
      </c>
      <c r="BF289" s="143">
        <f>IF(N289="snížená",J289,0)</f>
        <v>0</v>
      </c>
      <c r="BG289" s="143">
        <f>IF(N289="zákl. přenesená",J289,0)</f>
        <v>0</v>
      </c>
      <c r="BH289" s="143">
        <f>IF(N289="sníž. přenesená",J289,0)</f>
        <v>0</v>
      </c>
      <c r="BI289" s="143">
        <f>IF(N289="nulová",J289,0)</f>
        <v>0</v>
      </c>
      <c r="BJ289" s="17" t="s">
        <v>81</v>
      </c>
      <c r="BK289" s="143">
        <f>ROUND(I289*H289,2)</f>
        <v>0</v>
      </c>
      <c r="BL289" s="17" t="s">
        <v>164</v>
      </c>
      <c r="BM289" s="142" t="s">
        <v>3663</v>
      </c>
    </row>
    <row r="290" spans="2:65" s="1" customFormat="1" ht="19.2">
      <c r="B290" s="32"/>
      <c r="D290" s="144" t="s">
        <v>165</v>
      </c>
      <c r="F290" s="145" t="s">
        <v>3664</v>
      </c>
      <c r="I290" s="146"/>
      <c r="L290" s="32"/>
      <c r="M290" s="147"/>
      <c r="T290" s="56"/>
      <c r="AT290" s="17" t="s">
        <v>165</v>
      </c>
      <c r="AU290" s="17" t="s">
        <v>83</v>
      </c>
    </row>
    <row r="291" spans="2:65" s="1" customFormat="1" ht="24.15" customHeight="1">
      <c r="B291" s="130"/>
      <c r="C291" s="158" t="s">
        <v>261</v>
      </c>
      <c r="D291" s="158" t="s">
        <v>326</v>
      </c>
      <c r="E291" s="159" t="s">
        <v>3665</v>
      </c>
      <c r="F291" s="160" t="s">
        <v>3666</v>
      </c>
      <c r="G291" s="161" t="s">
        <v>344</v>
      </c>
      <c r="H291" s="162">
        <v>111.5</v>
      </c>
      <c r="I291" s="163"/>
      <c r="J291" s="164">
        <f>ROUND(I291*H291,2)</f>
        <v>0</v>
      </c>
      <c r="K291" s="160" t="s">
        <v>320</v>
      </c>
      <c r="L291" s="165"/>
      <c r="M291" s="166" t="s">
        <v>1</v>
      </c>
      <c r="N291" s="167" t="s">
        <v>39</v>
      </c>
      <c r="P291" s="140">
        <f>O291*H291</f>
        <v>0</v>
      </c>
      <c r="Q291" s="140">
        <v>1.5E-3</v>
      </c>
      <c r="R291" s="140">
        <f>Q291*H291</f>
        <v>0.16725000000000001</v>
      </c>
      <c r="S291" s="140">
        <v>0</v>
      </c>
      <c r="T291" s="141">
        <f>S291*H291</f>
        <v>0</v>
      </c>
      <c r="AR291" s="142" t="s">
        <v>175</v>
      </c>
      <c r="AT291" s="142" t="s">
        <v>326</v>
      </c>
      <c r="AU291" s="142" t="s">
        <v>83</v>
      </c>
      <c r="AY291" s="17" t="s">
        <v>159</v>
      </c>
      <c r="BE291" s="143">
        <f>IF(N291="základní",J291,0)</f>
        <v>0</v>
      </c>
      <c r="BF291" s="143">
        <f>IF(N291="snížená",J291,0)</f>
        <v>0</v>
      </c>
      <c r="BG291" s="143">
        <f>IF(N291="zákl. přenesená",J291,0)</f>
        <v>0</v>
      </c>
      <c r="BH291" s="143">
        <f>IF(N291="sníž. přenesená",J291,0)</f>
        <v>0</v>
      </c>
      <c r="BI291" s="143">
        <f>IF(N291="nulová",J291,0)</f>
        <v>0</v>
      </c>
      <c r="BJ291" s="17" t="s">
        <v>81</v>
      </c>
      <c r="BK291" s="143">
        <f>ROUND(I291*H291,2)</f>
        <v>0</v>
      </c>
      <c r="BL291" s="17" t="s">
        <v>164</v>
      </c>
      <c r="BM291" s="142" t="s">
        <v>3667</v>
      </c>
    </row>
    <row r="292" spans="2:65" s="1" customFormat="1" ht="19.2">
      <c r="B292" s="32"/>
      <c r="D292" s="144" t="s">
        <v>165</v>
      </c>
      <c r="F292" s="145" t="s">
        <v>3666</v>
      </c>
      <c r="I292" s="146"/>
      <c r="L292" s="32"/>
      <c r="M292" s="147"/>
      <c r="T292" s="56"/>
      <c r="AT292" s="17" t="s">
        <v>165</v>
      </c>
      <c r="AU292" s="17" t="s">
        <v>83</v>
      </c>
    </row>
    <row r="293" spans="2:65" s="1" customFormat="1" ht="24.15" customHeight="1">
      <c r="B293" s="130"/>
      <c r="C293" s="131" t="s">
        <v>638</v>
      </c>
      <c r="D293" s="131" t="s">
        <v>160</v>
      </c>
      <c r="E293" s="132" t="s">
        <v>3668</v>
      </c>
      <c r="F293" s="133" t="s">
        <v>3669</v>
      </c>
      <c r="G293" s="134" t="s">
        <v>344</v>
      </c>
      <c r="H293" s="135">
        <v>334.5</v>
      </c>
      <c r="I293" s="136"/>
      <c r="J293" s="137">
        <f>ROUND(I293*H293,2)</f>
        <v>0</v>
      </c>
      <c r="K293" s="133" t="s">
        <v>320</v>
      </c>
      <c r="L293" s="32"/>
      <c r="M293" s="138" t="s">
        <v>1</v>
      </c>
      <c r="N293" s="139" t="s">
        <v>39</v>
      </c>
      <c r="P293" s="140">
        <f>O293*H293</f>
        <v>0</v>
      </c>
      <c r="Q293" s="140">
        <v>0</v>
      </c>
      <c r="R293" s="140">
        <f>Q293*H293</f>
        <v>0</v>
      </c>
      <c r="S293" s="140">
        <v>0</v>
      </c>
      <c r="T293" s="141">
        <f>S293*H293</f>
        <v>0</v>
      </c>
      <c r="AR293" s="142" t="s">
        <v>164</v>
      </c>
      <c r="AT293" s="142" t="s">
        <v>160</v>
      </c>
      <c r="AU293" s="142" t="s">
        <v>83</v>
      </c>
      <c r="AY293" s="17" t="s">
        <v>159</v>
      </c>
      <c r="BE293" s="143">
        <f>IF(N293="základní",J293,0)</f>
        <v>0</v>
      </c>
      <c r="BF293" s="143">
        <f>IF(N293="snížená",J293,0)</f>
        <v>0</v>
      </c>
      <c r="BG293" s="143">
        <f>IF(N293="zákl. přenesená",J293,0)</f>
        <v>0</v>
      </c>
      <c r="BH293" s="143">
        <f>IF(N293="sníž. přenesená",J293,0)</f>
        <v>0</v>
      </c>
      <c r="BI293" s="143">
        <f>IF(N293="nulová",J293,0)</f>
        <v>0</v>
      </c>
      <c r="BJ293" s="17" t="s">
        <v>81</v>
      </c>
      <c r="BK293" s="143">
        <f>ROUND(I293*H293,2)</f>
        <v>0</v>
      </c>
      <c r="BL293" s="17" t="s">
        <v>164</v>
      </c>
      <c r="BM293" s="142" t="s">
        <v>3670</v>
      </c>
    </row>
    <row r="294" spans="2:65" s="1" customFormat="1" ht="19.2">
      <c r="B294" s="32"/>
      <c r="D294" s="144" t="s">
        <v>165</v>
      </c>
      <c r="F294" s="145" t="s">
        <v>3671</v>
      </c>
      <c r="I294" s="146"/>
      <c r="L294" s="32"/>
      <c r="M294" s="147"/>
      <c r="T294" s="56"/>
      <c r="AT294" s="17" t="s">
        <v>165</v>
      </c>
      <c r="AU294" s="17" t="s">
        <v>83</v>
      </c>
    </row>
    <row r="295" spans="2:65" s="12" customFormat="1" ht="10.199999999999999">
      <c r="B295" s="168"/>
      <c r="D295" s="144" t="s">
        <v>331</v>
      </c>
      <c r="E295" s="169" t="s">
        <v>1</v>
      </c>
      <c r="F295" s="170" t="s">
        <v>3672</v>
      </c>
      <c r="H295" s="171">
        <v>334.5</v>
      </c>
      <c r="I295" s="172"/>
      <c r="L295" s="168"/>
      <c r="M295" s="173"/>
      <c r="T295" s="174"/>
      <c r="AT295" s="169" t="s">
        <v>331</v>
      </c>
      <c r="AU295" s="169" t="s">
        <v>83</v>
      </c>
      <c r="AV295" s="12" t="s">
        <v>83</v>
      </c>
      <c r="AW295" s="12" t="s">
        <v>31</v>
      </c>
      <c r="AX295" s="12" t="s">
        <v>81</v>
      </c>
      <c r="AY295" s="169" t="s">
        <v>159</v>
      </c>
    </row>
    <row r="296" spans="2:65" s="1" customFormat="1" ht="24.15" customHeight="1">
      <c r="B296" s="130"/>
      <c r="C296" s="131" t="s">
        <v>266</v>
      </c>
      <c r="D296" s="131" t="s">
        <v>160</v>
      </c>
      <c r="E296" s="132" t="s">
        <v>3673</v>
      </c>
      <c r="F296" s="133" t="s">
        <v>3674</v>
      </c>
      <c r="G296" s="134" t="s">
        <v>344</v>
      </c>
      <c r="H296" s="135">
        <v>334.5</v>
      </c>
      <c r="I296" s="136"/>
      <c r="J296" s="137">
        <f>ROUND(I296*H296,2)</f>
        <v>0</v>
      </c>
      <c r="K296" s="133" t="s">
        <v>320</v>
      </c>
      <c r="L296" s="32"/>
      <c r="M296" s="138" t="s">
        <v>1</v>
      </c>
      <c r="N296" s="139" t="s">
        <v>39</v>
      </c>
      <c r="P296" s="140">
        <f>O296*H296</f>
        <v>0</v>
      </c>
      <c r="Q296" s="140">
        <v>0</v>
      </c>
      <c r="R296" s="140">
        <f>Q296*H296</f>
        <v>0</v>
      </c>
      <c r="S296" s="140">
        <v>0</v>
      </c>
      <c r="T296" s="141">
        <f>S296*H296</f>
        <v>0</v>
      </c>
      <c r="AR296" s="142" t="s">
        <v>164</v>
      </c>
      <c r="AT296" s="142" t="s">
        <v>160</v>
      </c>
      <c r="AU296" s="142" t="s">
        <v>83</v>
      </c>
      <c r="AY296" s="17" t="s">
        <v>159</v>
      </c>
      <c r="BE296" s="143">
        <f>IF(N296="základní",J296,0)</f>
        <v>0</v>
      </c>
      <c r="BF296" s="143">
        <f>IF(N296="snížená",J296,0)</f>
        <v>0</v>
      </c>
      <c r="BG296" s="143">
        <f>IF(N296="zákl. přenesená",J296,0)</f>
        <v>0</v>
      </c>
      <c r="BH296" s="143">
        <f>IF(N296="sníž. přenesená",J296,0)</f>
        <v>0</v>
      </c>
      <c r="BI296" s="143">
        <f>IF(N296="nulová",J296,0)</f>
        <v>0</v>
      </c>
      <c r="BJ296" s="17" t="s">
        <v>81</v>
      </c>
      <c r="BK296" s="143">
        <f>ROUND(I296*H296,2)</f>
        <v>0</v>
      </c>
      <c r="BL296" s="17" t="s">
        <v>164</v>
      </c>
      <c r="BM296" s="142" t="s">
        <v>3675</v>
      </c>
    </row>
    <row r="297" spans="2:65" s="1" customFormat="1" ht="19.2">
      <c r="B297" s="32"/>
      <c r="D297" s="144" t="s">
        <v>165</v>
      </c>
      <c r="F297" s="145" t="s">
        <v>3676</v>
      </c>
      <c r="I297" s="146"/>
      <c r="L297" s="32"/>
      <c r="M297" s="147"/>
      <c r="T297" s="56"/>
      <c r="AT297" s="17" t="s">
        <v>165</v>
      </c>
      <c r="AU297" s="17" t="s">
        <v>83</v>
      </c>
    </row>
    <row r="298" spans="2:65" s="12" customFormat="1" ht="10.199999999999999">
      <c r="B298" s="168"/>
      <c r="D298" s="144" t="s">
        <v>331</v>
      </c>
      <c r="E298" s="169" t="s">
        <v>1</v>
      </c>
      <c r="F298" s="170" t="s">
        <v>3672</v>
      </c>
      <c r="H298" s="171">
        <v>334.5</v>
      </c>
      <c r="I298" s="172"/>
      <c r="L298" s="168"/>
      <c r="M298" s="173"/>
      <c r="T298" s="174"/>
      <c r="AT298" s="169" t="s">
        <v>331</v>
      </c>
      <c r="AU298" s="169" t="s">
        <v>83</v>
      </c>
      <c r="AV298" s="12" t="s">
        <v>83</v>
      </c>
      <c r="AW298" s="12" t="s">
        <v>31</v>
      </c>
      <c r="AX298" s="12" t="s">
        <v>81</v>
      </c>
      <c r="AY298" s="169" t="s">
        <v>159</v>
      </c>
    </row>
    <row r="299" spans="2:65" s="1" customFormat="1" ht="16.5" customHeight="1">
      <c r="B299" s="130"/>
      <c r="C299" s="158" t="s">
        <v>643</v>
      </c>
      <c r="D299" s="158" t="s">
        <v>326</v>
      </c>
      <c r="E299" s="159" t="s">
        <v>3677</v>
      </c>
      <c r="F299" s="160" t="s">
        <v>3678</v>
      </c>
      <c r="G299" s="161" t="s">
        <v>344</v>
      </c>
      <c r="H299" s="162">
        <v>334.5</v>
      </c>
      <c r="I299" s="163"/>
      <c r="J299" s="164">
        <f>ROUND(I299*H299,2)</f>
        <v>0</v>
      </c>
      <c r="K299" s="160" t="s">
        <v>1</v>
      </c>
      <c r="L299" s="165"/>
      <c r="M299" s="166" t="s">
        <v>1</v>
      </c>
      <c r="N299" s="167" t="s">
        <v>39</v>
      </c>
      <c r="P299" s="140">
        <f>O299*H299</f>
        <v>0</v>
      </c>
      <c r="Q299" s="140">
        <v>4.0000000000000003E-5</v>
      </c>
      <c r="R299" s="140">
        <f>Q299*H299</f>
        <v>1.3380000000000001E-2</v>
      </c>
      <c r="S299" s="140">
        <v>0</v>
      </c>
      <c r="T299" s="141">
        <f>S299*H299</f>
        <v>0</v>
      </c>
      <c r="AR299" s="142" t="s">
        <v>241</v>
      </c>
      <c r="AT299" s="142" t="s">
        <v>326</v>
      </c>
      <c r="AU299" s="142" t="s">
        <v>83</v>
      </c>
      <c r="AY299" s="17" t="s">
        <v>159</v>
      </c>
      <c r="BE299" s="143">
        <f>IF(N299="základní",J299,0)</f>
        <v>0</v>
      </c>
      <c r="BF299" s="143">
        <f>IF(N299="snížená",J299,0)</f>
        <v>0</v>
      </c>
      <c r="BG299" s="143">
        <f>IF(N299="zákl. přenesená",J299,0)</f>
        <v>0</v>
      </c>
      <c r="BH299" s="143">
        <f>IF(N299="sníž. přenesená",J299,0)</f>
        <v>0</v>
      </c>
      <c r="BI299" s="143">
        <f>IF(N299="nulová",J299,0)</f>
        <v>0</v>
      </c>
      <c r="BJ299" s="17" t="s">
        <v>81</v>
      </c>
      <c r="BK299" s="143">
        <f>ROUND(I299*H299,2)</f>
        <v>0</v>
      </c>
      <c r="BL299" s="17" t="s">
        <v>200</v>
      </c>
      <c r="BM299" s="142" t="s">
        <v>3679</v>
      </c>
    </row>
    <row r="300" spans="2:65" s="1" customFormat="1" ht="10.199999999999999">
      <c r="B300" s="32"/>
      <c r="D300" s="144" t="s">
        <v>165</v>
      </c>
      <c r="F300" s="145" t="s">
        <v>3678</v>
      </c>
      <c r="I300" s="146"/>
      <c r="L300" s="32"/>
      <c r="M300" s="147"/>
      <c r="T300" s="56"/>
      <c r="AT300" s="17" t="s">
        <v>165</v>
      </c>
      <c r="AU300" s="17" t="s">
        <v>83</v>
      </c>
    </row>
    <row r="301" spans="2:65" s="12" customFormat="1" ht="10.199999999999999">
      <c r="B301" s="168"/>
      <c r="D301" s="144" t="s">
        <v>331</v>
      </c>
      <c r="E301" s="169" t="s">
        <v>1</v>
      </c>
      <c r="F301" s="170" t="s">
        <v>3672</v>
      </c>
      <c r="H301" s="171">
        <v>334.5</v>
      </c>
      <c r="I301" s="172"/>
      <c r="L301" s="168"/>
      <c r="M301" s="173"/>
      <c r="T301" s="174"/>
      <c r="AT301" s="169" t="s">
        <v>331</v>
      </c>
      <c r="AU301" s="169" t="s">
        <v>83</v>
      </c>
      <c r="AV301" s="12" t="s">
        <v>83</v>
      </c>
      <c r="AW301" s="12" t="s">
        <v>31</v>
      </c>
      <c r="AX301" s="12" t="s">
        <v>81</v>
      </c>
      <c r="AY301" s="169" t="s">
        <v>159</v>
      </c>
    </row>
    <row r="302" spans="2:65" s="1" customFormat="1" ht="24.15" customHeight="1">
      <c r="B302" s="130"/>
      <c r="C302" s="131" t="s">
        <v>272</v>
      </c>
      <c r="D302" s="131" t="s">
        <v>160</v>
      </c>
      <c r="E302" s="132" t="s">
        <v>3680</v>
      </c>
      <c r="F302" s="133" t="s">
        <v>3681</v>
      </c>
      <c r="G302" s="134" t="s">
        <v>376</v>
      </c>
      <c r="H302" s="135">
        <v>45</v>
      </c>
      <c r="I302" s="136"/>
      <c r="J302" s="137">
        <f>ROUND(I302*H302,2)</f>
        <v>0</v>
      </c>
      <c r="K302" s="133" t="s">
        <v>320</v>
      </c>
      <c r="L302" s="32"/>
      <c r="M302" s="138" t="s">
        <v>1</v>
      </c>
      <c r="N302" s="139" t="s">
        <v>39</v>
      </c>
      <c r="P302" s="140">
        <f>O302*H302</f>
        <v>0</v>
      </c>
      <c r="Q302" s="140">
        <v>4.0000000000000002E-4</v>
      </c>
      <c r="R302" s="140">
        <f>Q302*H302</f>
        <v>1.8000000000000002E-2</v>
      </c>
      <c r="S302" s="140">
        <v>0</v>
      </c>
      <c r="T302" s="141">
        <f>S302*H302</f>
        <v>0</v>
      </c>
      <c r="AR302" s="142" t="s">
        <v>164</v>
      </c>
      <c r="AT302" s="142" t="s">
        <v>160</v>
      </c>
      <c r="AU302" s="142" t="s">
        <v>83</v>
      </c>
      <c r="AY302" s="17" t="s">
        <v>159</v>
      </c>
      <c r="BE302" s="143">
        <f>IF(N302="základní",J302,0)</f>
        <v>0</v>
      </c>
      <c r="BF302" s="143">
        <f>IF(N302="snížená",J302,0)</f>
        <v>0</v>
      </c>
      <c r="BG302" s="143">
        <f>IF(N302="zákl. přenesená",J302,0)</f>
        <v>0</v>
      </c>
      <c r="BH302" s="143">
        <f>IF(N302="sníž. přenesená",J302,0)</f>
        <v>0</v>
      </c>
      <c r="BI302" s="143">
        <f>IF(N302="nulová",J302,0)</f>
        <v>0</v>
      </c>
      <c r="BJ302" s="17" t="s">
        <v>81</v>
      </c>
      <c r="BK302" s="143">
        <f>ROUND(I302*H302,2)</f>
        <v>0</v>
      </c>
      <c r="BL302" s="17" t="s">
        <v>164</v>
      </c>
      <c r="BM302" s="142" t="s">
        <v>3682</v>
      </c>
    </row>
    <row r="303" spans="2:65" s="1" customFormat="1" ht="19.2">
      <c r="B303" s="32"/>
      <c r="D303" s="144" t="s">
        <v>165</v>
      </c>
      <c r="F303" s="145" t="s">
        <v>3683</v>
      </c>
      <c r="I303" s="146"/>
      <c r="L303" s="32"/>
      <c r="M303" s="147"/>
      <c r="T303" s="56"/>
      <c r="AT303" s="17" t="s">
        <v>165</v>
      </c>
      <c r="AU303" s="17" t="s">
        <v>83</v>
      </c>
    </row>
    <row r="304" spans="2:65" s="1" customFormat="1" ht="16.5" customHeight="1">
      <c r="B304" s="130"/>
      <c r="C304" s="158" t="s">
        <v>526</v>
      </c>
      <c r="D304" s="158" t="s">
        <v>326</v>
      </c>
      <c r="E304" s="159" t="s">
        <v>3684</v>
      </c>
      <c r="F304" s="160" t="s">
        <v>3685</v>
      </c>
      <c r="G304" s="161" t="s">
        <v>376</v>
      </c>
      <c r="H304" s="162">
        <v>45</v>
      </c>
      <c r="I304" s="163"/>
      <c r="J304" s="164">
        <f>ROUND(I304*H304,2)</f>
        <v>0</v>
      </c>
      <c r="K304" s="160" t="s">
        <v>1</v>
      </c>
      <c r="L304" s="165"/>
      <c r="M304" s="166" t="s">
        <v>1</v>
      </c>
      <c r="N304" s="167" t="s">
        <v>39</v>
      </c>
      <c r="P304" s="140">
        <f>O304*H304</f>
        <v>0</v>
      </c>
      <c r="Q304" s="140">
        <v>7.0000000000000007E-2</v>
      </c>
      <c r="R304" s="140">
        <f>Q304*H304</f>
        <v>3.1500000000000004</v>
      </c>
      <c r="S304" s="140">
        <v>0</v>
      </c>
      <c r="T304" s="141">
        <f>S304*H304</f>
        <v>0</v>
      </c>
      <c r="AR304" s="142" t="s">
        <v>175</v>
      </c>
      <c r="AT304" s="142" t="s">
        <v>326</v>
      </c>
      <c r="AU304" s="142" t="s">
        <v>83</v>
      </c>
      <c r="AY304" s="17" t="s">
        <v>159</v>
      </c>
      <c r="BE304" s="143">
        <f>IF(N304="základní",J304,0)</f>
        <v>0</v>
      </c>
      <c r="BF304" s="143">
        <f>IF(N304="snížená",J304,0)</f>
        <v>0</v>
      </c>
      <c r="BG304" s="143">
        <f>IF(N304="zákl. přenesená",J304,0)</f>
        <v>0</v>
      </c>
      <c r="BH304" s="143">
        <f>IF(N304="sníž. přenesená",J304,0)</f>
        <v>0</v>
      </c>
      <c r="BI304" s="143">
        <f>IF(N304="nulová",J304,0)</f>
        <v>0</v>
      </c>
      <c r="BJ304" s="17" t="s">
        <v>81</v>
      </c>
      <c r="BK304" s="143">
        <f>ROUND(I304*H304,2)</f>
        <v>0</v>
      </c>
      <c r="BL304" s="17" t="s">
        <v>164</v>
      </c>
      <c r="BM304" s="142" t="s">
        <v>3686</v>
      </c>
    </row>
    <row r="305" spans="2:65" s="1" customFormat="1" ht="10.199999999999999">
      <c r="B305" s="32"/>
      <c r="D305" s="144" t="s">
        <v>165</v>
      </c>
      <c r="F305" s="145" t="s">
        <v>3685</v>
      </c>
      <c r="I305" s="146"/>
      <c r="L305" s="32"/>
      <c r="M305" s="147"/>
      <c r="T305" s="56"/>
      <c r="AT305" s="17" t="s">
        <v>165</v>
      </c>
      <c r="AU305" s="17" t="s">
        <v>83</v>
      </c>
    </row>
    <row r="306" spans="2:65" s="1" customFormat="1" ht="24.15" customHeight="1">
      <c r="B306" s="130"/>
      <c r="C306" s="131" t="s">
        <v>278</v>
      </c>
      <c r="D306" s="131" t="s">
        <v>160</v>
      </c>
      <c r="E306" s="132" t="s">
        <v>3687</v>
      </c>
      <c r="F306" s="133" t="s">
        <v>3688</v>
      </c>
      <c r="G306" s="134" t="s">
        <v>329</v>
      </c>
      <c r="H306" s="135">
        <v>33.436999999999998</v>
      </c>
      <c r="I306" s="136"/>
      <c r="J306" s="137">
        <f>ROUND(I306*H306,2)</f>
        <v>0</v>
      </c>
      <c r="K306" s="133" t="s">
        <v>320</v>
      </c>
      <c r="L306" s="32"/>
      <c r="M306" s="138" t="s">
        <v>1</v>
      </c>
      <c r="N306" s="139" t="s">
        <v>39</v>
      </c>
      <c r="P306" s="140">
        <f>O306*H306</f>
        <v>0</v>
      </c>
      <c r="Q306" s="140">
        <v>0</v>
      </c>
      <c r="R306" s="140">
        <f>Q306*H306</f>
        <v>0</v>
      </c>
      <c r="S306" s="140">
        <v>0</v>
      </c>
      <c r="T306" s="141">
        <f>S306*H306</f>
        <v>0</v>
      </c>
      <c r="AR306" s="142" t="s">
        <v>200</v>
      </c>
      <c r="AT306" s="142" t="s">
        <v>160</v>
      </c>
      <c r="AU306" s="142" t="s">
        <v>83</v>
      </c>
      <c r="AY306" s="17" t="s">
        <v>159</v>
      </c>
      <c r="BE306" s="143">
        <f>IF(N306="základní",J306,0)</f>
        <v>0</v>
      </c>
      <c r="BF306" s="143">
        <f>IF(N306="snížená",J306,0)</f>
        <v>0</v>
      </c>
      <c r="BG306" s="143">
        <f>IF(N306="zákl. přenesená",J306,0)</f>
        <v>0</v>
      </c>
      <c r="BH306" s="143">
        <f>IF(N306="sníž. přenesená",J306,0)</f>
        <v>0</v>
      </c>
      <c r="BI306" s="143">
        <f>IF(N306="nulová",J306,0)</f>
        <v>0</v>
      </c>
      <c r="BJ306" s="17" t="s">
        <v>81</v>
      </c>
      <c r="BK306" s="143">
        <f>ROUND(I306*H306,2)</f>
        <v>0</v>
      </c>
      <c r="BL306" s="17" t="s">
        <v>200</v>
      </c>
      <c r="BM306" s="142" t="s">
        <v>3689</v>
      </c>
    </row>
    <row r="307" spans="2:65" s="1" customFormat="1" ht="38.4">
      <c r="B307" s="32"/>
      <c r="D307" s="144" t="s">
        <v>165</v>
      </c>
      <c r="F307" s="145" t="s">
        <v>3690</v>
      </c>
      <c r="I307" s="146"/>
      <c r="L307" s="32"/>
      <c r="M307" s="149"/>
      <c r="N307" s="150"/>
      <c r="O307" s="150"/>
      <c r="P307" s="150"/>
      <c r="Q307" s="150"/>
      <c r="R307" s="150"/>
      <c r="S307" s="150"/>
      <c r="T307" s="151"/>
      <c r="AT307" s="17" t="s">
        <v>165</v>
      </c>
      <c r="AU307" s="17" t="s">
        <v>83</v>
      </c>
    </row>
    <row r="308" spans="2:65" s="1" customFormat="1" ht="6.9" customHeight="1">
      <c r="B308" s="44"/>
      <c r="C308" s="45"/>
      <c r="D308" s="45"/>
      <c r="E308" s="45"/>
      <c r="F308" s="45"/>
      <c r="G308" s="45"/>
      <c r="H308" s="45"/>
      <c r="I308" s="45"/>
      <c r="J308" s="45"/>
      <c r="K308" s="45"/>
      <c r="L308" s="32"/>
    </row>
  </sheetData>
  <autoFilter ref="C127:K307" xr:uid="{00000000-0009-0000-0000-00000B000000}"/>
  <mergeCells count="12">
    <mergeCell ref="E120:H120"/>
    <mergeCell ref="L2:V2"/>
    <mergeCell ref="E85:H85"/>
    <mergeCell ref="E87:H87"/>
    <mergeCell ref="E89:H89"/>
    <mergeCell ref="E116:H116"/>
    <mergeCell ref="E118:H118"/>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H409"/>
  <sheetViews>
    <sheetView showGridLines="0" workbookViewId="0"/>
  </sheetViews>
  <sheetFormatPr defaultRowHeight="14.4"/>
  <cols>
    <col min="1" max="1" width="8.28515625" customWidth="1"/>
    <col min="2" max="2" width="1.7109375" customWidth="1"/>
    <col min="3" max="3" width="25" customWidth="1"/>
    <col min="4" max="4" width="75.85546875" customWidth="1"/>
    <col min="5" max="5" width="13.28515625" customWidth="1"/>
    <col min="6" max="6" width="20" customWidth="1"/>
    <col min="7" max="7" width="1.7109375" customWidth="1"/>
    <col min="8" max="8" width="8.28515625" customWidth="1"/>
  </cols>
  <sheetData>
    <row r="1" spans="2:8" ht="11.25" customHeight="1"/>
    <row r="2" spans="2:8" ht="36.9" customHeight="1"/>
    <row r="3" spans="2:8" ht="6.9" customHeight="1">
      <c r="B3" s="18"/>
      <c r="C3" s="19"/>
      <c r="D3" s="19"/>
      <c r="E3" s="19"/>
      <c r="F3" s="19"/>
      <c r="G3" s="19"/>
      <c r="H3" s="20"/>
    </row>
    <row r="4" spans="2:8" ht="24.9" customHeight="1">
      <c r="B4" s="20"/>
      <c r="C4" s="21" t="s">
        <v>3691</v>
      </c>
      <c r="H4" s="20"/>
    </row>
    <row r="5" spans="2:8" ht="12" customHeight="1">
      <c r="B5" s="20"/>
      <c r="C5" s="24" t="s">
        <v>13</v>
      </c>
      <c r="D5" s="226" t="s">
        <v>14</v>
      </c>
      <c r="E5" s="222"/>
      <c r="F5" s="222"/>
      <c r="H5" s="20"/>
    </row>
    <row r="6" spans="2:8" ht="36.9" customHeight="1">
      <c r="B6" s="20"/>
      <c r="C6" s="26" t="s">
        <v>16</v>
      </c>
      <c r="D6" s="223" t="s">
        <v>17</v>
      </c>
      <c r="E6" s="222"/>
      <c r="F6" s="222"/>
      <c r="H6" s="20"/>
    </row>
    <row r="7" spans="2:8" ht="16.5" customHeight="1">
      <c r="B7" s="20"/>
      <c r="C7" s="27" t="s">
        <v>23</v>
      </c>
      <c r="D7" s="52" t="str">
        <f>'Rekapitulace stavby'!AN8</f>
        <v>25. 2. 2025</v>
      </c>
      <c r="H7" s="20"/>
    </row>
    <row r="8" spans="2:8" s="1" customFormat="1" ht="10.8" customHeight="1">
      <c r="B8" s="32"/>
      <c r="H8" s="32"/>
    </row>
    <row r="9" spans="2:8" s="9" customFormat="1" ht="29.25" customHeight="1">
      <c r="B9" s="112"/>
      <c r="C9" s="113" t="s">
        <v>55</v>
      </c>
      <c r="D9" s="114" t="s">
        <v>56</v>
      </c>
      <c r="E9" s="114" t="s">
        <v>146</v>
      </c>
      <c r="F9" s="115" t="s">
        <v>3692</v>
      </c>
      <c r="H9" s="112"/>
    </row>
    <row r="10" spans="2:8" s="1" customFormat="1" ht="26.4" customHeight="1">
      <c r="B10" s="32"/>
      <c r="C10" s="202" t="s">
        <v>3693</v>
      </c>
      <c r="D10" s="202" t="s">
        <v>112</v>
      </c>
      <c r="H10" s="32"/>
    </row>
    <row r="11" spans="2:8" s="1" customFormat="1" ht="16.8" customHeight="1">
      <c r="B11" s="32"/>
      <c r="C11" s="203" t="s">
        <v>157</v>
      </c>
      <c r="D11" s="204" t="s">
        <v>1472</v>
      </c>
      <c r="E11" s="205" t="s">
        <v>315</v>
      </c>
      <c r="F11" s="206">
        <v>28.731999999999999</v>
      </c>
      <c r="H11" s="32"/>
    </row>
    <row r="12" spans="2:8" s="1" customFormat="1" ht="16.8" customHeight="1">
      <c r="B12" s="32"/>
      <c r="C12" s="207" t="s">
        <v>157</v>
      </c>
      <c r="D12" s="207" t="s">
        <v>1897</v>
      </c>
      <c r="E12" s="17" t="s">
        <v>1</v>
      </c>
      <c r="F12" s="208">
        <v>28.731999999999999</v>
      </c>
      <c r="H12" s="32"/>
    </row>
    <row r="13" spans="2:8" s="1" customFormat="1" ht="16.8" customHeight="1">
      <c r="B13" s="32"/>
      <c r="C13" s="209" t="s">
        <v>3694</v>
      </c>
      <c r="H13" s="32"/>
    </row>
    <row r="14" spans="2:8" s="1" customFormat="1" ht="20.399999999999999">
      <c r="B14" s="32"/>
      <c r="C14" s="207" t="s">
        <v>1893</v>
      </c>
      <c r="D14" s="207" t="s">
        <v>1894</v>
      </c>
      <c r="E14" s="17" t="s">
        <v>315</v>
      </c>
      <c r="F14" s="208">
        <v>28.731999999999999</v>
      </c>
      <c r="H14" s="32"/>
    </row>
    <row r="15" spans="2:8" s="1" customFormat="1" ht="16.8" customHeight="1">
      <c r="B15" s="32"/>
      <c r="C15" s="207" t="s">
        <v>318</v>
      </c>
      <c r="D15" s="207" t="s">
        <v>1709</v>
      </c>
      <c r="E15" s="17" t="s">
        <v>315</v>
      </c>
      <c r="F15" s="208">
        <v>498.09699999999998</v>
      </c>
      <c r="H15" s="32"/>
    </row>
    <row r="16" spans="2:8" s="1" customFormat="1" ht="16.8" customHeight="1">
      <c r="B16" s="32"/>
      <c r="C16" s="203" t="s">
        <v>178</v>
      </c>
      <c r="D16" s="204" t="s">
        <v>3695</v>
      </c>
      <c r="E16" s="205" t="s">
        <v>315</v>
      </c>
      <c r="F16" s="206">
        <v>2.044</v>
      </c>
      <c r="H16" s="32"/>
    </row>
    <row r="17" spans="2:8" s="1" customFormat="1" ht="16.8" customHeight="1">
      <c r="B17" s="32"/>
      <c r="C17" s="207" t="s">
        <v>178</v>
      </c>
      <c r="D17" s="207" t="s">
        <v>1904</v>
      </c>
      <c r="E17" s="17" t="s">
        <v>1</v>
      </c>
      <c r="F17" s="208">
        <v>2.044</v>
      </c>
      <c r="H17" s="32"/>
    </row>
    <row r="18" spans="2:8" s="1" customFormat="1" ht="16.8" customHeight="1">
      <c r="B18" s="32"/>
      <c r="C18" s="203" t="s">
        <v>1474</v>
      </c>
      <c r="D18" s="204" t="s">
        <v>1475</v>
      </c>
      <c r="E18" s="205" t="s">
        <v>315</v>
      </c>
      <c r="F18" s="206">
        <v>1.6080000000000001</v>
      </c>
      <c r="H18" s="32"/>
    </row>
    <row r="19" spans="2:8" s="1" customFormat="1" ht="16.8" customHeight="1">
      <c r="B19" s="32"/>
      <c r="C19" s="207" t="s">
        <v>1</v>
      </c>
      <c r="D19" s="207" t="s">
        <v>2468</v>
      </c>
      <c r="E19" s="17" t="s">
        <v>1</v>
      </c>
      <c r="F19" s="208">
        <v>1.6080000000000001</v>
      </c>
      <c r="H19" s="32"/>
    </row>
    <row r="20" spans="2:8" s="1" customFormat="1" ht="16.8" customHeight="1">
      <c r="B20" s="32"/>
      <c r="C20" s="207" t="s">
        <v>1474</v>
      </c>
      <c r="D20" s="207" t="s">
        <v>1849</v>
      </c>
      <c r="E20" s="17" t="s">
        <v>1</v>
      </c>
      <c r="F20" s="208">
        <v>1.6080000000000001</v>
      </c>
      <c r="H20" s="32"/>
    </row>
    <row r="21" spans="2:8" s="1" customFormat="1" ht="16.8" customHeight="1">
      <c r="B21" s="32"/>
      <c r="C21" s="209" t="s">
        <v>3694</v>
      </c>
      <c r="H21" s="32"/>
    </row>
    <row r="22" spans="2:8" s="1" customFormat="1" ht="16.8" customHeight="1">
      <c r="B22" s="32"/>
      <c r="C22" s="207" t="s">
        <v>2459</v>
      </c>
      <c r="D22" s="207" t="s">
        <v>2460</v>
      </c>
      <c r="E22" s="17" t="s">
        <v>315</v>
      </c>
      <c r="F22" s="208">
        <v>3.2210000000000001</v>
      </c>
      <c r="H22" s="32"/>
    </row>
    <row r="23" spans="2:8" s="1" customFormat="1" ht="20.399999999999999">
      <c r="B23" s="32"/>
      <c r="C23" s="207" t="s">
        <v>2411</v>
      </c>
      <c r="D23" s="207" t="s">
        <v>2412</v>
      </c>
      <c r="E23" s="17" t="s">
        <v>315</v>
      </c>
      <c r="F23" s="208">
        <v>4.8970000000000002</v>
      </c>
      <c r="H23" s="32"/>
    </row>
    <row r="24" spans="2:8" s="1" customFormat="1" ht="16.8" customHeight="1">
      <c r="B24" s="32"/>
      <c r="C24" s="207" t="s">
        <v>2448</v>
      </c>
      <c r="D24" s="207" t="s">
        <v>2449</v>
      </c>
      <c r="E24" s="17" t="s">
        <v>315</v>
      </c>
      <c r="F24" s="208">
        <v>2.6190000000000002</v>
      </c>
      <c r="H24" s="32"/>
    </row>
    <row r="25" spans="2:8" s="1" customFormat="1" ht="16.8" customHeight="1">
      <c r="B25" s="32"/>
      <c r="C25" s="203" t="s">
        <v>1477</v>
      </c>
      <c r="D25" s="204" t="s">
        <v>1478</v>
      </c>
      <c r="E25" s="205" t="s">
        <v>315</v>
      </c>
      <c r="F25" s="206">
        <v>1.0109999999999999</v>
      </c>
      <c r="H25" s="32"/>
    </row>
    <row r="26" spans="2:8" s="1" customFormat="1" ht="16.8" customHeight="1">
      <c r="B26" s="32"/>
      <c r="C26" s="207" t="s">
        <v>1</v>
      </c>
      <c r="D26" s="207" t="s">
        <v>2472</v>
      </c>
      <c r="E26" s="17" t="s">
        <v>1</v>
      </c>
      <c r="F26" s="208">
        <v>0.79200000000000004</v>
      </c>
      <c r="H26" s="32"/>
    </row>
    <row r="27" spans="2:8" s="1" customFormat="1" ht="16.8" customHeight="1">
      <c r="B27" s="32"/>
      <c r="C27" s="207" t="s">
        <v>1</v>
      </c>
      <c r="D27" s="207" t="s">
        <v>2473</v>
      </c>
      <c r="E27" s="17" t="s">
        <v>1</v>
      </c>
      <c r="F27" s="208">
        <v>0.219</v>
      </c>
      <c r="H27" s="32"/>
    </row>
    <row r="28" spans="2:8" s="1" customFormat="1" ht="16.8" customHeight="1">
      <c r="B28" s="32"/>
      <c r="C28" s="207" t="s">
        <v>1477</v>
      </c>
      <c r="D28" s="207" t="s">
        <v>1849</v>
      </c>
      <c r="E28" s="17" t="s">
        <v>1</v>
      </c>
      <c r="F28" s="208">
        <v>1.0109999999999999</v>
      </c>
      <c r="H28" s="32"/>
    </row>
    <row r="29" spans="2:8" s="1" customFormat="1" ht="16.8" customHeight="1">
      <c r="B29" s="32"/>
      <c r="C29" s="209" t="s">
        <v>3694</v>
      </c>
      <c r="H29" s="32"/>
    </row>
    <row r="30" spans="2:8" s="1" customFormat="1" ht="16.8" customHeight="1">
      <c r="B30" s="32"/>
      <c r="C30" s="207" t="s">
        <v>2459</v>
      </c>
      <c r="D30" s="207" t="s">
        <v>2460</v>
      </c>
      <c r="E30" s="17" t="s">
        <v>315</v>
      </c>
      <c r="F30" s="208">
        <v>1.2929999999999999</v>
      </c>
      <c r="H30" s="32"/>
    </row>
    <row r="31" spans="2:8" s="1" customFormat="1" ht="20.399999999999999">
      <c r="B31" s="32"/>
      <c r="C31" s="207" t="s">
        <v>2411</v>
      </c>
      <c r="D31" s="207" t="s">
        <v>2412</v>
      </c>
      <c r="E31" s="17" t="s">
        <v>315</v>
      </c>
      <c r="F31" s="208">
        <v>4.8970000000000002</v>
      </c>
      <c r="H31" s="32"/>
    </row>
    <row r="32" spans="2:8" s="1" customFormat="1" ht="16.8" customHeight="1">
      <c r="B32" s="32"/>
      <c r="C32" s="207" t="s">
        <v>2448</v>
      </c>
      <c r="D32" s="207" t="s">
        <v>2449</v>
      </c>
      <c r="E32" s="17" t="s">
        <v>315</v>
      </c>
      <c r="F32" s="208">
        <v>2.6190000000000002</v>
      </c>
      <c r="H32" s="32"/>
    </row>
    <row r="33" spans="2:8" s="1" customFormat="1" ht="16.8" customHeight="1">
      <c r="B33" s="32"/>
      <c r="C33" s="203" t="s">
        <v>1480</v>
      </c>
      <c r="D33" s="204" t="s">
        <v>1481</v>
      </c>
      <c r="E33" s="205" t="s">
        <v>336</v>
      </c>
      <c r="F33" s="206">
        <v>42.7</v>
      </c>
      <c r="H33" s="32"/>
    </row>
    <row r="34" spans="2:8" s="1" customFormat="1" ht="16.8" customHeight="1">
      <c r="B34" s="32"/>
      <c r="C34" s="207" t="s">
        <v>1</v>
      </c>
      <c r="D34" s="207" t="s">
        <v>1487</v>
      </c>
      <c r="E34" s="17" t="s">
        <v>1</v>
      </c>
      <c r="F34" s="208">
        <v>0</v>
      </c>
      <c r="H34" s="32"/>
    </row>
    <row r="35" spans="2:8" s="1" customFormat="1" ht="16.8" customHeight="1">
      <c r="B35" s="32"/>
      <c r="C35" s="207" t="s">
        <v>1</v>
      </c>
      <c r="D35" s="207" t="s">
        <v>2140</v>
      </c>
      <c r="E35" s="17" t="s">
        <v>1</v>
      </c>
      <c r="F35" s="208">
        <v>6.3</v>
      </c>
      <c r="H35" s="32"/>
    </row>
    <row r="36" spans="2:8" s="1" customFormat="1" ht="16.8" customHeight="1">
      <c r="B36" s="32"/>
      <c r="C36" s="207" t="s">
        <v>1</v>
      </c>
      <c r="D36" s="207" t="s">
        <v>2141</v>
      </c>
      <c r="E36" s="17" t="s">
        <v>1</v>
      </c>
      <c r="F36" s="208">
        <v>11.76</v>
      </c>
      <c r="H36" s="32"/>
    </row>
    <row r="37" spans="2:8" s="1" customFormat="1" ht="16.8" customHeight="1">
      <c r="B37" s="32"/>
      <c r="C37" s="207" t="s">
        <v>1</v>
      </c>
      <c r="D37" s="207" t="s">
        <v>2142</v>
      </c>
      <c r="E37" s="17" t="s">
        <v>1</v>
      </c>
      <c r="F37" s="208">
        <v>17.64</v>
      </c>
      <c r="H37" s="32"/>
    </row>
    <row r="38" spans="2:8" s="1" customFormat="1" ht="16.8" customHeight="1">
      <c r="B38" s="32"/>
      <c r="C38" s="207" t="s">
        <v>1</v>
      </c>
      <c r="D38" s="207" t="s">
        <v>2143</v>
      </c>
      <c r="E38" s="17" t="s">
        <v>1</v>
      </c>
      <c r="F38" s="208">
        <v>7</v>
      </c>
      <c r="H38" s="32"/>
    </row>
    <row r="39" spans="2:8" s="1" customFormat="1" ht="16.8" customHeight="1">
      <c r="B39" s="32"/>
      <c r="C39" s="207" t="s">
        <v>1480</v>
      </c>
      <c r="D39" s="207" t="s">
        <v>1849</v>
      </c>
      <c r="E39" s="17" t="s">
        <v>1</v>
      </c>
      <c r="F39" s="208">
        <v>42.7</v>
      </c>
      <c r="H39" s="32"/>
    </row>
    <row r="40" spans="2:8" s="1" customFormat="1" ht="16.8" customHeight="1">
      <c r="B40" s="32"/>
      <c r="C40" s="209" t="s">
        <v>3694</v>
      </c>
      <c r="H40" s="32"/>
    </row>
    <row r="41" spans="2:8" s="1" customFormat="1" ht="16.8" customHeight="1">
      <c r="B41" s="32"/>
      <c r="C41" s="207" t="s">
        <v>2132</v>
      </c>
      <c r="D41" s="207" t="s">
        <v>2133</v>
      </c>
      <c r="E41" s="17" t="s">
        <v>336</v>
      </c>
      <c r="F41" s="208">
        <v>85.02</v>
      </c>
      <c r="H41" s="32"/>
    </row>
    <row r="42" spans="2:8" s="1" customFormat="1" ht="16.8" customHeight="1">
      <c r="B42" s="32"/>
      <c r="C42" s="207" t="s">
        <v>2144</v>
      </c>
      <c r="D42" s="207" t="s">
        <v>2145</v>
      </c>
      <c r="E42" s="17" t="s">
        <v>336</v>
      </c>
      <c r="F42" s="208">
        <v>42.7</v>
      </c>
      <c r="H42" s="32"/>
    </row>
    <row r="43" spans="2:8" s="1" customFormat="1" ht="16.8" customHeight="1">
      <c r="B43" s="32"/>
      <c r="C43" s="203" t="s">
        <v>1483</v>
      </c>
      <c r="D43" s="204" t="s">
        <v>1484</v>
      </c>
      <c r="E43" s="205" t="s">
        <v>336</v>
      </c>
      <c r="F43" s="206">
        <v>49.752000000000002</v>
      </c>
      <c r="H43" s="32"/>
    </row>
    <row r="44" spans="2:8" s="1" customFormat="1" ht="16.8" customHeight="1">
      <c r="B44" s="32"/>
      <c r="C44" s="207" t="s">
        <v>1</v>
      </c>
      <c r="D44" s="207" t="s">
        <v>2969</v>
      </c>
      <c r="E44" s="17" t="s">
        <v>1</v>
      </c>
      <c r="F44" s="208">
        <v>33.07</v>
      </c>
      <c r="H44" s="32"/>
    </row>
    <row r="45" spans="2:8" s="1" customFormat="1" ht="16.8" customHeight="1">
      <c r="B45" s="32"/>
      <c r="C45" s="207" t="s">
        <v>1</v>
      </c>
      <c r="D45" s="207" t="s">
        <v>2970</v>
      </c>
      <c r="E45" s="17" t="s">
        <v>1</v>
      </c>
      <c r="F45" s="208">
        <v>16.681999999999999</v>
      </c>
      <c r="H45" s="32"/>
    </row>
    <row r="46" spans="2:8" s="1" customFormat="1" ht="16.8" customHeight="1">
      <c r="B46" s="32"/>
      <c r="C46" s="207" t="s">
        <v>1483</v>
      </c>
      <c r="D46" s="207" t="s">
        <v>1597</v>
      </c>
      <c r="E46" s="17" t="s">
        <v>1</v>
      </c>
      <c r="F46" s="208">
        <v>49.752000000000002</v>
      </c>
      <c r="H46" s="32"/>
    </row>
    <row r="47" spans="2:8" s="1" customFormat="1" ht="16.8" customHeight="1">
      <c r="B47" s="32"/>
      <c r="C47" s="209" t="s">
        <v>3694</v>
      </c>
      <c r="H47" s="32"/>
    </row>
    <row r="48" spans="2:8" s="1" customFormat="1" ht="16.8" customHeight="1">
      <c r="B48" s="32"/>
      <c r="C48" s="207" t="s">
        <v>2965</v>
      </c>
      <c r="D48" s="207" t="s">
        <v>2966</v>
      </c>
      <c r="E48" s="17" t="s">
        <v>336</v>
      </c>
      <c r="F48" s="208">
        <v>49.752000000000002</v>
      </c>
      <c r="H48" s="32"/>
    </row>
    <row r="49" spans="2:8" s="1" customFormat="1" ht="16.8" customHeight="1">
      <c r="B49" s="32"/>
      <c r="C49" s="207" t="s">
        <v>2960</v>
      </c>
      <c r="D49" s="207" t="s">
        <v>2961</v>
      </c>
      <c r="E49" s="17" t="s">
        <v>336</v>
      </c>
      <c r="F49" s="208">
        <v>49.752000000000002</v>
      </c>
      <c r="H49" s="32"/>
    </row>
    <row r="50" spans="2:8" s="1" customFormat="1" ht="16.8" customHeight="1">
      <c r="B50" s="32"/>
      <c r="C50" s="207" t="s">
        <v>3020</v>
      </c>
      <c r="D50" s="207" t="s">
        <v>3021</v>
      </c>
      <c r="E50" s="17" t="s">
        <v>336</v>
      </c>
      <c r="F50" s="208">
        <v>120.191</v>
      </c>
      <c r="H50" s="32"/>
    </row>
    <row r="51" spans="2:8" s="1" customFormat="1" ht="20.399999999999999">
      <c r="B51" s="32"/>
      <c r="C51" s="207" t="s">
        <v>3027</v>
      </c>
      <c r="D51" s="207" t="s">
        <v>3028</v>
      </c>
      <c r="E51" s="17" t="s">
        <v>336</v>
      </c>
      <c r="F51" s="208">
        <v>168.45</v>
      </c>
      <c r="H51" s="32"/>
    </row>
    <row r="52" spans="2:8" s="1" customFormat="1" ht="16.8" customHeight="1">
      <c r="B52" s="32"/>
      <c r="C52" s="203" t="s">
        <v>1486</v>
      </c>
      <c r="D52" s="204" t="s">
        <v>1487</v>
      </c>
      <c r="E52" s="205" t="s">
        <v>315</v>
      </c>
      <c r="F52" s="206">
        <v>162.4</v>
      </c>
      <c r="H52" s="32"/>
    </row>
    <row r="53" spans="2:8" s="1" customFormat="1" ht="16.8" customHeight="1">
      <c r="B53" s="32"/>
      <c r="C53" s="207" t="s">
        <v>1486</v>
      </c>
      <c r="D53" s="207" t="s">
        <v>1566</v>
      </c>
      <c r="E53" s="17" t="s">
        <v>1</v>
      </c>
      <c r="F53" s="208">
        <v>162.4</v>
      </c>
      <c r="H53" s="32"/>
    </row>
    <row r="54" spans="2:8" s="1" customFormat="1" ht="16.8" customHeight="1">
      <c r="B54" s="32"/>
      <c r="C54" s="209" t="s">
        <v>3694</v>
      </c>
      <c r="H54" s="32"/>
    </row>
    <row r="55" spans="2:8" s="1" customFormat="1" ht="20.399999999999999">
      <c r="B55" s="32"/>
      <c r="C55" s="207" t="s">
        <v>1562</v>
      </c>
      <c r="D55" s="207" t="s">
        <v>1563</v>
      </c>
      <c r="E55" s="17" t="s">
        <v>315</v>
      </c>
      <c r="F55" s="208">
        <v>162.4</v>
      </c>
      <c r="H55" s="32"/>
    </row>
    <row r="56" spans="2:8" s="1" customFormat="1" ht="20.399999999999999">
      <c r="B56" s="32"/>
      <c r="C56" s="207" t="s">
        <v>1667</v>
      </c>
      <c r="D56" s="207" t="s">
        <v>1668</v>
      </c>
      <c r="E56" s="17" t="s">
        <v>315</v>
      </c>
      <c r="F56" s="208">
        <v>605.60900000000004</v>
      </c>
      <c r="H56" s="32"/>
    </row>
    <row r="57" spans="2:8" s="1" customFormat="1" ht="16.8" customHeight="1">
      <c r="B57" s="32"/>
      <c r="C57" s="207" t="s">
        <v>318</v>
      </c>
      <c r="D57" s="207" t="s">
        <v>1709</v>
      </c>
      <c r="E57" s="17" t="s">
        <v>315</v>
      </c>
      <c r="F57" s="208">
        <v>498.09699999999998</v>
      </c>
      <c r="H57" s="32"/>
    </row>
    <row r="58" spans="2:8" s="1" customFormat="1" ht="16.8" customHeight="1">
      <c r="B58" s="32"/>
      <c r="C58" s="203" t="s">
        <v>1489</v>
      </c>
      <c r="D58" s="204" t="s">
        <v>1490</v>
      </c>
      <c r="E58" s="205" t="s">
        <v>315</v>
      </c>
      <c r="F58" s="206">
        <v>75.679000000000002</v>
      </c>
      <c r="H58" s="32"/>
    </row>
    <row r="59" spans="2:8" s="1" customFormat="1" ht="16.8" customHeight="1">
      <c r="B59" s="32"/>
      <c r="C59" s="207" t="s">
        <v>1489</v>
      </c>
      <c r="D59" s="207" t="s">
        <v>1568</v>
      </c>
      <c r="E59" s="17" t="s">
        <v>1</v>
      </c>
      <c r="F59" s="208">
        <v>75.679000000000002</v>
      </c>
      <c r="H59" s="32"/>
    </row>
    <row r="60" spans="2:8" s="1" customFormat="1" ht="16.8" customHeight="1">
      <c r="B60" s="32"/>
      <c r="C60" s="209" t="s">
        <v>3694</v>
      </c>
      <c r="H60" s="32"/>
    </row>
    <row r="61" spans="2:8" s="1" customFormat="1" ht="20.399999999999999">
      <c r="B61" s="32"/>
      <c r="C61" s="207" t="s">
        <v>1562</v>
      </c>
      <c r="D61" s="207" t="s">
        <v>1563</v>
      </c>
      <c r="E61" s="17" t="s">
        <v>315</v>
      </c>
      <c r="F61" s="208">
        <v>75.679000000000002</v>
      </c>
      <c r="H61" s="32"/>
    </row>
    <row r="62" spans="2:8" s="1" customFormat="1" ht="20.399999999999999">
      <c r="B62" s="32"/>
      <c r="C62" s="207" t="s">
        <v>1667</v>
      </c>
      <c r="D62" s="207" t="s">
        <v>1668</v>
      </c>
      <c r="E62" s="17" t="s">
        <v>315</v>
      </c>
      <c r="F62" s="208">
        <v>605.60900000000004</v>
      </c>
      <c r="H62" s="32"/>
    </row>
    <row r="63" spans="2:8" s="1" customFormat="1" ht="16.8" customHeight="1">
      <c r="B63" s="32"/>
      <c r="C63" s="203" t="s">
        <v>1492</v>
      </c>
      <c r="D63" s="204" t="s">
        <v>1493</v>
      </c>
      <c r="E63" s="205" t="s">
        <v>336</v>
      </c>
      <c r="F63" s="206">
        <v>169.94300000000001</v>
      </c>
      <c r="H63" s="32"/>
    </row>
    <row r="64" spans="2:8" s="1" customFormat="1" ht="16.8" customHeight="1">
      <c r="B64" s="32"/>
      <c r="C64" s="207" t="s">
        <v>1</v>
      </c>
      <c r="D64" s="207" t="s">
        <v>1979</v>
      </c>
      <c r="E64" s="17" t="s">
        <v>1</v>
      </c>
      <c r="F64" s="208">
        <v>50.89</v>
      </c>
      <c r="H64" s="32"/>
    </row>
    <row r="65" spans="2:8" s="1" customFormat="1" ht="16.8" customHeight="1">
      <c r="B65" s="32"/>
      <c r="C65" s="207" t="s">
        <v>1</v>
      </c>
      <c r="D65" s="207" t="s">
        <v>1980</v>
      </c>
      <c r="E65" s="17" t="s">
        <v>1</v>
      </c>
      <c r="F65" s="208">
        <v>53.42</v>
      </c>
      <c r="H65" s="32"/>
    </row>
    <row r="66" spans="2:8" s="1" customFormat="1" ht="20.399999999999999">
      <c r="B66" s="32"/>
      <c r="C66" s="207" t="s">
        <v>1</v>
      </c>
      <c r="D66" s="207" t="s">
        <v>1981</v>
      </c>
      <c r="E66" s="17" t="s">
        <v>1</v>
      </c>
      <c r="F66" s="208">
        <v>34.231000000000002</v>
      </c>
      <c r="H66" s="32"/>
    </row>
    <row r="67" spans="2:8" s="1" customFormat="1" ht="16.8" customHeight="1">
      <c r="B67" s="32"/>
      <c r="C67" s="207" t="s">
        <v>1</v>
      </c>
      <c r="D67" s="207" t="s">
        <v>1982</v>
      </c>
      <c r="E67" s="17" t="s">
        <v>1</v>
      </c>
      <c r="F67" s="208">
        <v>31.402000000000001</v>
      </c>
      <c r="H67" s="32"/>
    </row>
    <row r="68" spans="2:8" s="1" customFormat="1" ht="16.8" customHeight="1">
      <c r="B68" s="32"/>
      <c r="C68" s="207" t="s">
        <v>1492</v>
      </c>
      <c r="D68" s="207" t="s">
        <v>1597</v>
      </c>
      <c r="E68" s="17" t="s">
        <v>1</v>
      </c>
      <c r="F68" s="208">
        <v>169.94300000000001</v>
      </c>
      <c r="H68" s="32"/>
    </row>
    <row r="69" spans="2:8" s="1" customFormat="1" ht="16.8" customHeight="1">
      <c r="B69" s="32"/>
      <c r="C69" s="209" t="s">
        <v>3694</v>
      </c>
      <c r="H69" s="32"/>
    </row>
    <row r="70" spans="2:8" s="1" customFormat="1" ht="16.8" customHeight="1">
      <c r="B70" s="32"/>
      <c r="C70" s="207" t="s">
        <v>1975</v>
      </c>
      <c r="D70" s="207" t="s">
        <v>1976</v>
      </c>
      <c r="E70" s="17" t="s">
        <v>336</v>
      </c>
      <c r="F70" s="208">
        <v>169.94300000000001</v>
      </c>
      <c r="H70" s="32"/>
    </row>
    <row r="71" spans="2:8" s="1" customFormat="1" ht="16.8" customHeight="1">
      <c r="B71" s="32"/>
      <c r="C71" s="207" t="s">
        <v>1983</v>
      </c>
      <c r="D71" s="207" t="s">
        <v>1984</v>
      </c>
      <c r="E71" s="17" t="s">
        <v>336</v>
      </c>
      <c r="F71" s="208">
        <v>169.94300000000001</v>
      </c>
      <c r="H71" s="32"/>
    </row>
    <row r="72" spans="2:8" s="1" customFormat="1" ht="16.8" customHeight="1">
      <c r="B72" s="32"/>
      <c r="C72" s="207" t="s">
        <v>1987</v>
      </c>
      <c r="D72" s="207" t="s">
        <v>1988</v>
      </c>
      <c r="E72" s="17" t="s">
        <v>336</v>
      </c>
      <c r="F72" s="208">
        <v>169.94300000000001</v>
      </c>
      <c r="H72" s="32"/>
    </row>
    <row r="73" spans="2:8" s="1" customFormat="1" ht="16.8" customHeight="1">
      <c r="B73" s="32"/>
      <c r="C73" s="207" t="s">
        <v>3020</v>
      </c>
      <c r="D73" s="207" t="s">
        <v>3021</v>
      </c>
      <c r="E73" s="17" t="s">
        <v>336</v>
      </c>
      <c r="F73" s="208">
        <v>120.191</v>
      </c>
      <c r="H73" s="32"/>
    </row>
    <row r="74" spans="2:8" s="1" customFormat="1" ht="20.399999999999999">
      <c r="B74" s="32"/>
      <c r="C74" s="207" t="s">
        <v>3027</v>
      </c>
      <c r="D74" s="207" t="s">
        <v>3028</v>
      </c>
      <c r="E74" s="17" t="s">
        <v>336</v>
      </c>
      <c r="F74" s="208">
        <v>168.45</v>
      </c>
      <c r="H74" s="32"/>
    </row>
    <row r="75" spans="2:8" s="1" customFormat="1" ht="16.8" customHeight="1">
      <c r="B75" s="32"/>
      <c r="C75" s="203" t="s">
        <v>1495</v>
      </c>
      <c r="D75" s="204" t="s">
        <v>1496</v>
      </c>
      <c r="E75" s="205" t="s">
        <v>315</v>
      </c>
      <c r="F75" s="206">
        <v>6.8049999999999997</v>
      </c>
      <c r="H75" s="32"/>
    </row>
    <row r="76" spans="2:8" s="1" customFormat="1" ht="16.8" customHeight="1">
      <c r="B76" s="32"/>
      <c r="C76" s="207" t="s">
        <v>1495</v>
      </c>
      <c r="D76" s="207" t="s">
        <v>1763</v>
      </c>
      <c r="E76" s="17" t="s">
        <v>1</v>
      </c>
      <c r="F76" s="208">
        <v>6.8049999999999997</v>
      </c>
      <c r="H76" s="32"/>
    </row>
    <row r="77" spans="2:8" s="1" customFormat="1" ht="16.8" customHeight="1">
      <c r="B77" s="32"/>
      <c r="C77" s="209" t="s">
        <v>3694</v>
      </c>
      <c r="H77" s="32"/>
    </row>
    <row r="78" spans="2:8" s="1" customFormat="1" ht="16.8" customHeight="1">
      <c r="B78" s="32"/>
      <c r="C78" s="207" t="s">
        <v>1759</v>
      </c>
      <c r="D78" s="207" t="s">
        <v>1760</v>
      </c>
      <c r="E78" s="17" t="s">
        <v>315</v>
      </c>
      <c r="F78" s="208">
        <v>6.8049999999999997</v>
      </c>
      <c r="H78" s="32"/>
    </row>
    <row r="79" spans="2:8" s="1" customFormat="1" ht="16.8" customHeight="1">
      <c r="B79" s="32"/>
      <c r="C79" s="207" t="s">
        <v>318</v>
      </c>
      <c r="D79" s="207" t="s">
        <v>1709</v>
      </c>
      <c r="E79" s="17" t="s">
        <v>315</v>
      </c>
      <c r="F79" s="208">
        <v>498.09699999999998</v>
      </c>
      <c r="H79" s="32"/>
    </row>
    <row r="80" spans="2:8" s="1" customFormat="1" ht="16.8" customHeight="1">
      <c r="B80" s="32"/>
      <c r="C80" s="203" t="s">
        <v>1519</v>
      </c>
      <c r="D80" s="204" t="s">
        <v>1520</v>
      </c>
      <c r="E80" s="205" t="s">
        <v>336</v>
      </c>
      <c r="F80" s="206">
        <v>48.259</v>
      </c>
      <c r="H80" s="32"/>
    </row>
    <row r="81" spans="2:8" s="1" customFormat="1" ht="16.8" customHeight="1">
      <c r="B81" s="32"/>
      <c r="C81" s="207" t="s">
        <v>1</v>
      </c>
      <c r="D81" s="207" t="s">
        <v>2532</v>
      </c>
      <c r="E81" s="17" t="s">
        <v>1</v>
      </c>
      <c r="F81" s="208">
        <v>15</v>
      </c>
      <c r="H81" s="32"/>
    </row>
    <row r="82" spans="2:8" s="1" customFormat="1" ht="16.8" customHeight="1">
      <c r="B82" s="32"/>
      <c r="C82" s="207" t="s">
        <v>1</v>
      </c>
      <c r="D82" s="207" t="s">
        <v>2533</v>
      </c>
      <c r="E82" s="17" t="s">
        <v>1</v>
      </c>
      <c r="F82" s="208">
        <v>21</v>
      </c>
      <c r="H82" s="32"/>
    </row>
    <row r="83" spans="2:8" s="1" customFormat="1" ht="16.8" customHeight="1">
      <c r="B83" s="32"/>
      <c r="C83" s="207" t="s">
        <v>1</v>
      </c>
      <c r="D83" s="207" t="s">
        <v>2534</v>
      </c>
      <c r="E83" s="17" t="s">
        <v>1</v>
      </c>
      <c r="F83" s="208">
        <v>8.6590000000000007</v>
      </c>
      <c r="H83" s="32"/>
    </row>
    <row r="84" spans="2:8" s="1" customFormat="1" ht="16.8" customHeight="1">
      <c r="B84" s="32"/>
      <c r="C84" s="207" t="s">
        <v>1</v>
      </c>
      <c r="D84" s="207" t="s">
        <v>2535</v>
      </c>
      <c r="E84" s="17" t="s">
        <v>1</v>
      </c>
      <c r="F84" s="208">
        <v>3.6</v>
      </c>
      <c r="H84" s="32"/>
    </row>
    <row r="85" spans="2:8" s="1" customFormat="1" ht="16.8" customHeight="1">
      <c r="B85" s="32"/>
      <c r="C85" s="207" t="s">
        <v>1519</v>
      </c>
      <c r="D85" s="207" t="s">
        <v>1597</v>
      </c>
      <c r="E85" s="17" t="s">
        <v>1</v>
      </c>
      <c r="F85" s="208">
        <v>48.259</v>
      </c>
      <c r="H85" s="32"/>
    </row>
    <row r="86" spans="2:8" s="1" customFormat="1" ht="16.8" customHeight="1">
      <c r="B86" s="32"/>
      <c r="C86" s="209" t="s">
        <v>3694</v>
      </c>
      <c r="H86" s="32"/>
    </row>
    <row r="87" spans="2:8" s="1" customFormat="1" ht="16.8" customHeight="1">
      <c r="B87" s="32"/>
      <c r="C87" s="207" t="s">
        <v>2529</v>
      </c>
      <c r="D87" s="207" t="s">
        <v>2530</v>
      </c>
      <c r="E87" s="17" t="s">
        <v>336</v>
      </c>
      <c r="F87" s="208">
        <v>48.259</v>
      </c>
      <c r="H87" s="32"/>
    </row>
    <row r="88" spans="2:8" s="1" customFormat="1" ht="16.8" customHeight="1">
      <c r="B88" s="32"/>
      <c r="C88" s="207" t="s">
        <v>2537</v>
      </c>
      <c r="D88" s="207" t="s">
        <v>2538</v>
      </c>
      <c r="E88" s="17" t="s">
        <v>336</v>
      </c>
      <c r="F88" s="208">
        <v>48.259</v>
      </c>
      <c r="H88" s="32"/>
    </row>
    <row r="89" spans="2:8" s="1" customFormat="1" ht="20.399999999999999">
      <c r="B89" s="32"/>
      <c r="C89" s="207" t="s">
        <v>3027</v>
      </c>
      <c r="D89" s="207" t="s">
        <v>3028</v>
      </c>
      <c r="E89" s="17" t="s">
        <v>336</v>
      </c>
      <c r="F89" s="208">
        <v>168.45</v>
      </c>
      <c r="H89" s="32"/>
    </row>
    <row r="90" spans="2:8" s="1" customFormat="1" ht="16.8" customHeight="1">
      <c r="B90" s="32"/>
      <c r="C90" s="203" t="s">
        <v>1909</v>
      </c>
      <c r="D90" s="204" t="s">
        <v>3696</v>
      </c>
      <c r="E90" s="205" t="s">
        <v>315</v>
      </c>
      <c r="F90" s="206">
        <v>55.539000000000001</v>
      </c>
      <c r="H90" s="32"/>
    </row>
    <row r="91" spans="2:8" s="1" customFormat="1" ht="16.8" customHeight="1">
      <c r="B91" s="32"/>
      <c r="C91" s="207" t="s">
        <v>1909</v>
      </c>
      <c r="D91" s="207" t="s">
        <v>1910</v>
      </c>
      <c r="E91" s="17" t="s">
        <v>1</v>
      </c>
      <c r="F91" s="208">
        <v>55.539000000000001</v>
      </c>
      <c r="H91" s="32"/>
    </row>
    <row r="92" spans="2:8" s="1" customFormat="1" ht="16.8" customHeight="1">
      <c r="B92" s="32"/>
      <c r="C92" s="203" t="s">
        <v>1911</v>
      </c>
      <c r="D92" s="204" t="s">
        <v>3696</v>
      </c>
      <c r="E92" s="205" t="s">
        <v>315</v>
      </c>
      <c r="F92" s="206">
        <v>9.24</v>
      </c>
      <c r="H92" s="32"/>
    </row>
    <row r="93" spans="2:8" s="1" customFormat="1" ht="16.8" customHeight="1">
      <c r="B93" s="32"/>
      <c r="C93" s="207" t="s">
        <v>1911</v>
      </c>
      <c r="D93" s="207" t="s">
        <v>1912</v>
      </c>
      <c r="E93" s="17" t="s">
        <v>1</v>
      </c>
      <c r="F93" s="208">
        <v>9.24</v>
      </c>
      <c r="H93" s="32"/>
    </row>
    <row r="94" spans="2:8" s="1" customFormat="1" ht="16.8" customHeight="1">
      <c r="B94" s="32"/>
      <c r="C94" s="203" t="s">
        <v>1913</v>
      </c>
      <c r="D94" s="204" t="s">
        <v>3697</v>
      </c>
      <c r="E94" s="205" t="s">
        <v>315</v>
      </c>
      <c r="F94" s="206">
        <v>16.911000000000001</v>
      </c>
      <c r="H94" s="32"/>
    </row>
    <row r="95" spans="2:8" s="1" customFormat="1" ht="16.8" customHeight="1">
      <c r="B95" s="32"/>
      <c r="C95" s="207" t="s">
        <v>1913</v>
      </c>
      <c r="D95" s="207" t="s">
        <v>1914</v>
      </c>
      <c r="E95" s="17" t="s">
        <v>1</v>
      </c>
      <c r="F95" s="208">
        <v>16.911000000000001</v>
      </c>
      <c r="H95" s="32"/>
    </row>
    <row r="96" spans="2:8" s="1" customFormat="1" ht="16.8" customHeight="1">
      <c r="B96" s="32"/>
      <c r="C96" s="203" t="s">
        <v>1915</v>
      </c>
      <c r="D96" s="204" t="s">
        <v>3696</v>
      </c>
      <c r="E96" s="205" t="s">
        <v>315</v>
      </c>
      <c r="F96" s="206">
        <v>8.0500000000000007</v>
      </c>
      <c r="H96" s="32"/>
    </row>
    <row r="97" spans="2:8" s="1" customFormat="1" ht="16.8" customHeight="1">
      <c r="B97" s="32"/>
      <c r="C97" s="207" t="s">
        <v>1915</v>
      </c>
      <c r="D97" s="207" t="s">
        <v>1916</v>
      </c>
      <c r="E97" s="17" t="s">
        <v>1</v>
      </c>
      <c r="F97" s="208">
        <v>8.0500000000000007</v>
      </c>
      <c r="H97" s="32"/>
    </row>
    <row r="98" spans="2:8" s="1" customFormat="1" ht="16.8" customHeight="1">
      <c r="B98" s="32"/>
      <c r="C98" s="203" t="s">
        <v>1917</v>
      </c>
      <c r="D98" s="204" t="s">
        <v>3696</v>
      </c>
      <c r="E98" s="205" t="s">
        <v>315</v>
      </c>
      <c r="F98" s="206">
        <v>6.16</v>
      </c>
      <c r="H98" s="32"/>
    </row>
    <row r="99" spans="2:8" s="1" customFormat="1" ht="16.8" customHeight="1">
      <c r="B99" s="32"/>
      <c r="C99" s="207" t="s">
        <v>1917</v>
      </c>
      <c r="D99" s="207" t="s">
        <v>1918</v>
      </c>
      <c r="E99" s="17" t="s">
        <v>1</v>
      </c>
      <c r="F99" s="208">
        <v>6.16</v>
      </c>
      <c r="H99" s="32"/>
    </row>
    <row r="100" spans="2:8" s="1" customFormat="1" ht="16.8" customHeight="1">
      <c r="B100" s="32"/>
      <c r="C100" s="203" t="s">
        <v>1902</v>
      </c>
      <c r="D100" s="204" t="s">
        <v>3698</v>
      </c>
      <c r="E100" s="205" t="s">
        <v>315</v>
      </c>
      <c r="F100" s="206">
        <v>13.778</v>
      </c>
      <c r="H100" s="32"/>
    </row>
    <row r="101" spans="2:8" s="1" customFormat="1" ht="16.8" customHeight="1">
      <c r="B101" s="32"/>
      <c r="C101" s="207" t="s">
        <v>1902</v>
      </c>
      <c r="D101" s="207" t="s">
        <v>1903</v>
      </c>
      <c r="E101" s="17" t="s">
        <v>1</v>
      </c>
      <c r="F101" s="208">
        <v>13.778</v>
      </c>
      <c r="H101" s="32"/>
    </row>
    <row r="102" spans="2:8" s="1" customFormat="1" ht="16.8" customHeight="1">
      <c r="B102" s="32"/>
      <c r="C102" s="203" t="s">
        <v>1499</v>
      </c>
      <c r="D102" s="204" t="s">
        <v>1500</v>
      </c>
      <c r="E102" s="205" t="s">
        <v>336</v>
      </c>
      <c r="F102" s="206">
        <v>155.13900000000001</v>
      </c>
      <c r="H102" s="32"/>
    </row>
    <row r="103" spans="2:8" s="1" customFormat="1" ht="16.8" customHeight="1">
      <c r="B103" s="32"/>
      <c r="C103" s="207" t="s">
        <v>1502</v>
      </c>
      <c r="D103" s="207" t="s">
        <v>2635</v>
      </c>
      <c r="E103" s="17" t="s">
        <v>1</v>
      </c>
      <c r="F103" s="208">
        <v>74.323999999999998</v>
      </c>
      <c r="H103" s="32"/>
    </row>
    <row r="104" spans="2:8" s="1" customFormat="1" ht="16.8" customHeight="1">
      <c r="B104" s="32"/>
      <c r="C104" s="207" t="s">
        <v>1</v>
      </c>
      <c r="D104" s="207" t="s">
        <v>2636</v>
      </c>
      <c r="E104" s="17" t="s">
        <v>1</v>
      </c>
      <c r="F104" s="208">
        <v>80.814999999999998</v>
      </c>
      <c r="H104" s="32"/>
    </row>
    <row r="105" spans="2:8" s="1" customFormat="1" ht="16.8" customHeight="1">
      <c r="B105" s="32"/>
      <c r="C105" s="207" t="s">
        <v>1499</v>
      </c>
      <c r="D105" s="207" t="s">
        <v>1849</v>
      </c>
      <c r="E105" s="17" t="s">
        <v>1</v>
      </c>
      <c r="F105" s="208">
        <v>155.13900000000001</v>
      </c>
      <c r="H105" s="32"/>
    </row>
    <row r="106" spans="2:8" s="1" customFormat="1" ht="16.8" customHeight="1">
      <c r="B106" s="32"/>
      <c r="C106" s="209" t="s">
        <v>3694</v>
      </c>
      <c r="H106" s="32"/>
    </row>
    <row r="107" spans="2:8" s="1" customFormat="1" ht="16.8" customHeight="1">
      <c r="B107" s="32"/>
      <c r="C107" s="207" t="s">
        <v>2631</v>
      </c>
      <c r="D107" s="207" t="s">
        <v>2632</v>
      </c>
      <c r="E107" s="17" t="s">
        <v>336</v>
      </c>
      <c r="F107" s="208">
        <v>141.839</v>
      </c>
      <c r="H107" s="32"/>
    </row>
    <row r="108" spans="2:8" s="1" customFormat="1" ht="16.8" customHeight="1">
      <c r="B108" s="32"/>
      <c r="C108" s="207" t="s">
        <v>2438</v>
      </c>
      <c r="D108" s="207" t="s">
        <v>2439</v>
      </c>
      <c r="E108" s="17" t="s">
        <v>336</v>
      </c>
      <c r="F108" s="208">
        <v>155.13900000000001</v>
      </c>
      <c r="H108" s="32"/>
    </row>
    <row r="109" spans="2:8" s="1" customFormat="1" ht="16.8" customHeight="1">
      <c r="B109" s="32"/>
      <c r="C109" s="207" t="s">
        <v>2672</v>
      </c>
      <c r="D109" s="207" t="s">
        <v>2673</v>
      </c>
      <c r="E109" s="17" t="s">
        <v>376</v>
      </c>
      <c r="F109" s="208">
        <v>111</v>
      </c>
      <c r="H109" s="32"/>
    </row>
    <row r="110" spans="2:8" s="1" customFormat="1" ht="16.8" customHeight="1">
      <c r="B110" s="32"/>
      <c r="C110" s="203" t="s">
        <v>1502</v>
      </c>
      <c r="D110" s="204" t="s">
        <v>1503</v>
      </c>
      <c r="E110" s="205" t="s">
        <v>336</v>
      </c>
      <c r="F110" s="206">
        <v>74.323999999999998</v>
      </c>
      <c r="H110" s="32"/>
    </row>
    <row r="111" spans="2:8" s="1" customFormat="1" ht="16.8" customHeight="1">
      <c r="B111" s="32"/>
      <c r="C111" s="207" t="s">
        <v>1502</v>
      </c>
      <c r="D111" s="207" t="s">
        <v>2635</v>
      </c>
      <c r="E111" s="17" t="s">
        <v>1</v>
      </c>
      <c r="F111" s="208">
        <v>74.323999999999998</v>
      </c>
      <c r="H111" s="32"/>
    </row>
    <row r="112" spans="2:8" s="1" customFormat="1" ht="16.8" customHeight="1">
      <c r="B112" s="32"/>
      <c r="C112" s="209" t="s">
        <v>3694</v>
      </c>
      <c r="H112" s="32"/>
    </row>
    <row r="113" spans="2:8" s="1" customFormat="1" ht="16.8" customHeight="1">
      <c r="B113" s="32"/>
      <c r="C113" s="207" t="s">
        <v>2631</v>
      </c>
      <c r="D113" s="207" t="s">
        <v>2632</v>
      </c>
      <c r="E113" s="17" t="s">
        <v>336</v>
      </c>
      <c r="F113" s="208">
        <v>141.839</v>
      </c>
      <c r="H113" s="32"/>
    </row>
    <row r="114" spans="2:8" s="1" customFormat="1" ht="16.8" customHeight="1">
      <c r="B114" s="32"/>
      <c r="C114" s="207" t="s">
        <v>2657</v>
      </c>
      <c r="D114" s="207" t="s">
        <v>2658</v>
      </c>
      <c r="E114" s="17" t="s">
        <v>336</v>
      </c>
      <c r="F114" s="208">
        <v>74.323999999999998</v>
      </c>
      <c r="H114" s="32"/>
    </row>
    <row r="115" spans="2:8" s="1" customFormat="1" ht="16.8" customHeight="1">
      <c r="B115" s="32"/>
      <c r="C115" s="203" t="s">
        <v>1505</v>
      </c>
      <c r="D115" s="204" t="s">
        <v>1506</v>
      </c>
      <c r="E115" s="205" t="s">
        <v>315</v>
      </c>
      <c r="F115" s="206">
        <v>28.571000000000002</v>
      </c>
      <c r="H115" s="32"/>
    </row>
    <row r="116" spans="2:8" s="1" customFormat="1" ht="16.8" customHeight="1">
      <c r="B116" s="32"/>
      <c r="C116" s="207" t="s">
        <v>1505</v>
      </c>
      <c r="D116" s="207" t="s">
        <v>1754</v>
      </c>
      <c r="E116" s="17" t="s">
        <v>1</v>
      </c>
      <c r="F116" s="208">
        <v>28.571000000000002</v>
      </c>
      <c r="H116" s="32"/>
    </row>
    <row r="117" spans="2:8" s="1" customFormat="1" ht="16.8" customHeight="1">
      <c r="B117" s="32"/>
      <c r="C117" s="209" t="s">
        <v>3694</v>
      </c>
      <c r="H117" s="32"/>
    </row>
    <row r="118" spans="2:8" s="1" customFormat="1" ht="16.8" customHeight="1">
      <c r="B118" s="32"/>
      <c r="C118" s="207" t="s">
        <v>1751</v>
      </c>
      <c r="D118" s="207" t="s">
        <v>1752</v>
      </c>
      <c r="E118" s="17" t="s">
        <v>315</v>
      </c>
      <c r="F118" s="208">
        <v>28.571000000000002</v>
      </c>
      <c r="H118" s="32"/>
    </row>
    <row r="119" spans="2:8" s="1" customFormat="1" ht="16.8" customHeight="1">
      <c r="B119" s="32"/>
      <c r="C119" s="207" t="s">
        <v>318</v>
      </c>
      <c r="D119" s="207" t="s">
        <v>1709</v>
      </c>
      <c r="E119" s="17" t="s">
        <v>315</v>
      </c>
      <c r="F119" s="208">
        <v>498.09699999999998</v>
      </c>
      <c r="H119" s="32"/>
    </row>
    <row r="120" spans="2:8" s="1" customFormat="1" ht="16.8" customHeight="1">
      <c r="B120" s="32"/>
      <c r="C120" s="203" t="s">
        <v>1508</v>
      </c>
      <c r="D120" s="204" t="s">
        <v>1509</v>
      </c>
      <c r="E120" s="205" t="s">
        <v>315</v>
      </c>
      <c r="F120" s="206">
        <v>4.0819999999999999</v>
      </c>
      <c r="H120" s="32"/>
    </row>
    <row r="121" spans="2:8" s="1" customFormat="1" ht="16.8" customHeight="1">
      <c r="B121" s="32"/>
      <c r="C121" s="207" t="s">
        <v>1508</v>
      </c>
      <c r="D121" s="207" t="s">
        <v>1758</v>
      </c>
      <c r="E121" s="17" t="s">
        <v>1</v>
      </c>
      <c r="F121" s="208">
        <v>4.0819999999999999</v>
      </c>
      <c r="H121" s="32"/>
    </row>
    <row r="122" spans="2:8" s="1" customFormat="1" ht="16.8" customHeight="1">
      <c r="B122" s="32"/>
      <c r="C122" s="209" t="s">
        <v>3694</v>
      </c>
      <c r="H122" s="32"/>
    </row>
    <row r="123" spans="2:8" s="1" customFormat="1" ht="16.8" customHeight="1">
      <c r="B123" s="32"/>
      <c r="C123" s="207" t="s">
        <v>1755</v>
      </c>
      <c r="D123" s="207" t="s">
        <v>1756</v>
      </c>
      <c r="E123" s="17" t="s">
        <v>315</v>
      </c>
      <c r="F123" s="208">
        <v>4.0819999999999999</v>
      </c>
      <c r="H123" s="32"/>
    </row>
    <row r="124" spans="2:8" s="1" customFormat="1" ht="16.8" customHeight="1">
      <c r="B124" s="32"/>
      <c r="C124" s="207" t="s">
        <v>318</v>
      </c>
      <c r="D124" s="207" t="s">
        <v>1709</v>
      </c>
      <c r="E124" s="17" t="s">
        <v>315</v>
      </c>
      <c r="F124" s="208">
        <v>498.09699999999998</v>
      </c>
      <c r="H124" s="32"/>
    </row>
    <row r="125" spans="2:8" s="1" customFormat="1" ht="16.8" customHeight="1">
      <c r="B125" s="32"/>
      <c r="C125" s="203" t="s">
        <v>1511</v>
      </c>
      <c r="D125" s="204" t="s">
        <v>1512</v>
      </c>
      <c r="E125" s="205" t="s">
        <v>315</v>
      </c>
      <c r="F125" s="206">
        <v>1.613</v>
      </c>
      <c r="H125" s="32"/>
    </row>
    <row r="126" spans="2:8" s="1" customFormat="1" ht="16.8" customHeight="1">
      <c r="B126" s="32"/>
      <c r="C126" s="207" t="s">
        <v>1</v>
      </c>
      <c r="D126" s="207" t="s">
        <v>2421</v>
      </c>
      <c r="E126" s="17" t="s">
        <v>1</v>
      </c>
      <c r="F126" s="208">
        <v>0</v>
      </c>
      <c r="H126" s="32"/>
    </row>
    <row r="127" spans="2:8" s="1" customFormat="1" ht="16.8" customHeight="1">
      <c r="B127" s="32"/>
      <c r="C127" s="207" t="s">
        <v>1</v>
      </c>
      <c r="D127" s="207" t="s">
        <v>2463</v>
      </c>
      <c r="E127" s="17" t="s">
        <v>1</v>
      </c>
      <c r="F127" s="208">
        <v>8.6999999999999994E-2</v>
      </c>
      <c r="H127" s="32"/>
    </row>
    <row r="128" spans="2:8" s="1" customFormat="1" ht="16.8" customHeight="1">
      <c r="B128" s="32"/>
      <c r="C128" s="207" t="s">
        <v>1</v>
      </c>
      <c r="D128" s="207" t="s">
        <v>2464</v>
      </c>
      <c r="E128" s="17" t="s">
        <v>1</v>
      </c>
      <c r="F128" s="208">
        <v>0.43</v>
      </c>
      <c r="H128" s="32"/>
    </row>
    <row r="129" spans="2:8" s="1" customFormat="1" ht="16.8" customHeight="1">
      <c r="B129" s="32"/>
      <c r="C129" s="207" t="s">
        <v>1</v>
      </c>
      <c r="D129" s="207" t="s">
        <v>2465</v>
      </c>
      <c r="E129" s="17" t="s">
        <v>1</v>
      </c>
      <c r="F129" s="208">
        <v>0.11</v>
      </c>
      <c r="H129" s="32"/>
    </row>
    <row r="130" spans="2:8" s="1" customFormat="1" ht="16.8" customHeight="1">
      <c r="B130" s="32"/>
      <c r="C130" s="207" t="s">
        <v>1</v>
      </c>
      <c r="D130" s="207" t="s">
        <v>2466</v>
      </c>
      <c r="E130" s="17" t="s">
        <v>1</v>
      </c>
      <c r="F130" s="208">
        <v>0.27400000000000002</v>
      </c>
      <c r="H130" s="32"/>
    </row>
    <row r="131" spans="2:8" s="1" customFormat="1" ht="16.8" customHeight="1">
      <c r="B131" s="32"/>
      <c r="C131" s="207" t="s">
        <v>1</v>
      </c>
      <c r="D131" s="207" t="s">
        <v>2467</v>
      </c>
      <c r="E131" s="17" t="s">
        <v>1</v>
      </c>
      <c r="F131" s="208">
        <v>0.71199999999999997</v>
      </c>
      <c r="H131" s="32"/>
    </row>
    <row r="132" spans="2:8" s="1" customFormat="1" ht="16.8" customHeight="1">
      <c r="B132" s="32"/>
      <c r="C132" s="207" t="s">
        <v>1511</v>
      </c>
      <c r="D132" s="207" t="s">
        <v>1849</v>
      </c>
      <c r="E132" s="17" t="s">
        <v>1</v>
      </c>
      <c r="F132" s="208">
        <v>1.613</v>
      </c>
      <c r="H132" s="32"/>
    </row>
    <row r="133" spans="2:8" s="1" customFormat="1" ht="16.8" customHeight="1">
      <c r="B133" s="32"/>
      <c r="C133" s="209" t="s">
        <v>3694</v>
      </c>
      <c r="H133" s="32"/>
    </row>
    <row r="134" spans="2:8" s="1" customFormat="1" ht="16.8" customHeight="1">
      <c r="B134" s="32"/>
      <c r="C134" s="207" t="s">
        <v>2459</v>
      </c>
      <c r="D134" s="207" t="s">
        <v>2460</v>
      </c>
      <c r="E134" s="17" t="s">
        <v>315</v>
      </c>
      <c r="F134" s="208">
        <v>3.2210000000000001</v>
      </c>
      <c r="H134" s="32"/>
    </row>
    <row r="135" spans="2:8" s="1" customFormat="1" ht="20.399999999999999">
      <c r="B135" s="32"/>
      <c r="C135" s="207" t="s">
        <v>2411</v>
      </c>
      <c r="D135" s="207" t="s">
        <v>2412</v>
      </c>
      <c r="E135" s="17" t="s">
        <v>315</v>
      </c>
      <c r="F135" s="208">
        <v>4.8970000000000002</v>
      </c>
      <c r="H135" s="32"/>
    </row>
    <row r="136" spans="2:8" s="1" customFormat="1" ht="16.8" customHeight="1">
      <c r="B136" s="32"/>
      <c r="C136" s="207" t="s">
        <v>2444</v>
      </c>
      <c r="D136" s="207" t="s">
        <v>2445</v>
      </c>
      <c r="E136" s="17" t="s">
        <v>315</v>
      </c>
      <c r="F136" s="208">
        <v>1.613</v>
      </c>
      <c r="H136" s="32"/>
    </row>
    <row r="137" spans="2:8" s="1" customFormat="1" ht="16.8" customHeight="1">
      <c r="B137" s="32"/>
      <c r="C137" s="203" t="s">
        <v>45</v>
      </c>
      <c r="D137" s="204" t="s">
        <v>1514</v>
      </c>
      <c r="E137" s="205" t="s">
        <v>315</v>
      </c>
      <c r="F137" s="206">
        <v>612.54999999999995</v>
      </c>
      <c r="H137" s="32"/>
    </row>
    <row r="138" spans="2:8" s="1" customFormat="1" ht="16.8" customHeight="1">
      <c r="B138" s="32"/>
      <c r="C138" s="207" t="s">
        <v>1</v>
      </c>
      <c r="D138" s="207" t="s">
        <v>1573</v>
      </c>
      <c r="E138" s="17" t="s">
        <v>1</v>
      </c>
      <c r="F138" s="208">
        <v>0</v>
      </c>
      <c r="H138" s="32"/>
    </row>
    <row r="139" spans="2:8" s="1" customFormat="1" ht="16.8" customHeight="1">
      <c r="B139" s="32"/>
      <c r="C139" s="207" t="s">
        <v>1</v>
      </c>
      <c r="D139" s="207" t="s">
        <v>1574</v>
      </c>
      <c r="E139" s="17" t="s">
        <v>1</v>
      </c>
      <c r="F139" s="208">
        <v>0</v>
      </c>
      <c r="H139" s="32"/>
    </row>
    <row r="140" spans="2:8" s="1" customFormat="1" ht="16.8" customHeight="1">
      <c r="B140" s="32"/>
      <c r="C140" s="207" t="s">
        <v>45</v>
      </c>
      <c r="D140" s="207" t="s">
        <v>1575</v>
      </c>
      <c r="E140" s="17" t="s">
        <v>1</v>
      </c>
      <c r="F140" s="208">
        <v>612.54999999999995</v>
      </c>
      <c r="H140" s="32"/>
    </row>
    <row r="141" spans="2:8" s="1" customFormat="1" ht="16.8" customHeight="1">
      <c r="B141" s="32"/>
      <c r="C141" s="209" t="s">
        <v>3694</v>
      </c>
      <c r="H141" s="32"/>
    </row>
    <row r="142" spans="2:8" s="1" customFormat="1" ht="16.8" customHeight="1">
      <c r="B142" s="32"/>
      <c r="C142" s="207" t="s">
        <v>1569</v>
      </c>
      <c r="D142" s="207" t="s">
        <v>1570</v>
      </c>
      <c r="E142" s="17" t="s">
        <v>315</v>
      </c>
      <c r="F142" s="208">
        <v>147.012</v>
      </c>
      <c r="H142" s="32"/>
    </row>
    <row r="143" spans="2:8" s="1" customFormat="1" ht="16.8" customHeight="1">
      <c r="B143" s="32"/>
      <c r="C143" s="207" t="s">
        <v>1577</v>
      </c>
      <c r="D143" s="207" t="s">
        <v>1578</v>
      </c>
      <c r="E143" s="17" t="s">
        <v>315</v>
      </c>
      <c r="F143" s="208">
        <v>220.518</v>
      </c>
      <c r="H143" s="32"/>
    </row>
    <row r="144" spans="2:8" s="1" customFormat="1" ht="16.8" customHeight="1">
      <c r="B144" s="32"/>
      <c r="C144" s="207" t="s">
        <v>1583</v>
      </c>
      <c r="D144" s="207" t="s">
        <v>1584</v>
      </c>
      <c r="E144" s="17" t="s">
        <v>315</v>
      </c>
      <c r="F144" s="208">
        <v>61.255000000000003</v>
      </c>
      <c r="H144" s="32"/>
    </row>
    <row r="145" spans="2:8" s="1" customFormat="1" ht="16.8" customHeight="1">
      <c r="B145" s="32"/>
      <c r="C145" s="207" t="s">
        <v>1589</v>
      </c>
      <c r="D145" s="207" t="s">
        <v>1590</v>
      </c>
      <c r="E145" s="17" t="s">
        <v>315</v>
      </c>
      <c r="F145" s="208">
        <v>186.67599999999999</v>
      </c>
      <c r="H145" s="32"/>
    </row>
    <row r="146" spans="2:8" s="1" customFormat="1" ht="16.8" customHeight="1">
      <c r="B146" s="32"/>
      <c r="C146" s="207" t="s">
        <v>1655</v>
      </c>
      <c r="D146" s="207" t="s">
        <v>1656</v>
      </c>
      <c r="E146" s="17" t="s">
        <v>315</v>
      </c>
      <c r="F146" s="208">
        <v>183.76499999999999</v>
      </c>
      <c r="H146" s="32"/>
    </row>
    <row r="147" spans="2:8" s="1" customFormat="1" ht="16.8" customHeight="1">
      <c r="B147" s="32"/>
      <c r="C147" s="207" t="s">
        <v>1661</v>
      </c>
      <c r="D147" s="207" t="s">
        <v>1662</v>
      </c>
      <c r="E147" s="17" t="s">
        <v>315</v>
      </c>
      <c r="F147" s="208">
        <v>122.51</v>
      </c>
      <c r="H147" s="32"/>
    </row>
    <row r="148" spans="2:8" s="1" customFormat="1" ht="20.399999999999999">
      <c r="B148" s="32"/>
      <c r="C148" s="207" t="s">
        <v>1667</v>
      </c>
      <c r="D148" s="207" t="s">
        <v>1668</v>
      </c>
      <c r="E148" s="17" t="s">
        <v>315</v>
      </c>
      <c r="F148" s="208">
        <v>605.60900000000004</v>
      </c>
      <c r="H148" s="32"/>
    </row>
    <row r="149" spans="2:8" s="1" customFormat="1" ht="20.399999999999999">
      <c r="B149" s="32"/>
      <c r="C149" s="207" t="s">
        <v>1673</v>
      </c>
      <c r="D149" s="207" t="s">
        <v>1674</v>
      </c>
      <c r="E149" s="17" t="s">
        <v>315</v>
      </c>
      <c r="F149" s="208">
        <v>245.02</v>
      </c>
      <c r="H149" s="32"/>
    </row>
    <row r="150" spans="2:8" s="1" customFormat="1" ht="20.399999999999999">
      <c r="B150" s="32"/>
      <c r="C150" s="207" t="s">
        <v>1687</v>
      </c>
      <c r="D150" s="207" t="s">
        <v>1688</v>
      </c>
      <c r="E150" s="17" t="s">
        <v>315</v>
      </c>
      <c r="F150" s="208">
        <v>245.02</v>
      </c>
      <c r="H150" s="32"/>
    </row>
    <row r="151" spans="2:8" s="1" customFormat="1" ht="20.399999999999999">
      <c r="B151" s="32"/>
      <c r="C151" s="207" t="s">
        <v>1691</v>
      </c>
      <c r="D151" s="207" t="s">
        <v>1692</v>
      </c>
      <c r="E151" s="17" t="s">
        <v>315</v>
      </c>
      <c r="F151" s="208">
        <v>245.02</v>
      </c>
      <c r="H151" s="32"/>
    </row>
    <row r="152" spans="2:8" s="1" customFormat="1" ht="16.8" customHeight="1">
      <c r="B152" s="32"/>
      <c r="C152" s="207" t="s">
        <v>1700</v>
      </c>
      <c r="D152" s="207" t="s">
        <v>1701</v>
      </c>
      <c r="E152" s="17" t="s">
        <v>315</v>
      </c>
      <c r="F152" s="208">
        <v>245.02</v>
      </c>
      <c r="H152" s="32"/>
    </row>
    <row r="153" spans="2:8" s="1" customFormat="1" ht="16.8" customHeight="1">
      <c r="B153" s="32"/>
      <c r="C153" s="207" t="s">
        <v>318</v>
      </c>
      <c r="D153" s="207" t="s">
        <v>1709</v>
      </c>
      <c r="E153" s="17" t="s">
        <v>315</v>
      </c>
      <c r="F153" s="208">
        <v>498.09699999999998</v>
      </c>
      <c r="H153" s="32"/>
    </row>
    <row r="154" spans="2:8" s="1" customFormat="1" ht="16.8" customHeight="1">
      <c r="B154" s="32"/>
      <c r="C154" s="203" t="s">
        <v>1516</v>
      </c>
      <c r="D154" s="204" t="s">
        <v>1517</v>
      </c>
      <c r="E154" s="205" t="s">
        <v>315</v>
      </c>
      <c r="F154" s="206">
        <v>605.60900000000004</v>
      </c>
      <c r="H154" s="32"/>
    </row>
    <row r="155" spans="2:8" s="1" customFormat="1" ht="16.8" customHeight="1">
      <c r="B155" s="32"/>
      <c r="C155" s="207" t="s">
        <v>1</v>
      </c>
      <c r="D155" s="207" t="s">
        <v>1671</v>
      </c>
      <c r="E155" s="17" t="s">
        <v>1</v>
      </c>
      <c r="F155" s="208">
        <v>0</v>
      </c>
      <c r="H155" s="32"/>
    </row>
    <row r="156" spans="2:8" s="1" customFormat="1" ht="16.8" customHeight="1">
      <c r="B156" s="32"/>
      <c r="C156" s="207" t="s">
        <v>1</v>
      </c>
      <c r="D156" s="207" t="s">
        <v>1672</v>
      </c>
      <c r="E156" s="17" t="s">
        <v>1</v>
      </c>
      <c r="F156" s="208">
        <v>367.53</v>
      </c>
      <c r="H156" s="32"/>
    </row>
    <row r="157" spans="2:8" s="1" customFormat="1" ht="16.8" customHeight="1">
      <c r="B157" s="32"/>
      <c r="C157" s="207" t="s">
        <v>1</v>
      </c>
      <c r="D157" s="207" t="s">
        <v>1486</v>
      </c>
      <c r="E157" s="17" t="s">
        <v>1</v>
      </c>
      <c r="F157" s="208">
        <v>162.4</v>
      </c>
      <c r="H157" s="32"/>
    </row>
    <row r="158" spans="2:8" s="1" customFormat="1" ht="16.8" customHeight="1">
      <c r="B158" s="32"/>
      <c r="C158" s="207" t="s">
        <v>1</v>
      </c>
      <c r="D158" s="207" t="s">
        <v>1489</v>
      </c>
      <c r="E158" s="17" t="s">
        <v>1</v>
      </c>
      <c r="F158" s="208">
        <v>75.679000000000002</v>
      </c>
      <c r="H158" s="32"/>
    </row>
    <row r="159" spans="2:8" s="1" customFormat="1" ht="16.8" customHeight="1">
      <c r="B159" s="32"/>
      <c r="C159" s="207" t="s">
        <v>1516</v>
      </c>
      <c r="D159" s="207" t="s">
        <v>1597</v>
      </c>
      <c r="E159" s="17" t="s">
        <v>1</v>
      </c>
      <c r="F159" s="208">
        <v>605.60900000000004</v>
      </c>
      <c r="H159" s="32"/>
    </row>
    <row r="160" spans="2:8" s="1" customFormat="1" ht="16.8" customHeight="1">
      <c r="B160" s="32"/>
      <c r="C160" s="209" t="s">
        <v>3694</v>
      </c>
      <c r="H160" s="32"/>
    </row>
    <row r="161" spans="2:8" s="1" customFormat="1" ht="20.399999999999999">
      <c r="B161" s="32"/>
      <c r="C161" s="207" t="s">
        <v>1667</v>
      </c>
      <c r="D161" s="207" t="s">
        <v>1668</v>
      </c>
      <c r="E161" s="17" t="s">
        <v>315</v>
      </c>
      <c r="F161" s="208">
        <v>605.60900000000004</v>
      </c>
      <c r="H161" s="32"/>
    </row>
    <row r="162" spans="2:8" s="1" customFormat="1" ht="20.399999999999999">
      <c r="B162" s="32"/>
      <c r="C162" s="207" t="s">
        <v>1678</v>
      </c>
      <c r="D162" s="207" t="s">
        <v>1679</v>
      </c>
      <c r="E162" s="17" t="s">
        <v>315</v>
      </c>
      <c r="F162" s="208">
        <v>605.60900000000004</v>
      </c>
      <c r="H162" s="32"/>
    </row>
    <row r="163" spans="2:8" s="1" customFormat="1" ht="20.399999999999999">
      <c r="B163" s="32"/>
      <c r="C163" s="207" t="s">
        <v>1682</v>
      </c>
      <c r="D163" s="207" t="s">
        <v>1683</v>
      </c>
      <c r="E163" s="17" t="s">
        <v>315</v>
      </c>
      <c r="F163" s="208">
        <v>605.60900000000004</v>
      </c>
      <c r="H163" s="32"/>
    </row>
    <row r="164" spans="2:8" s="1" customFormat="1" ht="16.8" customHeight="1">
      <c r="B164" s="32"/>
      <c r="C164" s="207" t="s">
        <v>1696</v>
      </c>
      <c r="D164" s="207" t="s">
        <v>1697</v>
      </c>
      <c r="E164" s="17" t="s">
        <v>315</v>
      </c>
      <c r="F164" s="208">
        <v>605.60900000000004</v>
      </c>
      <c r="H164" s="32"/>
    </row>
    <row r="165" spans="2:8" s="1" customFormat="1" ht="16.8" customHeight="1">
      <c r="B165" s="32"/>
      <c r="C165" s="203" t="s">
        <v>1719</v>
      </c>
      <c r="D165" s="204" t="s">
        <v>3699</v>
      </c>
      <c r="E165" s="205" t="s">
        <v>315</v>
      </c>
      <c r="F165" s="206">
        <v>498.09699999999998</v>
      </c>
      <c r="H165" s="32"/>
    </row>
    <row r="166" spans="2:8" s="1" customFormat="1" ht="16.8" customHeight="1">
      <c r="B166" s="32"/>
      <c r="C166" s="207" t="s">
        <v>1</v>
      </c>
      <c r="D166" s="207" t="s">
        <v>1486</v>
      </c>
      <c r="E166" s="17" t="s">
        <v>1</v>
      </c>
      <c r="F166" s="208">
        <v>162.4</v>
      </c>
      <c r="H166" s="32"/>
    </row>
    <row r="167" spans="2:8" s="1" customFormat="1" ht="16.8" customHeight="1">
      <c r="B167" s="32"/>
      <c r="C167" s="207" t="s">
        <v>1</v>
      </c>
      <c r="D167" s="207" t="s">
        <v>1711</v>
      </c>
      <c r="E167" s="17" t="s">
        <v>1</v>
      </c>
      <c r="F167" s="208">
        <v>0</v>
      </c>
      <c r="H167" s="32"/>
    </row>
    <row r="168" spans="2:8" s="1" customFormat="1" ht="16.8" customHeight="1">
      <c r="B168" s="32"/>
      <c r="C168" s="207" t="s">
        <v>1</v>
      </c>
      <c r="D168" s="207" t="s">
        <v>45</v>
      </c>
      <c r="E168" s="17" t="s">
        <v>1</v>
      </c>
      <c r="F168" s="208">
        <v>612.54999999999995</v>
      </c>
      <c r="H168" s="32"/>
    </row>
    <row r="169" spans="2:8" s="1" customFormat="1" ht="16.8" customHeight="1">
      <c r="B169" s="32"/>
      <c r="C169" s="207" t="s">
        <v>1</v>
      </c>
      <c r="D169" s="207" t="s">
        <v>1712</v>
      </c>
      <c r="E169" s="17" t="s">
        <v>1</v>
      </c>
      <c r="F169" s="208">
        <v>-28.571000000000002</v>
      </c>
      <c r="H169" s="32"/>
    </row>
    <row r="170" spans="2:8" s="1" customFormat="1" ht="16.8" customHeight="1">
      <c r="B170" s="32"/>
      <c r="C170" s="207" t="s">
        <v>1</v>
      </c>
      <c r="D170" s="207" t="s">
        <v>1713</v>
      </c>
      <c r="E170" s="17" t="s">
        <v>1</v>
      </c>
      <c r="F170" s="208">
        <v>-4.0819999999999999</v>
      </c>
      <c r="H170" s="32"/>
    </row>
    <row r="171" spans="2:8" s="1" customFormat="1" ht="16.8" customHeight="1">
      <c r="B171" s="32"/>
      <c r="C171" s="207" t="s">
        <v>1</v>
      </c>
      <c r="D171" s="207" t="s">
        <v>1714</v>
      </c>
      <c r="E171" s="17" t="s">
        <v>1</v>
      </c>
      <c r="F171" s="208">
        <v>-6.8049999999999997</v>
      </c>
      <c r="H171" s="32"/>
    </row>
    <row r="172" spans="2:8" s="1" customFormat="1" ht="16.8" customHeight="1">
      <c r="B172" s="32"/>
      <c r="C172" s="207" t="s">
        <v>1</v>
      </c>
      <c r="D172" s="207" t="s">
        <v>1715</v>
      </c>
      <c r="E172" s="17" t="s">
        <v>1</v>
      </c>
      <c r="F172" s="208">
        <v>-0.61199999999999999</v>
      </c>
      <c r="H172" s="32"/>
    </row>
    <row r="173" spans="2:8" s="1" customFormat="1" ht="16.8" customHeight="1">
      <c r="B173" s="32"/>
      <c r="C173" s="207" t="s">
        <v>1</v>
      </c>
      <c r="D173" s="207" t="s">
        <v>1716</v>
      </c>
      <c r="E173" s="17" t="s">
        <v>1</v>
      </c>
      <c r="F173" s="208">
        <v>-13.801</v>
      </c>
      <c r="H173" s="32"/>
    </row>
    <row r="174" spans="2:8" s="1" customFormat="1" ht="16.8" customHeight="1">
      <c r="B174" s="32"/>
      <c r="C174" s="207" t="s">
        <v>1</v>
      </c>
      <c r="D174" s="207" t="s">
        <v>1717</v>
      </c>
      <c r="E174" s="17" t="s">
        <v>1</v>
      </c>
      <c r="F174" s="208">
        <v>-28.731999999999999</v>
      </c>
      <c r="H174" s="32"/>
    </row>
    <row r="175" spans="2:8" s="1" customFormat="1" ht="16.8" customHeight="1">
      <c r="B175" s="32"/>
      <c r="C175" s="207" t="s">
        <v>1</v>
      </c>
      <c r="D175" s="207" t="s">
        <v>1718</v>
      </c>
      <c r="E175" s="17" t="s">
        <v>1</v>
      </c>
      <c r="F175" s="208">
        <v>-194.25</v>
      </c>
      <c r="H175" s="32"/>
    </row>
    <row r="176" spans="2:8" s="1" customFormat="1" ht="16.8" customHeight="1">
      <c r="B176" s="32"/>
      <c r="C176" s="207" t="s">
        <v>1719</v>
      </c>
      <c r="D176" s="207" t="s">
        <v>1597</v>
      </c>
      <c r="E176" s="17" t="s">
        <v>1</v>
      </c>
      <c r="F176" s="208">
        <v>498.09699999999998</v>
      </c>
      <c r="H176" s="32"/>
    </row>
    <row r="177" spans="2:8" s="1" customFormat="1" ht="26.4" customHeight="1">
      <c r="B177" s="32"/>
      <c r="C177" s="202" t="s">
        <v>3700</v>
      </c>
      <c r="D177" s="202" t="s">
        <v>116</v>
      </c>
      <c r="H177" s="32"/>
    </row>
    <row r="178" spans="2:8" s="1" customFormat="1" ht="16.8" customHeight="1">
      <c r="B178" s="32"/>
      <c r="C178" s="203" t="s">
        <v>3033</v>
      </c>
      <c r="D178" s="204" t="s">
        <v>3034</v>
      </c>
      <c r="E178" s="205" t="s">
        <v>315</v>
      </c>
      <c r="F178" s="206">
        <v>1.88</v>
      </c>
      <c r="H178" s="32"/>
    </row>
    <row r="179" spans="2:8" s="1" customFormat="1" ht="16.8" customHeight="1">
      <c r="B179" s="32"/>
      <c r="C179" s="207" t="s">
        <v>3033</v>
      </c>
      <c r="D179" s="207" t="s">
        <v>3194</v>
      </c>
      <c r="E179" s="17" t="s">
        <v>1</v>
      </c>
      <c r="F179" s="208">
        <v>1.88</v>
      </c>
      <c r="H179" s="32"/>
    </row>
    <row r="180" spans="2:8" s="1" customFormat="1" ht="16.8" customHeight="1">
      <c r="B180" s="32"/>
      <c r="C180" s="209" t="s">
        <v>3694</v>
      </c>
      <c r="H180" s="32"/>
    </row>
    <row r="181" spans="2:8" s="1" customFormat="1" ht="16.8" customHeight="1">
      <c r="B181" s="32"/>
      <c r="C181" s="207" t="s">
        <v>3191</v>
      </c>
      <c r="D181" s="207" t="s">
        <v>3192</v>
      </c>
      <c r="E181" s="17" t="s">
        <v>315</v>
      </c>
      <c r="F181" s="208">
        <v>1.88</v>
      </c>
      <c r="H181" s="32"/>
    </row>
    <row r="182" spans="2:8" s="1" customFormat="1" ht="20.399999999999999">
      <c r="B182" s="32"/>
      <c r="C182" s="207" t="s">
        <v>1667</v>
      </c>
      <c r="D182" s="207" t="s">
        <v>1668</v>
      </c>
      <c r="E182" s="17" t="s">
        <v>315</v>
      </c>
      <c r="F182" s="208">
        <v>20.388000000000002</v>
      </c>
      <c r="H182" s="32"/>
    </row>
    <row r="183" spans="2:8" s="1" customFormat="1" ht="16.8" customHeight="1">
      <c r="B183" s="32"/>
      <c r="C183" s="207" t="s">
        <v>1696</v>
      </c>
      <c r="D183" s="207" t="s">
        <v>3117</v>
      </c>
      <c r="E183" s="17" t="s">
        <v>315</v>
      </c>
      <c r="F183" s="208">
        <v>19.722000000000001</v>
      </c>
      <c r="H183" s="32"/>
    </row>
    <row r="184" spans="2:8" s="1" customFormat="1" ht="16.8" customHeight="1">
      <c r="B184" s="32"/>
      <c r="C184" s="207" t="s">
        <v>3120</v>
      </c>
      <c r="D184" s="207" t="s">
        <v>1709</v>
      </c>
      <c r="E184" s="17" t="s">
        <v>315</v>
      </c>
      <c r="F184" s="208">
        <v>14.638</v>
      </c>
      <c r="H184" s="32"/>
    </row>
    <row r="185" spans="2:8" s="1" customFormat="1" ht="16.8" customHeight="1">
      <c r="B185" s="32"/>
      <c r="C185" s="203" t="s">
        <v>3036</v>
      </c>
      <c r="D185" s="204" t="s">
        <v>3037</v>
      </c>
      <c r="E185" s="205" t="s">
        <v>315</v>
      </c>
      <c r="F185" s="206">
        <v>1.6919999999999999</v>
      </c>
      <c r="H185" s="32"/>
    </row>
    <row r="186" spans="2:8" s="1" customFormat="1" ht="16.8" customHeight="1">
      <c r="B186" s="32"/>
      <c r="C186" s="207" t="s">
        <v>1</v>
      </c>
      <c r="D186" s="207" t="s">
        <v>3163</v>
      </c>
      <c r="E186" s="17" t="s">
        <v>1</v>
      </c>
      <c r="F186" s="208">
        <v>1.6919999999999999</v>
      </c>
      <c r="H186" s="32"/>
    </row>
    <row r="187" spans="2:8" s="1" customFormat="1" ht="16.8" customHeight="1">
      <c r="B187" s="32"/>
      <c r="C187" s="207" t="s">
        <v>3036</v>
      </c>
      <c r="D187" s="207" t="s">
        <v>1597</v>
      </c>
      <c r="E187" s="17" t="s">
        <v>1</v>
      </c>
      <c r="F187" s="208">
        <v>1.6919999999999999</v>
      </c>
      <c r="H187" s="32"/>
    </row>
    <row r="188" spans="2:8" s="1" customFormat="1" ht="16.8" customHeight="1">
      <c r="B188" s="32"/>
      <c r="C188" s="209" t="s">
        <v>3694</v>
      </c>
      <c r="H188" s="32"/>
    </row>
    <row r="189" spans="2:8" s="1" customFormat="1" ht="16.8" customHeight="1">
      <c r="B189" s="32"/>
      <c r="C189" s="207" t="s">
        <v>3159</v>
      </c>
      <c r="D189" s="207" t="s">
        <v>3160</v>
      </c>
      <c r="E189" s="17" t="s">
        <v>315</v>
      </c>
      <c r="F189" s="208">
        <v>1.6919999999999999</v>
      </c>
      <c r="H189" s="32"/>
    </row>
    <row r="190" spans="2:8" s="1" customFormat="1" ht="20.399999999999999">
      <c r="B190" s="32"/>
      <c r="C190" s="207" t="s">
        <v>1667</v>
      </c>
      <c r="D190" s="207" t="s">
        <v>1668</v>
      </c>
      <c r="E190" s="17" t="s">
        <v>315</v>
      </c>
      <c r="F190" s="208">
        <v>20.388000000000002</v>
      </c>
      <c r="H190" s="32"/>
    </row>
    <row r="191" spans="2:8" s="1" customFormat="1" ht="16.8" customHeight="1">
      <c r="B191" s="32"/>
      <c r="C191" s="207" t="s">
        <v>1696</v>
      </c>
      <c r="D191" s="207" t="s">
        <v>3117</v>
      </c>
      <c r="E191" s="17" t="s">
        <v>315</v>
      </c>
      <c r="F191" s="208">
        <v>19.722000000000001</v>
      </c>
      <c r="H191" s="32"/>
    </row>
    <row r="192" spans="2:8" s="1" customFormat="1" ht="16.8" customHeight="1">
      <c r="B192" s="32"/>
      <c r="C192" s="207" t="s">
        <v>3120</v>
      </c>
      <c r="D192" s="207" t="s">
        <v>1709</v>
      </c>
      <c r="E192" s="17" t="s">
        <v>315</v>
      </c>
      <c r="F192" s="208">
        <v>14.638</v>
      </c>
      <c r="H192" s="32"/>
    </row>
    <row r="193" spans="2:8" s="1" customFormat="1" ht="16.8" customHeight="1">
      <c r="B193" s="32"/>
      <c r="C193" s="203" t="s">
        <v>3039</v>
      </c>
      <c r="D193" s="204" t="s">
        <v>3040</v>
      </c>
      <c r="E193" s="205" t="s">
        <v>315</v>
      </c>
      <c r="F193" s="206">
        <v>6.3920000000000003</v>
      </c>
      <c r="H193" s="32"/>
    </row>
    <row r="194" spans="2:8" s="1" customFormat="1" ht="16.8" customHeight="1">
      <c r="B194" s="32"/>
      <c r="C194" s="207" t="s">
        <v>1</v>
      </c>
      <c r="D194" s="207" t="s">
        <v>3142</v>
      </c>
      <c r="E194" s="17" t="s">
        <v>1</v>
      </c>
      <c r="F194" s="208">
        <v>6.3920000000000003</v>
      </c>
      <c r="H194" s="32"/>
    </row>
    <row r="195" spans="2:8" s="1" customFormat="1" ht="16.8" customHeight="1">
      <c r="B195" s="32"/>
      <c r="C195" s="207" t="s">
        <v>3039</v>
      </c>
      <c r="D195" s="207" t="s">
        <v>1597</v>
      </c>
      <c r="E195" s="17" t="s">
        <v>1</v>
      </c>
      <c r="F195" s="208">
        <v>6.3920000000000003</v>
      </c>
      <c r="H195" s="32"/>
    </row>
    <row r="196" spans="2:8" s="1" customFormat="1" ht="16.8" customHeight="1">
      <c r="B196" s="32"/>
      <c r="C196" s="209" t="s">
        <v>3694</v>
      </c>
      <c r="H196" s="32"/>
    </row>
    <row r="197" spans="2:8" s="1" customFormat="1" ht="16.8" customHeight="1">
      <c r="B197" s="32"/>
      <c r="C197" s="207" t="s">
        <v>3138</v>
      </c>
      <c r="D197" s="207" t="s">
        <v>3139</v>
      </c>
      <c r="E197" s="17" t="s">
        <v>315</v>
      </c>
      <c r="F197" s="208">
        <v>6.3920000000000003</v>
      </c>
      <c r="H197" s="32"/>
    </row>
    <row r="198" spans="2:8" s="1" customFormat="1" ht="20.399999999999999">
      <c r="B198" s="32"/>
      <c r="C198" s="207" t="s">
        <v>1667</v>
      </c>
      <c r="D198" s="207" t="s">
        <v>1668</v>
      </c>
      <c r="E198" s="17" t="s">
        <v>315</v>
      </c>
      <c r="F198" s="208">
        <v>20.388000000000002</v>
      </c>
      <c r="H198" s="32"/>
    </row>
    <row r="199" spans="2:8" s="1" customFormat="1" ht="16.8" customHeight="1">
      <c r="B199" s="32"/>
      <c r="C199" s="207" t="s">
        <v>1696</v>
      </c>
      <c r="D199" s="207" t="s">
        <v>3117</v>
      </c>
      <c r="E199" s="17" t="s">
        <v>315</v>
      </c>
      <c r="F199" s="208">
        <v>19.722000000000001</v>
      </c>
      <c r="H199" s="32"/>
    </row>
    <row r="200" spans="2:8" s="1" customFormat="1" ht="16.8" customHeight="1">
      <c r="B200" s="32"/>
      <c r="C200" s="207" t="s">
        <v>3120</v>
      </c>
      <c r="D200" s="207" t="s">
        <v>1709</v>
      </c>
      <c r="E200" s="17" t="s">
        <v>315</v>
      </c>
      <c r="F200" s="208">
        <v>14.638</v>
      </c>
      <c r="H200" s="32"/>
    </row>
    <row r="201" spans="2:8" s="1" customFormat="1" ht="16.8" customHeight="1">
      <c r="B201" s="32"/>
      <c r="C201" s="207" t="s">
        <v>3143</v>
      </c>
      <c r="D201" s="207" t="s">
        <v>3144</v>
      </c>
      <c r="E201" s="17" t="s">
        <v>329</v>
      </c>
      <c r="F201" s="208">
        <v>13.13</v>
      </c>
      <c r="H201" s="32"/>
    </row>
    <row r="202" spans="2:8" s="1" customFormat="1" ht="16.8" customHeight="1">
      <c r="B202" s="32"/>
      <c r="C202" s="203" t="s">
        <v>3042</v>
      </c>
      <c r="D202" s="204" t="s">
        <v>3043</v>
      </c>
      <c r="E202" s="205" t="s">
        <v>344</v>
      </c>
      <c r="F202" s="206">
        <v>18.8</v>
      </c>
      <c r="H202" s="32"/>
    </row>
    <row r="203" spans="2:8" s="1" customFormat="1" ht="16.8" customHeight="1">
      <c r="B203" s="32"/>
      <c r="C203" s="207" t="s">
        <v>3042</v>
      </c>
      <c r="D203" s="207" t="s">
        <v>3044</v>
      </c>
      <c r="E203" s="17" t="s">
        <v>1</v>
      </c>
      <c r="F203" s="208">
        <v>18.8</v>
      </c>
      <c r="H203" s="32"/>
    </row>
    <row r="204" spans="2:8" s="1" customFormat="1" ht="16.8" customHeight="1">
      <c r="B204" s="32"/>
      <c r="C204" s="209" t="s">
        <v>3694</v>
      </c>
      <c r="H204" s="32"/>
    </row>
    <row r="205" spans="2:8" s="1" customFormat="1" ht="20.399999999999999">
      <c r="B205" s="32"/>
      <c r="C205" s="207" t="s">
        <v>3199</v>
      </c>
      <c r="D205" s="207" t="s">
        <v>3200</v>
      </c>
      <c r="E205" s="17" t="s">
        <v>344</v>
      </c>
      <c r="F205" s="208">
        <v>18.8</v>
      </c>
      <c r="H205" s="32"/>
    </row>
    <row r="206" spans="2:8" s="1" customFormat="1" ht="20.399999999999999">
      <c r="B206" s="32"/>
      <c r="C206" s="207" t="s">
        <v>3071</v>
      </c>
      <c r="D206" s="207" t="s">
        <v>3072</v>
      </c>
      <c r="E206" s="17" t="s">
        <v>315</v>
      </c>
      <c r="F206" s="208">
        <v>9.5779999999999994</v>
      </c>
      <c r="H206" s="32"/>
    </row>
    <row r="207" spans="2:8" s="1" customFormat="1" ht="16.8" customHeight="1">
      <c r="B207" s="32"/>
      <c r="C207" s="207" t="s">
        <v>3092</v>
      </c>
      <c r="D207" s="207" t="s">
        <v>3093</v>
      </c>
      <c r="E207" s="17" t="s">
        <v>336</v>
      </c>
      <c r="F207" s="208">
        <v>61.473999999999997</v>
      </c>
      <c r="H207" s="32"/>
    </row>
    <row r="208" spans="2:8" s="1" customFormat="1" ht="16.8" customHeight="1">
      <c r="B208" s="32"/>
      <c r="C208" s="207" t="s">
        <v>3100</v>
      </c>
      <c r="D208" s="207" t="s">
        <v>3101</v>
      </c>
      <c r="E208" s="17" t="s">
        <v>336</v>
      </c>
      <c r="F208" s="208">
        <v>61.473999999999997</v>
      </c>
      <c r="H208" s="32"/>
    </row>
    <row r="209" spans="2:8" s="1" customFormat="1" ht="16.8" customHeight="1">
      <c r="B209" s="32"/>
      <c r="C209" s="207" t="s">
        <v>3138</v>
      </c>
      <c r="D209" s="207" t="s">
        <v>3139</v>
      </c>
      <c r="E209" s="17" t="s">
        <v>315</v>
      </c>
      <c r="F209" s="208">
        <v>6.3920000000000003</v>
      </c>
      <c r="H209" s="32"/>
    </row>
    <row r="210" spans="2:8" s="1" customFormat="1" ht="16.8" customHeight="1">
      <c r="B210" s="32"/>
      <c r="C210" s="207" t="s">
        <v>3159</v>
      </c>
      <c r="D210" s="207" t="s">
        <v>3160</v>
      </c>
      <c r="E210" s="17" t="s">
        <v>315</v>
      </c>
      <c r="F210" s="208">
        <v>1.6919999999999999</v>
      </c>
      <c r="H210" s="32"/>
    </row>
    <row r="211" spans="2:8" s="1" customFormat="1" ht="16.8" customHeight="1">
      <c r="B211" s="32"/>
      <c r="C211" s="207" t="s">
        <v>3164</v>
      </c>
      <c r="D211" s="207" t="s">
        <v>3165</v>
      </c>
      <c r="E211" s="17" t="s">
        <v>336</v>
      </c>
      <c r="F211" s="208">
        <v>9.0239999999999991</v>
      </c>
      <c r="H211" s="32"/>
    </row>
    <row r="212" spans="2:8" s="1" customFormat="1" ht="16.8" customHeight="1">
      <c r="B212" s="32"/>
      <c r="C212" s="207" t="s">
        <v>3191</v>
      </c>
      <c r="D212" s="207" t="s">
        <v>3192</v>
      </c>
      <c r="E212" s="17" t="s">
        <v>315</v>
      </c>
      <c r="F212" s="208">
        <v>1.88</v>
      </c>
      <c r="H212" s="32"/>
    </row>
    <row r="213" spans="2:8" s="1" customFormat="1" ht="16.8" customHeight="1">
      <c r="B213" s="32"/>
      <c r="C213" s="207" t="s">
        <v>3230</v>
      </c>
      <c r="D213" s="207" t="s">
        <v>3231</v>
      </c>
      <c r="E213" s="17" t="s">
        <v>344</v>
      </c>
      <c r="F213" s="208">
        <v>18.8</v>
      </c>
      <c r="H213" s="32"/>
    </row>
    <row r="214" spans="2:8" s="1" customFormat="1" ht="16.8" customHeight="1">
      <c r="B214" s="32"/>
      <c r="C214" s="207" t="s">
        <v>3233</v>
      </c>
      <c r="D214" s="207" t="s">
        <v>3234</v>
      </c>
      <c r="E214" s="17" t="s">
        <v>344</v>
      </c>
      <c r="F214" s="208">
        <v>18.8</v>
      </c>
      <c r="H214" s="32"/>
    </row>
    <row r="215" spans="2:8" s="1" customFormat="1" ht="16.8" customHeight="1">
      <c r="B215" s="32"/>
      <c r="C215" s="207" t="s">
        <v>3237</v>
      </c>
      <c r="D215" s="207" t="s">
        <v>3238</v>
      </c>
      <c r="E215" s="17" t="s">
        <v>344</v>
      </c>
      <c r="F215" s="208">
        <v>18.8</v>
      </c>
      <c r="H215" s="32"/>
    </row>
    <row r="216" spans="2:8" s="1" customFormat="1" ht="16.8" customHeight="1">
      <c r="B216" s="32"/>
      <c r="C216" s="207" t="s">
        <v>3242</v>
      </c>
      <c r="D216" s="207" t="s">
        <v>3243</v>
      </c>
      <c r="E216" s="17" t="s">
        <v>344</v>
      </c>
      <c r="F216" s="208">
        <v>18.8</v>
      </c>
      <c r="H216" s="32"/>
    </row>
    <row r="217" spans="2:8" s="1" customFormat="1" ht="16.8" customHeight="1">
      <c r="B217" s="32"/>
      <c r="C217" s="207" t="s">
        <v>3168</v>
      </c>
      <c r="D217" s="207" t="s">
        <v>3169</v>
      </c>
      <c r="E217" s="17" t="s">
        <v>336</v>
      </c>
      <c r="F217" s="208">
        <v>9.0239999999999991</v>
      </c>
      <c r="H217" s="32"/>
    </row>
    <row r="218" spans="2:8" s="1" customFormat="1" ht="16.8" customHeight="1">
      <c r="B218" s="32"/>
      <c r="C218" s="203" t="s">
        <v>3045</v>
      </c>
      <c r="D218" s="204" t="s">
        <v>3046</v>
      </c>
      <c r="E218" s="205" t="s">
        <v>315</v>
      </c>
      <c r="F218" s="206">
        <v>14.096</v>
      </c>
      <c r="H218" s="32"/>
    </row>
    <row r="219" spans="2:8" s="1" customFormat="1" ht="16.8" customHeight="1">
      <c r="B219" s="32"/>
      <c r="C219" s="207" t="s">
        <v>3045</v>
      </c>
      <c r="D219" s="207" t="s">
        <v>3108</v>
      </c>
      <c r="E219" s="17" t="s">
        <v>1</v>
      </c>
      <c r="F219" s="208">
        <v>14.096</v>
      </c>
      <c r="H219" s="32"/>
    </row>
    <row r="220" spans="2:8" s="1" customFormat="1" ht="16.8" customHeight="1">
      <c r="B220" s="32"/>
      <c r="C220" s="209" t="s">
        <v>3694</v>
      </c>
      <c r="H220" s="32"/>
    </row>
    <row r="221" spans="2:8" s="1" customFormat="1" ht="20.399999999999999">
      <c r="B221" s="32"/>
      <c r="C221" s="207" t="s">
        <v>1678</v>
      </c>
      <c r="D221" s="207" t="s">
        <v>1679</v>
      </c>
      <c r="E221" s="17" t="s">
        <v>315</v>
      </c>
      <c r="F221" s="208">
        <v>14.096</v>
      </c>
      <c r="H221" s="32"/>
    </row>
    <row r="222" spans="2:8" s="1" customFormat="1" ht="20.399999999999999">
      <c r="B222" s="32"/>
      <c r="C222" s="207" t="s">
        <v>1682</v>
      </c>
      <c r="D222" s="207" t="s">
        <v>1683</v>
      </c>
      <c r="E222" s="17" t="s">
        <v>315</v>
      </c>
      <c r="F222" s="208">
        <v>14.096</v>
      </c>
      <c r="H222" s="32"/>
    </row>
    <row r="223" spans="2:8" s="1" customFormat="1" ht="20.399999999999999">
      <c r="B223" s="32"/>
      <c r="C223" s="207" t="s">
        <v>3114</v>
      </c>
      <c r="D223" s="207" t="s">
        <v>1707</v>
      </c>
      <c r="E223" s="17" t="s">
        <v>329</v>
      </c>
      <c r="F223" s="208">
        <v>47.347999999999999</v>
      </c>
      <c r="H223" s="32"/>
    </row>
    <row r="224" spans="2:8" s="1" customFormat="1" ht="16.8" customHeight="1">
      <c r="B224" s="32"/>
      <c r="C224" s="203" t="s">
        <v>3048</v>
      </c>
      <c r="D224" s="204" t="s">
        <v>3049</v>
      </c>
      <c r="E224" s="205" t="s">
        <v>315</v>
      </c>
      <c r="F224" s="206">
        <v>9.5779999999999994</v>
      </c>
      <c r="H224" s="32"/>
    </row>
    <row r="225" spans="2:8" s="1" customFormat="1" ht="16.8" customHeight="1">
      <c r="B225" s="32"/>
      <c r="C225" s="207" t="s">
        <v>3048</v>
      </c>
      <c r="D225" s="207" t="s">
        <v>3080</v>
      </c>
      <c r="E225" s="17" t="s">
        <v>1</v>
      </c>
      <c r="F225" s="208">
        <v>9.5779999999999994</v>
      </c>
      <c r="H225" s="32"/>
    </row>
    <row r="226" spans="2:8" s="1" customFormat="1" ht="16.8" customHeight="1">
      <c r="B226" s="32"/>
      <c r="C226" s="209" t="s">
        <v>3694</v>
      </c>
      <c r="H226" s="32"/>
    </row>
    <row r="227" spans="2:8" s="1" customFormat="1" ht="20.399999999999999">
      <c r="B227" s="32"/>
      <c r="C227" s="207" t="s">
        <v>1687</v>
      </c>
      <c r="D227" s="207" t="s">
        <v>1688</v>
      </c>
      <c r="E227" s="17" t="s">
        <v>315</v>
      </c>
      <c r="F227" s="208">
        <v>9.5779999999999994</v>
      </c>
      <c r="H227" s="32"/>
    </row>
    <row r="228" spans="2:8" s="1" customFormat="1" ht="20.399999999999999">
      <c r="B228" s="32"/>
      <c r="C228" s="207" t="s">
        <v>1691</v>
      </c>
      <c r="D228" s="207" t="s">
        <v>1692</v>
      </c>
      <c r="E228" s="17" t="s">
        <v>315</v>
      </c>
      <c r="F228" s="208">
        <v>9.5779999999999994</v>
      </c>
      <c r="H228" s="32"/>
    </row>
    <row r="229" spans="2:8" s="1" customFormat="1" ht="20.399999999999999">
      <c r="B229" s="32"/>
      <c r="C229" s="207" t="s">
        <v>3114</v>
      </c>
      <c r="D229" s="207" t="s">
        <v>1707</v>
      </c>
      <c r="E229" s="17" t="s">
        <v>329</v>
      </c>
      <c r="F229" s="208">
        <v>47.347999999999999</v>
      </c>
      <c r="H229" s="32"/>
    </row>
    <row r="230" spans="2:8" s="1" customFormat="1" ht="16.8" customHeight="1">
      <c r="B230" s="32"/>
      <c r="C230" s="203" t="s">
        <v>45</v>
      </c>
      <c r="D230" s="204" t="s">
        <v>1514</v>
      </c>
      <c r="E230" s="205" t="s">
        <v>315</v>
      </c>
      <c r="F230" s="206">
        <v>38.311999999999998</v>
      </c>
      <c r="H230" s="32"/>
    </row>
    <row r="231" spans="2:8" s="1" customFormat="1" ht="16.8" customHeight="1">
      <c r="B231" s="32"/>
      <c r="C231" s="207" t="s">
        <v>1</v>
      </c>
      <c r="D231" s="207" t="s">
        <v>3075</v>
      </c>
      <c r="E231" s="17" t="s">
        <v>1</v>
      </c>
      <c r="F231" s="208">
        <v>0</v>
      </c>
      <c r="H231" s="32"/>
    </row>
    <row r="232" spans="2:8" s="1" customFormat="1" ht="16.8" customHeight="1">
      <c r="B232" s="32"/>
      <c r="C232" s="207" t="s">
        <v>1</v>
      </c>
      <c r="D232" s="207" t="s">
        <v>3076</v>
      </c>
      <c r="E232" s="17" t="s">
        <v>1</v>
      </c>
      <c r="F232" s="208">
        <v>24.44</v>
      </c>
      <c r="H232" s="32"/>
    </row>
    <row r="233" spans="2:8" s="1" customFormat="1" ht="16.8" customHeight="1">
      <c r="B233" s="32"/>
      <c r="C233" s="207" t="s">
        <v>1</v>
      </c>
      <c r="D233" s="207" t="s">
        <v>3077</v>
      </c>
      <c r="E233" s="17" t="s">
        <v>1</v>
      </c>
      <c r="F233" s="208">
        <v>7.98</v>
      </c>
      <c r="H233" s="32"/>
    </row>
    <row r="234" spans="2:8" s="1" customFormat="1" ht="16.8" customHeight="1">
      <c r="B234" s="32"/>
      <c r="C234" s="207" t="s">
        <v>1</v>
      </c>
      <c r="D234" s="207" t="s">
        <v>3078</v>
      </c>
      <c r="E234" s="17" t="s">
        <v>1</v>
      </c>
      <c r="F234" s="208">
        <v>4.2</v>
      </c>
      <c r="H234" s="32"/>
    </row>
    <row r="235" spans="2:8" s="1" customFormat="1" ht="16.8" customHeight="1">
      <c r="B235" s="32"/>
      <c r="C235" s="207" t="s">
        <v>1</v>
      </c>
      <c r="D235" s="207" t="s">
        <v>3079</v>
      </c>
      <c r="E235" s="17" t="s">
        <v>1</v>
      </c>
      <c r="F235" s="208">
        <v>1.6919999999999999</v>
      </c>
      <c r="H235" s="32"/>
    </row>
    <row r="236" spans="2:8" s="1" customFormat="1" ht="16.8" customHeight="1">
      <c r="B236" s="32"/>
      <c r="C236" s="207" t="s">
        <v>45</v>
      </c>
      <c r="D236" s="207" t="s">
        <v>1597</v>
      </c>
      <c r="E236" s="17" t="s">
        <v>1</v>
      </c>
      <c r="F236" s="208">
        <v>38.311999999999998</v>
      </c>
      <c r="H236" s="32"/>
    </row>
    <row r="237" spans="2:8" s="1" customFormat="1" ht="16.8" customHeight="1">
      <c r="B237" s="32"/>
      <c r="C237" s="209" t="s">
        <v>3694</v>
      </c>
      <c r="H237" s="32"/>
    </row>
    <row r="238" spans="2:8" s="1" customFormat="1" ht="20.399999999999999">
      <c r="B238" s="32"/>
      <c r="C238" s="207" t="s">
        <v>3071</v>
      </c>
      <c r="D238" s="207" t="s">
        <v>3072</v>
      </c>
      <c r="E238" s="17" t="s">
        <v>315</v>
      </c>
      <c r="F238" s="208">
        <v>9.5779999999999994</v>
      </c>
      <c r="H238" s="32"/>
    </row>
    <row r="239" spans="2:8" s="1" customFormat="1" ht="20.399999999999999">
      <c r="B239" s="32"/>
      <c r="C239" s="207" t="s">
        <v>3081</v>
      </c>
      <c r="D239" s="207" t="s">
        <v>3082</v>
      </c>
      <c r="E239" s="17" t="s">
        <v>315</v>
      </c>
      <c r="F239" s="208">
        <v>19.155999999999999</v>
      </c>
      <c r="H239" s="32"/>
    </row>
    <row r="240" spans="2:8" s="1" customFormat="1" ht="20.399999999999999">
      <c r="B240" s="32"/>
      <c r="C240" s="207" t="s">
        <v>3087</v>
      </c>
      <c r="D240" s="207" t="s">
        <v>3088</v>
      </c>
      <c r="E240" s="17" t="s">
        <v>315</v>
      </c>
      <c r="F240" s="208">
        <v>9.5779999999999994</v>
      </c>
      <c r="H240" s="32"/>
    </row>
    <row r="241" spans="2:8" s="1" customFormat="1" ht="20.399999999999999">
      <c r="B241" s="32"/>
      <c r="C241" s="207" t="s">
        <v>1678</v>
      </c>
      <c r="D241" s="207" t="s">
        <v>1679</v>
      </c>
      <c r="E241" s="17" t="s">
        <v>315</v>
      </c>
      <c r="F241" s="208">
        <v>14.096</v>
      </c>
      <c r="H241" s="32"/>
    </row>
    <row r="242" spans="2:8" s="1" customFormat="1" ht="20.399999999999999">
      <c r="B242" s="32"/>
      <c r="C242" s="207" t="s">
        <v>1687</v>
      </c>
      <c r="D242" s="207" t="s">
        <v>1688</v>
      </c>
      <c r="E242" s="17" t="s">
        <v>315</v>
      </c>
      <c r="F242" s="208">
        <v>9.5779999999999994</v>
      </c>
      <c r="H242" s="32"/>
    </row>
    <row r="243" spans="2:8" s="1" customFormat="1" ht="16.8" customHeight="1">
      <c r="B243" s="32"/>
      <c r="C243" s="207" t="s">
        <v>3120</v>
      </c>
      <c r="D243" s="207" t="s">
        <v>1709</v>
      </c>
      <c r="E243" s="17" t="s">
        <v>315</v>
      </c>
      <c r="F243" s="208">
        <v>14.638</v>
      </c>
      <c r="H243" s="32"/>
    </row>
    <row r="244" spans="2:8" s="1" customFormat="1" ht="16.8" customHeight="1">
      <c r="B244" s="32"/>
      <c r="C244" s="203" t="s">
        <v>3052</v>
      </c>
      <c r="D244" s="204" t="s">
        <v>3053</v>
      </c>
      <c r="E244" s="205" t="s">
        <v>315</v>
      </c>
      <c r="F244" s="206">
        <v>9.7579999999999991</v>
      </c>
      <c r="H244" s="32"/>
    </row>
    <row r="245" spans="2:8" s="1" customFormat="1" ht="16.8" customHeight="1">
      <c r="B245" s="32"/>
      <c r="C245" s="207" t="s">
        <v>1</v>
      </c>
      <c r="D245" s="207" t="s">
        <v>3132</v>
      </c>
      <c r="E245" s="17" t="s">
        <v>1</v>
      </c>
      <c r="F245" s="208">
        <v>0</v>
      </c>
      <c r="H245" s="32"/>
    </row>
    <row r="246" spans="2:8" s="1" customFormat="1" ht="16.8" customHeight="1">
      <c r="B246" s="32"/>
      <c r="C246" s="207" t="s">
        <v>1</v>
      </c>
      <c r="D246" s="207" t="s">
        <v>3133</v>
      </c>
      <c r="E246" s="17" t="s">
        <v>1</v>
      </c>
      <c r="F246" s="208">
        <v>9.7579999999999991</v>
      </c>
      <c r="H246" s="32"/>
    </row>
    <row r="247" spans="2:8" s="1" customFormat="1" ht="16.8" customHeight="1">
      <c r="B247" s="32"/>
      <c r="C247" s="207" t="s">
        <v>3052</v>
      </c>
      <c r="D247" s="207" t="s">
        <v>1597</v>
      </c>
      <c r="E247" s="17" t="s">
        <v>1</v>
      </c>
      <c r="F247" s="208">
        <v>9.7579999999999991</v>
      </c>
      <c r="H247" s="32"/>
    </row>
    <row r="248" spans="2:8" s="1" customFormat="1" ht="16.8" customHeight="1">
      <c r="B248" s="32"/>
      <c r="C248" s="209" t="s">
        <v>3694</v>
      </c>
      <c r="H248" s="32"/>
    </row>
    <row r="249" spans="2:8" s="1" customFormat="1" ht="16.8" customHeight="1">
      <c r="B249" s="32"/>
      <c r="C249" s="207" t="s">
        <v>3120</v>
      </c>
      <c r="D249" s="207" t="s">
        <v>1709</v>
      </c>
      <c r="E249" s="17" t="s">
        <v>315</v>
      </c>
      <c r="F249" s="208">
        <v>9.7579999999999991</v>
      </c>
      <c r="H249" s="32"/>
    </row>
    <row r="250" spans="2:8" s="1" customFormat="1" ht="20.399999999999999">
      <c r="B250" s="32"/>
      <c r="C250" s="207" t="s">
        <v>1667</v>
      </c>
      <c r="D250" s="207" t="s">
        <v>1668</v>
      </c>
      <c r="E250" s="17" t="s">
        <v>315</v>
      </c>
      <c r="F250" s="208">
        <v>20.388000000000002</v>
      </c>
      <c r="H250" s="32"/>
    </row>
    <row r="251" spans="2:8" s="1" customFormat="1" ht="16.8" customHeight="1">
      <c r="B251" s="32"/>
      <c r="C251" s="207" t="s">
        <v>1696</v>
      </c>
      <c r="D251" s="207" t="s">
        <v>3117</v>
      </c>
      <c r="E251" s="17" t="s">
        <v>315</v>
      </c>
      <c r="F251" s="208">
        <v>19.722000000000001</v>
      </c>
      <c r="H251" s="32"/>
    </row>
    <row r="252" spans="2:8" s="1" customFormat="1" ht="16.8" customHeight="1">
      <c r="B252" s="32"/>
      <c r="C252" s="207" t="s">
        <v>3134</v>
      </c>
      <c r="D252" s="207" t="s">
        <v>3135</v>
      </c>
      <c r="E252" s="17" t="s">
        <v>329</v>
      </c>
      <c r="F252" s="208">
        <v>20.044</v>
      </c>
      <c r="H252" s="32"/>
    </row>
    <row r="253" spans="2:8" s="1" customFormat="1" ht="16.8" customHeight="1">
      <c r="B253" s="32"/>
      <c r="C253" s="203" t="s">
        <v>3055</v>
      </c>
      <c r="D253" s="204" t="s">
        <v>3056</v>
      </c>
      <c r="E253" s="205" t="s">
        <v>315</v>
      </c>
      <c r="F253" s="206">
        <v>14.638</v>
      </c>
      <c r="H253" s="32"/>
    </row>
    <row r="254" spans="2:8" s="1" customFormat="1" ht="16.8" customHeight="1">
      <c r="B254" s="32"/>
      <c r="C254" s="207" t="s">
        <v>1</v>
      </c>
      <c r="D254" s="207" t="s">
        <v>3129</v>
      </c>
      <c r="E254" s="17" t="s">
        <v>1</v>
      </c>
      <c r="F254" s="208">
        <v>0</v>
      </c>
      <c r="H254" s="32"/>
    </row>
    <row r="255" spans="2:8" s="1" customFormat="1" ht="16.8" customHeight="1">
      <c r="B255" s="32"/>
      <c r="C255" s="207" t="s">
        <v>3055</v>
      </c>
      <c r="D255" s="207" t="s">
        <v>3130</v>
      </c>
      <c r="E255" s="17" t="s">
        <v>1</v>
      </c>
      <c r="F255" s="208">
        <v>14.638</v>
      </c>
      <c r="H255" s="32"/>
    </row>
    <row r="256" spans="2:8" s="1" customFormat="1" ht="16.8" customHeight="1">
      <c r="B256" s="32"/>
      <c r="C256" s="209" t="s">
        <v>3694</v>
      </c>
      <c r="H256" s="32"/>
    </row>
    <row r="257" spans="2:8" s="1" customFormat="1" ht="16.8" customHeight="1">
      <c r="B257" s="32"/>
      <c r="C257" s="207" t="s">
        <v>3120</v>
      </c>
      <c r="D257" s="207" t="s">
        <v>1709</v>
      </c>
      <c r="E257" s="17" t="s">
        <v>315</v>
      </c>
      <c r="F257" s="208">
        <v>14.638</v>
      </c>
      <c r="H257" s="32"/>
    </row>
    <row r="258" spans="2:8" s="1" customFormat="1" ht="20.399999999999999">
      <c r="B258" s="32"/>
      <c r="C258" s="207" t="s">
        <v>1678</v>
      </c>
      <c r="D258" s="207" t="s">
        <v>1679</v>
      </c>
      <c r="E258" s="17" t="s">
        <v>315</v>
      </c>
      <c r="F258" s="208">
        <v>14.096</v>
      </c>
      <c r="H258" s="32"/>
    </row>
    <row r="259" spans="2:8" s="1" customFormat="1" ht="26.4" customHeight="1">
      <c r="B259" s="32"/>
      <c r="C259" s="202" t="s">
        <v>3701</v>
      </c>
      <c r="D259" s="202" t="s">
        <v>120</v>
      </c>
      <c r="H259" s="32"/>
    </row>
    <row r="260" spans="2:8" s="1" customFormat="1" ht="16.8" customHeight="1">
      <c r="B260" s="32"/>
      <c r="C260" s="203" t="s">
        <v>3282</v>
      </c>
      <c r="D260" s="204" t="s">
        <v>3283</v>
      </c>
      <c r="E260" s="205" t="s">
        <v>344</v>
      </c>
      <c r="F260" s="206">
        <v>88.2</v>
      </c>
      <c r="H260" s="32"/>
    </row>
    <row r="261" spans="2:8" s="1" customFormat="1" ht="16.8" customHeight="1">
      <c r="B261" s="32"/>
      <c r="C261" s="207" t="s">
        <v>1</v>
      </c>
      <c r="D261" s="207" t="s">
        <v>3403</v>
      </c>
      <c r="E261" s="17" t="s">
        <v>1</v>
      </c>
      <c r="F261" s="208">
        <v>26.7</v>
      </c>
      <c r="H261" s="32"/>
    </row>
    <row r="262" spans="2:8" s="1" customFormat="1" ht="16.8" customHeight="1">
      <c r="B262" s="32"/>
      <c r="C262" s="207" t="s">
        <v>1</v>
      </c>
      <c r="D262" s="207" t="s">
        <v>3404</v>
      </c>
      <c r="E262" s="17" t="s">
        <v>1</v>
      </c>
      <c r="F262" s="208">
        <v>61.5</v>
      </c>
      <c r="H262" s="32"/>
    </row>
    <row r="263" spans="2:8" s="1" customFormat="1" ht="16.8" customHeight="1">
      <c r="B263" s="32"/>
      <c r="C263" s="207" t="s">
        <v>3282</v>
      </c>
      <c r="D263" s="207" t="s">
        <v>1597</v>
      </c>
      <c r="E263" s="17" t="s">
        <v>1</v>
      </c>
      <c r="F263" s="208">
        <v>88.2</v>
      </c>
      <c r="H263" s="32"/>
    </row>
    <row r="264" spans="2:8" s="1" customFormat="1" ht="16.8" customHeight="1">
      <c r="B264" s="32"/>
      <c r="C264" s="209" t="s">
        <v>3694</v>
      </c>
      <c r="H264" s="32"/>
    </row>
    <row r="265" spans="2:8" s="1" customFormat="1" ht="16.8" customHeight="1">
      <c r="B265" s="32"/>
      <c r="C265" s="207" t="s">
        <v>3400</v>
      </c>
      <c r="D265" s="207" t="s">
        <v>3401</v>
      </c>
      <c r="E265" s="17" t="s">
        <v>344</v>
      </c>
      <c r="F265" s="208">
        <v>88.2</v>
      </c>
      <c r="H265" s="32"/>
    </row>
    <row r="266" spans="2:8" s="1" customFormat="1" ht="16.8" customHeight="1">
      <c r="B266" s="32"/>
      <c r="C266" s="207" t="s">
        <v>3138</v>
      </c>
      <c r="D266" s="207" t="s">
        <v>3139</v>
      </c>
      <c r="E266" s="17" t="s">
        <v>315</v>
      </c>
      <c r="F266" s="208">
        <v>48.51</v>
      </c>
      <c r="H266" s="32"/>
    </row>
    <row r="267" spans="2:8" s="1" customFormat="1" ht="16.8" customHeight="1">
      <c r="B267" s="32"/>
      <c r="C267" s="207" t="s">
        <v>3159</v>
      </c>
      <c r="D267" s="207" t="s">
        <v>3160</v>
      </c>
      <c r="E267" s="17" t="s">
        <v>315</v>
      </c>
      <c r="F267" s="208">
        <v>8.7319999999999993</v>
      </c>
      <c r="H267" s="32"/>
    </row>
    <row r="268" spans="2:8" s="1" customFormat="1" ht="16.8" customHeight="1">
      <c r="B268" s="32"/>
      <c r="C268" s="207" t="s">
        <v>3164</v>
      </c>
      <c r="D268" s="207" t="s">
        <v>3165</v>
      </c>
      <c r="E268" s="17" t="s">
        <v>336</v>
      </c>
      <c r="F268" s="208">
        <v>42.335999999999999</v>
      </c>
      <c r="H268" s="32"/>
    </row>
    <row r="269" spans="2:8" s="1" customFormat="1" ht="16.8" customHeight="1">
      <c r="B269" s="32"/>
      <c r="C269" s="207" t="s">
        <v>3191</v>
      </c>
      <c r="D269" s="207" t="s">
        <v>3388</v>
      </c>
      <c r="E269" s="17" t="s">
        <v>315</v>
      </c>
      <c r="F269" s="208">
        <v>14.553000000000001</v>
      </c>
      <c r="H269" s="32"/>
    </row>
    <row r="270" spans="2:8" s="1" customFormat="1" ht="20.399999999999999">
      <c r="B270" s="32"/>
      <c r="C270" s="207" t="s">
        <v>3419</v>
      </c>
      <c r="D270" s="207" t="s">
        <v>3420</v>
      </c>
      <c r="E270" s="17" t="s">
        <v>344</v>
      </c>
      <c r="F270" s="208">
        <v>88.2</v>
      </c>
      <c r="H270" s="32"/>
    </row>
    <row r="271" spans="2:8" s="1" customFormat="1" ht="30.6">
      <c r="B271" s="32"/>
      <c r="C271" s="207" t="s">
        <v>3423</v>
      </c>
      <c r="D271" s="207" t="s">
        <v>3424</v>
      </c>
      <c r="E271" s="17" t="s">
        <v>344</v>
      </c>
      <c r="F271" s="208">
        <v>88.2</v>
      </c>
      <c r="H271" s="32"/>
    </row>
    <row r="272" spans="2:8" s="1" customFormat="1" ht="16.8" customHeight="1">
      <c r="B272" s="32"/>
      <c r="C272" s="207" t="s">
        <v>3464</v>
      </c>
      <c r="D272" s="207" t="s">
        <v>3465</v>
      </c>
      <c r="E272" s="17" t="s">
        <v>344</v>
      </c>
      <c r="F272" s="208">
        <v>88.2</v>
      </c>
      <c r="H272" s="32"/>
    </row>
    <row r="273" spans="2:8" s="1" customFormat="1" ht="16.8" customHeight="1">
      <c r="B273" s="32"/>
      <c r="C273" s="207" t="s">
        <v>3168</v>
      </c>
      <c r="D273" s="207" t="s">
        <v>3169</v>
      </c>
      <c r="E273" s="17" t="s">
        <v>336</v>
      </c>
      <c r="F273" s="208">
        <v>42.335999999999999</v>
      </c>
      <c r="H273" s="32"/>
    </row>
    <row r="274" spans="2:8" s="1" customFormat="1" ht="16.8" customHeight="1">
      <c r="B274" s="32"/>
      <c r="C274" s="203" t="s">
        <v>3033</v>
      </c>
      <c r="D274" s="204" t="s">
        <v>3034</v>
      </c>
      <c r="E274" s="205" t="s">
        <v>315</v>
      </c>
      <c r="F274" s="206">
        <v>14.553000000000001</v>
      </c>
      <c r="H274" s="32"/>
    </row>
    <row r="275" spans="2:8" s="1" customFormat="1" ht="16.8" customHeight="1">
      <c r="B275" s="32"/>
      <c r="C275" s="207" t="s">
        <v>3033</v>
      </c>
      <c r="D275" s="207" t="s">
        <v>3389</v>
      </c>
      <c r="E275" s="17" t="s">
        <v>1</v>
      </c>
      <c r="F275" s="208">
        <v>14.553000000000001</v>
      </c>
      <c r="H275" s="32"/>
    </row>
    <row r="276" spans="2:8" s="1" customFormat="1" ht="16.8" customHeight="1">
      <c r="B276" s="32"/>
      <c r="C276" s="209" t="s">
        <v>3694</v>
      </c>
      <c r="H276" s="32"/>
    </row>
    <row r="277" spans="2:8" s="1" customFormat="1" ht="16.8" customHeight="1">
      <c r="B277" s="32"/>
      <c r="C277" s="207" t="s">
        <v>3191</v>
      </c>
      <c r="D277" s="207" t="s">
        <v>3388</v>
      </c>
      <c r="E277" s="17" t="s">
        <v>315</v>
      </c>
      <c r="F277" s="208">
        <v>14.553000000000001</v>
      </c>
      <c r="H277" s="32"/>
    </row>
    <row r="278" spans="2:8" s="1" customFormat="1" ht="20.399999999999999">
      <c r="B278" s="32"/>
      <c r="C278" s="207" t="s">
        <v>1667</v>
      </c>
      <c r="D278" s="207" t="s">
        <v>1668</v>
      </c>
      <c r="E278" s="17" t="s">
        <v>315</v>
      </c>
      <c r="F278" s="208">
        <v>86.981999999999999</v>
      </c>
      <c r="H278" s="32"/>
    </row>
    <row r="279" spans="2:8" s="1" customFormat="1" ht="16.8" customHeight="1">
      <c r="B279" s="32"/>
      <c r="C279" s="207" t="s">
        <v>1696</v>
      </c>
      <c r="D279" s="207" t="s">
        <v>3117</v>
      </c>
      <c r="E279" s="17" t="s">
        <v>315</v>
      </c>
      <c r="F279" s="208">
        <v>86.981999999999999</v>
      </c>
      <c r="H279" s="32"/>
    </row>
    <row r="280" spans="2:8" s="1" customFormat="1" ht="16.8" customHeight="1">
      <c r="B280" s="32"/>
      <c r="C280" s="207" t="s">
        <v>3120</v>
      </c>
      <c r="D280" s="207" t="s">
        <v>1709</v>
      </c>
      <c r="E280" s="17" t="s">
        <v>315</v>
      </c>
      <c r="F280" s="208">
        <v>29.875</v>
      </c>
      <c r="H280" s="32"/>
    </row>
    <row r="281" spans="2:8" s="1" customFormat="1" ht="16.8" customHeight="1">
      <c r="B281" s="32"/>
      <c r="C281" s="203" t="s">
        <v>3036</v>
      </c>
      <c r="D281" s="204" t="s">
        <v>3037</v>
      </c>
      <c r="E281" s="205" t="s">
        <v>315</v>
      </c>
      <c r="F281" s="206">
        <v>8.7319999999999993</v>
      </c>
      <c r="H281" s="32"/>
    </row>
    <row r="282" spans="2:8" s="1" customFormat="1" ht="16.8" customHeight="1">
      <c r="B282" s="32"/>
      <c r="C282" s="207" t="s">
        <v>1</v>
      </c>
      <c r="D282" s="207" t="s">
        <v>3362</v>
      </c>
      <c r="E282" s="17" t="s">
        <v>1</v>
      </c>
      <c r="F282" s="208">
        <v>8.7319999999999993</v>
      </c>
      <c r="H282" s="32"/>
    </row>
    <row r="283" spans="2:8" s="1" customFormat="1" ht="16.8" customHeight="1">
      <c r="B283" s="32"/>
      <c r="C283" s="207" t="s">
        <v>3036</v>
      </c>
      <c r="D283" s="207" t="s">
        <v>1597</v>
      </c>
      <c r="E283" s="17" t="s">
        <v>1</v>
      </c>
      <c r="F283" s="208">
        <v>8.7319999999999993</v>
      </c>
      <c r="H283" s="32"/>
    </row>
    <row r="284" spans="2:8" s="1" customFormat="1" ht="16.8" customHeight="1">
      <c r="B284" s="32"/>
      <c r="C284" s="209" t="s">
        <v>3694</v>
      </c>
      <c r="H284" s="32"/>
    </row>
    <row r="285" spans="2:8" s="1" customFormat="1" ht="16.8" customHeight="1">
      <c r="B285" s="32"/>
      <c r="C285" s="207" t="s">
        <v>3159</v>
      </c>
      <c r="D285" s="207" t="s">
        <v>3160</v>
      </c>
      <c r="E285" s="17" t="s">
        <v>315</v>
      </c>
      <c r="F285" s="208">
        <v>8.7319999999999993</v>
      </c>
      <c r="H285" s="32"/>
    </row>
    <row r="286" spans="2:8" s="1" customFormat="1" ht="20.399999999999999">
      <c r="B286" s="32"/>
      <c r="C286" s="207" t="s">
        <v>1667</v>
      </c>
      <c r="D286" s="207" t="s">
        <v>1668</v>
      </c>
      <c r="E286" s="17" t="s">
        <v>315</v>
      </c>
      <c r="F286" s="208">
        <v>86.981999999999999</v>
      </c>
      <c r="H286" s="32"/>
    </row>
    <row r="287" spans="2:8" s="1" customFormat="1" ht="16.8" customHeight="1">
      <c r="B287" s="32"/>
      <c r="C287" s="207" t="s">
        <v>1696</v>
      </c>
      <c r="D287" s="207" t="s">
        <v>3117</v>
      </c>
      <c r="E287" s="17" t="s">
        <v>315</v>
      </c>
      <c r="F287" s="208">
        <v>86.981999999999999</v>
      </c>
      <c r="H287" s="32"/>
    </row>
    <row r="288" spans="2:8" s="1" customFormat="1" ht="16.8" customHeight="1">
      <c r="B288" s="32"/>
      <c r="C288" s="207" t="s">
        <v>3120</v>
      </c>
      <c r="D288" s="207" t="s">
        <v>1709</v>
      </c>
      <c r="E288" s="17" t="s">
        <v>315</v>
      </c>
      <c r="F288" s="208">
        <v>29.875</v>
      </c>
      <c r="H288" s="32"/>
    </row>
    <row r="289" spans="2:8" s="1" customFormat="1" ht="16.8" customHeight="1">
      <c r="B289" s="32"/>
      <c r="C289" s="203" t="s">
        <v>3287</v>
      </c>
      <c r="D289" s="204" t="s">
        <v>3288</v>
      </c>
      <c r="E289" s="205" t="s">
        <v>315</v>
      </c>
      <c r="F289" s="206">
        <v>8.8109999999999999</v>
      </c>
      <c r="H289" s="32"/>
    </row>
    <row r="290" spans="2:8" s="1" customFormat="1" ht="16.8" customHeight="1">
      <c r="B290" s="32"/>
      <c r="C290" s="207" t="s">
        <v>3287</v>
      </c>
      <c r="D290" s="207" t="s">
        <v>3349</v>
      </c>
      <c r="E290" s="17" t="s">
        <v>1</v>
      </c>
      <c r="F290" s="208">
        <v>8.8109999999999999</v>
      </c>
      <c r="H290" s="32"/>
    </row>
    <row r="291" spans="2:8" s="1" customFormat="1" ht="16.8" customHeight="1">
      <c r="B291" s="32"/>
      <c r="C291" s="209" t="s">
        <v>3694</v>
      </c>
      <c r="H291" s="32"/>
    </row>
    <row r="292" spans="2:8" s="1" customFormat="1" ht="16.8" customHeight="1">
      <c r="B292" s="32"/>
      <c r="C292" s="207" t="s">
        <v>3345</v>
      </c>
      <c r="D292" s="207" t="s">
        <v>3346</v>
      </c>
      <c r="E292" s="17" t="s">
        <v>315</v>
      </c>
      <c r="F292" s="208">
        <v>8.8109999999999999</v>
      </c>
      <c r="H292" s="32"/>
    </row>
    <row r="293" spans="2:8" s="1" customFormat="1" ht="20.399999999999999">
      <c r="B293" s="32"/>
      <c r="C293" s="207" t="s">
        <v>1678</v>
      </c>
      <c r="D293" s="207" t="s">
        <v>1679</v>
      </c>
      <c r="E293" s="17" t="s">
        <v>315</v>
      </c>
      <c r="F293" s="208">
        <v>71.921000000000006</v>
      </c>
      <c r="H293" s="32"/>
    </row>
    <row r="294" spans="2:8" s="1" customFormat="1" ht="16.8" customHeight="1">
      <c r="B294" s="32"/>
      <c r="C294" s="207" t="s">
        <v>3120</v>
      </c>
      <c r="D294" s="207" t="s">
        <v>1709</v>
      </c>
      <c r="E294" s="17" t="s">
        <v>315</v>
      </c>
      <c r="F294" s="208">
        <v>29.875</v>
      </c>
      <c r="H294" s="32"/>
    </row>
    <row r="295" spans="2:8" s="1" customFormat="1" ht="16.8" customHeight="1">
      <c r="B295" s="32"/>
      <c r="C295" s="203" t="s">
        <v>3039</v>
      </c>
      <c r="D295" s="204" t="s">
        <v>3040</v>
      </c>
      <c r="E295" s="205" t="s">
        <v>315</v>
      </c>
      <c r="F295" s="206">
        <v>48.51</v>
      </c>
      <c r="H295" s="32"/>
    </row>
    <row r="296" spans="2:8" s="1" customFormat="1" ht="16.8" customHeight="1">
      <c r="B296" s="32"/>
      <c r="C296" s="207" t="s">
        <v>1</v>
      </c>
      <c r="D296" s="207" t="s">
        <v>3355</v>
      </c>
      <c r="E296" s="17" t="s">
        <v>1</v>
      </c>
      <c r="F296" s="208">
        <v>48.51</v>
      </c>
      <c r="H296" s="32"/>
    </row>
    <row r="297" spans="2:8" s="1" customFormat="1" ht="16.8" customHeight="1">
      <c r="B297" s="32"/>
      <c r="C297" s="207" t="s">
        <v>3039</v>
      </c>
      <c r="D297" s="207" t="s">
        <v>1597</v>
      </c>
      <c r="E297" s="17" t="s">
        <v>1</v>
      </c>
      <c r="F297" s="208">
        <v>48.51</v>
      </c>
      <c r="H297" s="32"/>
    </row>
    <row r="298" spans="2:8" s="1" customFormat="1" ht="16.8" customHeight="1">
      <c r="B298" s="32"/>
      <c r="C298" s="209" t="s">
        <v>3694</v>
      </c>
      <c r="H298" s="32"/>
    </row>
    <row r="299" spans="2:8" s="1" customFormat="1" ht="16.8" customHeight="1">
      <c r="B299" s="32"/>
      <c r="C299" s="207" t="s">
        <v>3138</v>
      </c>
      <c r="D299" s="207" t="s">
        <v>3139</v>
      </c>
      <c r="E299" s="17" t="s">
        <v>315</v>
      </c>
      <c r="F299" s="208">
        <v>48.51</v>
      </c>
      <c r="H299" s="32"/>
    </row>
    <row r="300" spans="2:8" s="1" customFormat="1" ht="20.399999999999999">
      <c r="B300" s="32"/>
      <c r="C300" s="207" t="s">
        <v>1667</v>
      </c>
      <c r="D300" s="207" t="s">
        <v>1668</v>
      </c>
      <c r="E300" s="17" t="s">
        <v>315</v>
      </c>
      <c r="F300" s="208">
        <v>86.981999999999999</v>
      </c>
      <c r="H300" s="32"/>
    </row>
    <row r="301" spans="2:8" s="1" customFormat="1" ht="16.8" customHeight="1">
      <c r="B301" s="32"/>
      <c r="C301" s="207" t="s">
        <v>1696</v>
      </c>
      <c r="D301" s="207" t="s">
        <v>3117</v>
      </c>
      <c r="E301" s="17" t="s">
        <v>315</v>
      </c>
      <c r="F301" s="208">
        <v>86.981999999999999</v>
      </c>
      <c r="H301" s="32"/>
    </row>
    <row r="302" spans="2:8" s="1" customFormat="1" ht="16.8" customHeight="1">
      <c r="B302" s="32"/>
      <c r="C302" s="207" t="s">
        <v>3120</v>
      </c>
      <c r="D302" s="207" t="s">
        <v>1709</v>
      </c>
      <c r="E302" s="17" t="s">
        <v>315</v>
      </c>
      <c r="F302" s="208">
        <v>29.875</v>
      </c>
      <c r="H302" s="32"/>
    </row>
    <row r="303" spans="2:8" s="1" customFormat="1" ht="16.8" customHeight="1">
      <c r="B303" s="32"/>
      <c r="C303" s="207" t="s">
        <v>327</v>
      </c>
      <c r="D303" s="207" t="s">
        <v>328</v>
      </c>
      <c r="E303" s="17" t="s">
        <v>329</v>
      </c>
      <c r="F303" s="208">
        <v>99.644000000000005</v>
      </c>
      <c r="H303" s="32"/>
    </row>
    <row r="304" spans="2:8" s="1" customFormat="1" ht="16.8" customHeight="1">
      <c r="B304" s="32"/>
      <c r="C304" s="203" t="s">
        <v>3045</v>
      </c>
      <c r="D304" s="204" t="s">
        <v>3291</v>
      </c>
      <c r="E304" s="205" t="s">
        <v>315</v>
      </c>
      <c r="F304" s="206">
        <v>71.921000000000006</v>
      </c>
      <c r="H304" s="32"/>
    </row>
    <row r="305" spans="2:8" s="1" customFormat="1" ht="16.8" customHeight="1">
      <c r="B305" s="32"/>
      <c r="C305" s="207" t="s">
        <v>1</v>
      </c>
      <c r="D305" s="207" t="s">
        <v>3342</v>
      </c>
      <c r="E305" s="17" t="s">
        <v>1</v>
      </c>
      <c r="F305" s="208">
        <v>110.607</v>
      </c>
      <c r="H305" s="32"/>
    </row>
    <row r="306" spans="2:8" s="1" customFormat="1" ht="16.8" customHeight="1">
      <c r="B306" s="32"/>
      <c r="C306" s="207" t="s">
        <v>1</v>
      </c>
      <c r="D306" s="207" t="s">
        <v>3343</v>
      </c>
      <c r="E306" s="17" t="s">
        <v>1</v>
      </c>
      <c r="F306" s="208">
        <v>-8.8109999999999999</v>
      </c>
      <c r="H306" s="32"/>
    </row>
    <row r="307" spans="2:8" s="1" customFormat="1" ht="16.8" customHeight="1">
      <c r="B307" s="32"/>
      <c r="C307" s="207" t="s">
        <v>1</v>
      </c>
      <c r="D307" s="207" t="s">
        <v>3344</v>
      </c>
      <c r="E307" s="17" t="s">
        <v>1</v>
      </c>
      <c r="F307" s="208">
        <v>-29.875</v>
      </c>
      <c r="H307" s="32"/>
    </row>
    <row r="308" spans="2:8" s="1" customFormat="1" ht="16.8" customHeight="1">
      <c r="B308" s="32"/>
      <c r="C308" s="207" t="s">
        <v>3045</v>
      </c>
      <c r="D308" s="207" t="s">
        <v>1597</v>
      </c>
      <c r="E308" s="17" t="s">
        <v>1</v>
      </c>
      <c r="F308" s="208">
        <v>71.921000000000006</v>
      </c>
      <c r="H308" s="32"/>
    </row>
    <row r="309" spans="2:8" s="1" customFormat="1" ht="16.8" customHeight="1">
      <c r="B309" s="32"/>
      <c r="C309" s="209" t="s">
        <v>3694</v>
      </c>
      <c r="H309" s="32"/>
    </row>
    <row r="310" spans="2:8" s="1" customFormat="1" ht="20.399999999999999">
      <c r="B310" s="32"/>
      <c r="C310" s="207" t="s">
        <v>1678</v>
      </c>
      <c r="D310" s="207" t="s">
        <v>1679</v>
      </c>
      <c r="E310" s="17" t="s">
        <v>315</v>
      </c>
      <c r="F310" s="208">
        <v>71.921000000000006</v>
      </c>
      <c r="H310" s="32"/>
    </row>
    <row r="311" spans="2:8" s="1" customFormat="1" ht="20.399999999999999">
      <c r="B311" s="32"/>
      <c r="C311" s="207" t="s">
        <v>1682</v>
      </c>
      <c r="D311" s="207" t="s">
        <v>1683</v>
      </c>
      <c r="E311" s="17" t="s">
        <v>315</v>
      </c>
      <c r="F311" s="208">
        <v>71.921000000000006</v>
      </c>
      <c r="H311" s="32"/>
    </row>
    <row r="312" spans="2:8" s="1" customFormat="1" ht="20.399999999999999">
      <c r="B312" s="32"/>
      <c r="C312" s="207" t="s">
        <v>3114</v>
      </c>
      <c r="D312" s="207" t="s">
        <v>1707</v>
      </c>
      <c r="E312" s="17" t="s">
        <v>329</v>
      </c>
      <c r="F312" s="208">
        <v>199.74799999999999</v>
      </c>
      <c r="H312" s="32"/>
    </row>
    <row r="313" spans="2:8" s="1" customFormat="1" ht="16.8" customHeight="1">
      <c r="B313" s="32"/>
      <c r="C313" s="203" t="s">
        <v>3048</v>
      </c>
      <c r="D313" s="204" t="s">
        <v>3049</v>
      </c>
      <c r="E313" s="205" t="s">
        <v>315</v>
      </c>
      <c r="F313" s="206">
        <v>27.952999999999999</v>
      </c>
      <c r="H313" s="32"/>
    </row>
    <row r="314" spans="2:8" s="1" customFormat="1" ht="16.8" customHeight="1">
      <c r="B314" s="32"/>
      <c r="C314" s="207" t="s">
        <v>3048</v>
      </c>
      <c r="D314" s="207" t="s">
        <v>3331</v>
      </c>
      <c r="E314" s="17" t="s">
        <v>1</v>
      </c>
      <c r="F314" s="208">
        <v>27.952999999999999</v>
      </c>
      <c r="H314" s="32"/>
    </row>
    <row r="315" spans="2:8" s="1" customFormat="1" ht="16.8" customHeight="1">
      <c r="B315" s="32"/>
      <c r="C315" s="209" t="s">
        <v>3694</v>
      </c>
      <c r="H315" s="32"/>
    </row>
    <row r="316" spans="2:8" s="1" customFormat="1" ht="20.399999999999999">
      <c r="B316" s="32"/>
      <c r="C316" s="207" t="s">
        <v>1687</v>
      </c>
      <c r="D316" s="207" t="s">
        <v>1688</v>
      </c>
      <c r="E316" s="17" t="s">
        <v>315</v>
      </c>
      <c r="F316" s="208">
        <v>27.952999999999999</v>
      </c>
      <c r="H316" s="32"/>
    </row>
    <row r="317" spans="2:8" s="1" customFormat="1" ht="20.399999999999999">
      <c r="B317" s="32"/>
      <c r="C317" s="207" t="s">
        <v>1691</v>
      </c>
      <c r="D317" s="207" t="s">
        <v>1692</v>
      </c>
      <c r="E317" s="17" t="s">
        <v>315</v>
      </c>
      <c r="F317" s="208">
        <v>27.952999999999999</v>
      </c>
      <c r="H317" s="32"/>
    </row>
    <row r="318" spans="2:8" s="1" customFormat="1" ht="20.399999999999999">
      <c r="B318" s="32"/>
      <c r="C318" s="207" t="s">
        <v>3114</v>
      </c>
      <c r="D318" s="207" t="s">
        <v>1707</v>
      </c>
      <c r="E318" s="17" t="s">
        <v>329</v>
      </c>
      <c r="F318" s="208">
        <v>199.74799999999999</v>
      </c>
      <c r="H318" s="32"/>
    </row>
    <row r="319" spans="2:8" s="1" customFormat="1" ht="16.8" customHeight="1">
      <c r="B319" s="32"/>
      <c r="C319" s="203" t="s">
        <v>3294</v>
      </c>
      <c r="D319" s="204" t="s">
        <v>3295</v>
      </c>
      <c r="E319" s="205" t="s">
        <v>315</v>
      </c>
      <c r="F319" s="206">
        <v>0.84499999999999997</v>
      </c>
      <c r="H319" s="32"/>
    </row>
    <row r="320" spans="2:8" s="1" customFormat="1" ht="16.8" customHeight="1">
      <c r="B320" s="32"/>
      <c r="C320" s="207" t="s">
        <v>3294</v>
      </c>
      <c r="D320" s="207" t="s">
        <v>3365</v>
      </c>
      <c r="E320" s="17" t="s">
        <v>1</v>
      </c>
      <c r="F320" s="208">
        <v>0.84499999999999997</v>
      </c>
      <c r="H320" s="32"/>
    </row>
    <row r="321" spans="2:8" s="1" customFormat="1" ht="16.8" customHeight="1">
      <c r="B321" s="32"/>
      <c r="C321" s="209" t="s">
        <v>3694</v>
      </c>
      <c r="H321" s="32"/>
    </row>
    <row r="322" spans="2:8" s="1" customFormat="1" ht="16.8" customHeight="1">
      <c r="B322" s="32"/>
      <c r="C322" s="207" t="s">
        <v>3178</v>
      </c>
      <c r="D322" s="207" t="s">
        <v>3179</v>
      </c>
      <c r="E322" s="17" t="s">
        <v>315</v>
      </c>
      <c r="F322" s="208">
        <v>1.145</v>
      </c>
      <c r="H322" s="32"/>
    </row>
    <row r="323" spans="2:8" s="1" customFormat="1" ht="20.399999999999999">
      <c r="B323" s="32"/>
      <c r="C323" s="207" t="s">
        <v>1667</v>
      </c>
      <c r="D323" s="207" t="s">
        <v>1668</v>
      </c>
      <c r="E323" s="17" t="s">
        <v>315</v>
      </c>
      <c r="F323" s="208">
        <v>86.981999999999999</v>
      </c>
      <c r="H323" s="32"/>
    </row>
    <row r="324" spans="2:8" s="1" customFormat="1" ht="16.8" customHeight="1">
      <c r="B324" s="32"/>
      <c r="C324" s="207" t="s">
        <v>1696</v>
      </c>
      <c r="D324" s="207" t="s">
        <v>3117</v>
      </c>
      <c r="E324" s="17" t="s">
        <v>315</v>
      </c>
      <c r="F324" s="208">
        <v>86.981999999999999</v>
      </c>
      <c r="H324" s="32"/>
    </row>
    <row r="325" spans="2:8" s="1" customFormat="1" ht="16.8" customHeight="1">
      <c r="B325" s="32"/>
      <c r="C325" s="203" t="s">
        <v>3297</v>
      </c>
      <c r="D325" s="204" t="s">
        <v>3298</v>
      </c>
      <c r="E325" s="205" t="s">
        <v>315</v>
      </c>
      <c r="F325" s="206">
        <v>26.748000000000001</v>
      </c>
      <c r="H325" s="32"/>
    </row>
    <row r="326" spans="2:8" s="1" customFormat="1" ht="16.8" customHeight="1">
      <c r="B326" s="32"/>
      <c r="C326" s="207" t="s">
        <v>3297</v>
      </c>
      <c r="D326" s="207" t="s">
        <v>3316</v>
      </c>
      <c r="E326" s="17" t="s">
        <v>1</v>
      </c>
      <c r="F326" s="208">
        <v>26.748000000000001</v>
      </c>
      <c r="H326" s="32"/>
    </row>
    <row r="327" spans="2:8" s="1" customFormat="1" ht="16.8" customHeight="1">
      <c r="B327" s="32"/>
      <c r="C327" s="209" t="s">
        <v>3694</v>
      </c>
      <c r="H327" s="32"/>
    </row>
    <row r="328" spans="2:8" s="1" customFormat="1" ht="20.399999999999999">
      <c r="B328" s="32"/>
      <c r="C328" s="207" t="s">
        <v>3312</v>
      </c>
      <c r="D328" s="207" t="s">
        <v>3313</v>
      </c>
      <c r="E328" s="17" t="s">
        <v>315</v>
      </c>
      <c r="F328" s="208">
        <v>26.748000000000001</v>
      </c>
      <c r="H328" s="32"/>
    </row>
    <row r="329" spans="2:8" s="1" customFormat="1" ht="20.399999999999999">
      <c r="B329" s="32"/>
      <c r="C329" s="207" t="s">
        <v>1678</v>
      </c>
      <c r="D329" s="207" t="s">
        <v>1679</v>
      </c>
      <c r="E329" s="17" t="s">
        <v>315</v>
      </c>
      <c r="F329" s="208">
        <v>71.921000000000006</v>
      </c>
      <c r="H329" s="32"/>
    </row>
    <row r="330" spans="2:8" s="1" customFormat="1" ht="16.8" customHeight="1">
      <c r="B330" s="32"/>
      <c r="C330" s="203" t="s">
        <v>3301</v>
      </c>
      <c r="D330" s="204" t="s">
        <v>1514</v>
      </c>
      <c r="E330" s="205" t="s">
        <v>315</v>
      </c>
      <c r="F330" s="206">
        <v>111.812</v>
      </c>
      <c r="H330" s="32"/>
    </row>
    <row r="331" spans="2:8" s="1" customFormat="1" ht="16.8" customHeight="1">
      <c r="B331" s="32"/>
      <c r="C331" s="207" t="s">
        <v>1</v>
      </c>
      <c r="D331" s="207" t="s">
        <v>3075</v>
      </c>
      <c r="E331" s="17" t="s">
        <v>1</v>
      </c>
      <c r="F331" s="208">
        <v>0</v>
      </c>
      <c r="H331" s="32"/>
    </row>
    <row r="332" spans="2:8" s="1" customFormat="1" ht="16.8" customHeight="1">
      <c r="B332" s="32"/>
      <c r="C332" s="207" t="s">
        <v>1</v>
      </c>
      <c r="D332" s="207" t="s">
        <v>3321</v>
      </c>
      <c r="E332" s="17" t="s">
        <v>1</v>
      </c>
      <c r="F332" s="208">
        <v>0</v>
      </c>
      <c r="H332" s="32"/>
    </row>
    <row r="333" spans="2:8" s="1" customFormat="1" ht="16.8" customHeight="1">
      <c r="B333" s="32"/>
      <c r="C333" s="207" t="s">
        <v>1</v>
      </c>
      <c r="D333" s="207" t="s">
        <v>3322</v>
      </c>
      <c r="E333" s="17" t="s">
        <v>1</v>
      </c>
      <c r="F333" s="208">
        <v>19.091000000000001</v>
      </c>
      <c r="H333" s="32"/>
    </row>
    <row r="334" spans="2:8" s="1" customFormat="1" ht="16.8" customHeight="1">
      <c r="B334" s="32"/>
      <c r="C334" s="207" t="s">
        <v>1</v>
      </c>
      <c r="D334" s="207" t="s">
        <v>3323</v>
      </c>
      <c r="E334" s="17" t="s">
        <v>1</v>
      </c>
      <c r="F334" s="208">
        <v>4.7190000000000003</v>
      </c>
      <c r="H334" s="32"/>
    </row>
    <row r="335" spans="2:8" s="1" customFormat="1" ht="16.8" customHeight="1">
      <c r="B335" s="32"/>
      <c r="C335" s="207" t="s">
        <v>1</v>
      </c>
      <c r="D335" s="207" t="s">
        <v>3324</v>
      </c>
      <c r="E335" s="17" t="s">
        <v>1</v>
      </c>
      <c r="F335" s="208">
        <v>5.8079999999999998</v>
      </c>
      <c r="H335" s="32"/>
    </row>
    <row r="336" spans="2:8" s="1" customFormat="1" ht="16.8" customHeight="1">
      <c r="B336" s="32"/>
      <c r="C336" s="207" t="s">
        <v>1</v>
      </c>
      <c r="D336" s="207" t="s">
        <v>3325</v>
      </c>
      <c r="E336" s="17" t="s">
        <v>1</v>
      </c>
      <c r="F336" s="208">
        <v>2.6429999999999998</v>
      </c>
      <c r="H336" s="32"/>
    </row>
    <row r="337" spans="2:8" s="1" customFormat="1" ht="16.8" customHeight="1">
      <c r="B337" s="32"/>
      <c r="C337" s="207" t="s">
        <v>1</v>
      </c>
      <c r="D337" s="207" t="s">
        <v>3326</v>
      </c>
      <c r="E337" s="17" t="s">
        <v>1</v>
      </c>
      <c r="F337" s="208">
        <v>0</v>
      </c>
      <c r="H337" s="32"/>
    </row>
    <row r="338" spans="2:8" s="1" customFormat="1" ht="16.8" customHeight="1">
      <c r="B338" s="32"/>
      <c r="C338" s="207" t="s">
        <v>1</v>
      </c>
      <c r="D338" s="207" t="s">
        <v>3327</v>
      </c>
      <c r="E338" s="17" t="s">
        <v>1</v>
      </c>
      <c r="F338" s="208">
        <v>64.944000000000003</v>
      </c>
      <c r="H338" s="32"/>
    </row>
    <row r="339" spans="2:8" s="1" customFormat="1" ht="16.8" customHeight="1">
      <c r="B339" s="32"/>
      <c r="C339" s="207" t="s">
        <v>1</v>
      </c>
      <c r="D339" s="207" t="s">
        <v>3328</v>
      </c>
      <c r="E339" s="17" t="s">
        <v>1</v>
      </c>
      <c r="F339" s="208">
        <v>4.6459999999999999</v>
      </c>
      <c r="H339" s="32"/>
    </row>
    <row r="340" spans="2:8" s="1" customFormat="1" ht="16.8" customHeight="1">
      <c r="B340" s="32"/>
      <c r="C340" s="207" t="s">
        <v>1</v>
      </c>
      <c r="D340" s="207" t="s">
        <v>3329</v>
      </c>
      <c r="E340" s="17" t="s">
        <v>1</v>
      </c>
      <c r="F340" s="208">
        <v>3.8719999999999999</v>
      </c>
      <c r="H340" s="32"/>
    </row>
    <row r="341" spans="2:8" s="1" customFormat="1" ht="16.8" customHeight="1">
      <c r="B341" s="32"/>
      <c r="C341" s="207" t="s">
        <v>1</v>
      </c>
      <c r="D341" s="207" t="s">
        <v>3330</v>
      </c>
      <c r="E341" s="17" t="s">
        <v>1</v>
      </c>
      <c r="F341" s="208">
        <v>6.0890000000000004</v>
      </c>
      <c r="H341" s="32"/>
    </row>
    <row r="342" spans="2:8" s="1" customFormat="1" ht="16.8" customHeight="1">
      <c r="B342" s="32"/>
      <c r="C342" s="207" t="s">
        <v>3301</v>
      </c>
      <c r="D342" s="207" t="s">
        <v>1597</v>
      </c>
      <c r="E342" s="17" t="s">
        <v>1</v>
      </c>
      <c r="F342" s="208">
        <v>111.812</v>
      </c>
      <c r="H342" s="32"/>
    </row>
    <row r="343" spans="2:8" s="1" customFormat="1" ht="16.8" customHeight="1">
      <c r="B343" s="32"/>
      <c r="C343" s="209" t="s">
        <v>3694</v>
      </c>
      <c r="H343" s="32"/>
    </row>
    <row r="344" spans="2:8" s="1" customFormat="1" ht="20.399999999999999">
      <c r="B344" s="32"/>
      <c r="C344" s="207" t="s">
        <v>3317</v>
      </c>
      <c r="D344" s="207" t="s">
        <v>3318</v>
      </c>
      <c r="E344" s="17" t="s">
        <v>315</v>
      </c>
      <c r="F344" s="208">
        <v>27.952999999999999</v>
      </c>
      <c r="H344" s="32"/>
    </row>
    <row r="345" spans="2:8" s="1" customFormat="1" ht="20.399999999999999">
      <c r="B345" s="32"/>
      <c r="C345" s="207" t="s">
        <v>3332</v>
      </c>
      <c r="D345" s="207" t="s">
        <v>3333</v>
      </c>
      <c r="E345" s="17" t="s">
        <v>315</v>
      </c>
      <c r="F345" s="208">
        <v>55.905999999999999</v>
      </c>
      <c r="H345" s="32"/>
    </row>
    <row r="346" spans="2:8" s="1" customFormat="1" ht="20.399999999999999">
      <c r="B346" s="32"/>
      <c r="C346" s="207" t="s">
        <v>3337</v>
      </c>
      <c r="D346" s="207" t="s">
        <v>3338</v>
      </c>
      <c r="E346" s="17" t="s">
        <v>315</v>
      </c>
      <c r="F346" s="208">
        <v>27.952999999999999</v>
      </c>
      <c r="H346" s="32"/>
    </row>
    <row r="347" spans="2:8" s="1" customFormat="1" ht="20.399999999999999">
      <c r="B347" s="32"/>
      <c r="C347" s="207" t="s">
        <v>1678</v>
      </c>
      <c r="D347" s="207" t="s">
        <v>1679</v>
      </c>
      <c r="E347" s="17" t="s">
        <v>315</v>
      </c>
      <c r="F347" s="208">
        <v>71.921000000000006</v>
      </c>
      <c r="H347" s="32"/>
    </row>
    <row r="348" spans="2:8" s="1" customFormat="1" ht="20.399999999999999">
      <c r="B348" s="32"/>
      <c r="C348" s="207" t="s">
        <v>1687</v>
      </c>
      <c r="D348" s="207" t="s">
        <v>1688</v>
      </c>
      <c r="E348" s="17" t="s">
        <v>315</v>
      </c>
      <c r="F348" s="208">
        <v>27.952999999999999</v>
      </c>
      <c r="H348" s="32"/>
    </row>
    <row r="349" spans="2:8" s="1" customFormat="1" ht="16.8" customHeight="1">
      <c r="B349" s="32"/>
      <c r="C349" s="207" t="s">
        <v>3120</v>
      </c>
      <c r="D349" s="207" t="s">
        <v>1709</v>
      </c>
      <c r="E349" s="17" t="s">
        <v>315</v>
      </c>
      <c r="F349" s="208">
        <v>29.875</v>
      </c>
      <c r="H349" s="32"/>
    </row>
    <row r="350" spans="2:8" s="1" customFormat="1" ht="16.8" customHeight="1">
      <c r="B350" s="32"/>
      <c r="C350" s="203" t="s">
        <v>3052</v>
      </c>
      <c r="D350" s="204" t="s">
        <v>3053</v>
      </c>
      <c r="E350" s="205" t="s">
        <v>315</v>
      </c>
      <c r="F350" s="206">
        <v>14.042</v>
      </c>
      <c r="H350" s="32"/>
    </row>
    <row r="351" spans="2:8" s="1" customFormat="1" ht="16.8" customHeight="1">
      <c r="B351" s="32"/>
      <c r="C351" s="207" t="s">
        <v>1</v>
      </c>
      <c r="D351" s="207" t="s">
        <v>3132</v>
      </c>
      <c r="E351" s="17" t="s">
        <v>1</v>
      </c>
      <c r="F351" s="208">
        <v>0</v>
      </c>
      <c r="H351" s="32"/>
    </row>
    <row r="352" spans="2:8" s="1" customFormat="1" ht="16.8" customHeight="1">
      <c r="B352" s="32"/>
      <c r="C352" s="207" t="s">
        <v>1</v>
      </c>
      <c r="D352" s="207" t="s">
        <v>3354</v>
      </c>
      <c r="E352" s="17" t="s">
        <v>1</v>
      </c>
      <c r="F352" s="208">
        <v>14.042</v>
      </c>
      <c r="H352" s="32"/>
    </row>
    <row r="353" spans="2:8" s="1" customFormat="1" ht="16.8" customHeight="1">
      <c r="B353" s="32"/>
      <c r="C353" s="207" t="s">
        <v>3052</v>
      </c>
      <c r="D353" s="207" t="s">
        <v>1597</v>
      </c>
      <c r="E353" s="17" t="s">
        <v>1</v>
      </c>
      <c r="F353" s="208">
        <v>14.042</v>
      </c>
      <c r="H353" s="32"/>
    </row>
    <row r="354" spans="2:8" s="1" customFormat="1" ht="16.8" customHeight="1">
      <c r="B354" s="32"/>
      <c r="C354" s="209" t="s">
        <v>3694</v>
      </c>
      <c r="H354" s="32"/>
    </row>
    <row r="355" spans="2:8" s="1" customFormat="1" ht="16.8" customHeight="1">
      <c r="B355" s="32"/>
      <c r="C355" s="207" t="s">
        <v>3120</v>
      </c>
      <c r="D355" s="207" t="s">
        <v>1709</v>
      </c>
      <c r="E355" s="17" t="s">
        <v>315</v>
      </c>
      <c r="F355" s="208">
        <v>14.042</v>
      </c>
      <c r="H355" s="32"/>
    </row>
    <row r="356" spans="2:8" s="1" customFormat="1" ht="20.399999999999999">
      <c r="B356" s="32"/>
      <c r="C356" s="207" t="s">
        <v>1667</v>
      </c>
      <c r="D356" s="207" t="s">
        <v>1668</v>
      </c>
      <c r="E356" s="17" t="s">
        <v>315</v>
      </c>
      <c r="F356" s="208">
        <v>86.981999999999999</v>
      </c>
      <c r="H356" s="32"/>
    </row>
    <row r="357" spans="2:8" s="1" customFormat="1" ht="16.8" customHeight="1">
      <c r="B357" s="32"/>
      <c r="C357" s="207" t="s">
        <v>1696</v>
      </c>
      <c r="D357" s="207" t="s">
        <v>3117</v>
      </c>
      <c r="E357" s="17" t="s">
        <v>315</v>
      </c>
      <c r="F357" s="208">
        <v>86.981999999999999</v>
      </c>
      <c r="H357" s="32"/>
    </row>
    <row r="358" spans="2:8" s="1" customFormat="1" ht="16.8" customHeight="1">
      <c r="B358" s="32"/>
      <c r="C358" s="207" t="s">
        <v>3134</v>
      </c>
      <c r="D358" s="207" t="s">
        <v>3135</v>
      </c>
      <c r="E358" s="17" t="s">
        <v>329</v>
      </c>
      <c r="F358" s="208">
        <v>28.844000000000001</v>
      </c>
      <c r="H358" s="32"/>
    </row>
    <row r="359" spans="2:8" s="1" customFormat="1" ht="16.8" customHeight="1">
      <c r="B359" s="32"/>
      <c r="C359" s="203" t="s">
        <v>3055</v>
      </c>
      <c r="D359" s="204" t="s">
        <v>3056</v>
      </c>
      <c r="E359" s="205" t="s">
        <v>315</v>
      </c>
      <c r="F359" s="206">
        <v>29.875</v>
      </c>
      <c r="H359" s="32"/>
    </row>
    <row r="360" spans="2:8" s="1" customFormat="1" ht="16.8" customHeight="1">
      <c r="B360" s="32"/>
      <c r="C360" s="207" t="s">
        <v>1</v>
      </c>
      <c r="D360" s="207" t="s">
        <v>1</v>
      </c>
      <c r="E360" s="17" t="s">
        <v>1</v>
      </c>
      <c r="F360" s="208">
        <v>0</v>
      </c>
      <c r="H360" s="32"/>
    </row>
    <row r="361" spans="2:8" s="1" customFormat="1" ht="16.8" customHeight="1">
      <c r="B361" s="32"/>
      <c r="C361" s="207" t="s">
        <v>1</v>
      </c>
      <c r="D361" s="207" t="s">
        <v>3129</v>
      </c>
      <c r="E361" s="17" t="s">
        <v>1</v>
      </c>
      <c r="F361" s="208">
        <v>0</v>
      </c>
      <c r="H361" s="32"/>
    </row>
    <row r="362" spans="2:8" s="1" customFormat="1" ht="16.8" customHeight="1">
      <c r="B362" s="32"/>
      <c r="C362" s="207" t="s">
        <v>1</v>
      </c>
      <c r="D362" s="207" t="s">
        <v>3352</v>
      </c>
      <c r="E362" s="17" t="s">
        <v>1</v>
      </c>
      <c r="F362" s="208">
        <v>21.064</v>
      </c>
      <c r="H362" s="32"/>
    </row>
    <row r="363" spans="2:8" s="1" customFormat="1" ht="16.8" customHeight="1">
      <c r="B363" s="32"/>
      <c r="C363" s="207" t="s">
        <v>1</v>
      </c>
      <c r="D363" s="207" t="s">
        <v>3353</v>
      </c>
      <c r="E363" s="17" t="s">
        <v>1</v>
      </c>
      <c r="F363" s="208">
        <v>8.8109999999999999</v>
      </c>
      <c r="H363" s="32"/>
    </row>
    <row r="364" spans="2:8" s="1" customFormat="1" ht="16.8" customHeight="1">
      <c r="B364" s="32"/>
      <c r="C364" s="207" t="s">
        <v>3055</v>
      </c>
      <c r="D364" s="207" t="s">
        <v>1597</v>
      </c>
      <c r="E364" s="17" t="s">
        <v>1</v>
      </c>
      <c r="F364" s="208">
        <v>29.875</v>
      </c>
      <c r="H364" s="32"/>
    </row>
    <row r="365" spans="2:8" s="1" customFormat="1" ht="16.8" customHeight="1">
      <c r="B365" s="32"/>
      <c r="C365" s="209" t="s">
        <v>3694</v>
      </c>
      <c r="H365" s="32"/>
    </row>
    <row r="366" spans="2:8" s="1" customFormat="1" ht="16.8" customHeight="1">
      <c r="B366" s="32"/>
      <c r="C366" s="207" t="s">
        <v>3120</v>
      </c>
      <c r="D366" s="207" t="s">
        <v>1709</v>
      </c>
      <c r="E366" s="17" t="s">
        <v>315</v>
      </c>
      <c r="F366" s="208">
        <v>29.875</v>
      </c>
      <c r="H366" s="32"/>
    </row>
    <row r="367" spans="2:8" s="1" customFormat="1" ht="20.399999999999999">
      <c r="B367" s="32"/>
      <c r="C367" s="207" t="s">
        <v>1678</v>
      </c>
      <c r="D367" s="207" t="s">
        <v>1679</v>
      </c>
      <c r="E367" s="17" t="s">
        <v>315</v>
      </c>
      <c r="F367" s="208">
        <v>71.921000000000006</v>
      </c>
      <c r="H367" s="32"/>
    </row>
    <row r="368" spans="2:8" s="1" customFormat="1" ht="26.4" customHeight="1">
      <c r="B368" s="32"/>
      <c r="C368" s="202" t="s">
        <v>3702</v>
      </c>
      <c r="D368" s="202" t="s">
        <v>124</v>
      </c>
      <c r="H368" s="32"/>
    </row>
    <row r="369" spans="2:8" s="1" customFormat="1" ht="16.8" customHeight="1">
      <c r="B369" s="32"/>
      <c r="C369" s="203" t="s">
        <v>3039</v>
      </c>
      <c r="D369" s="204" t="s">
        <v>3040</v>
      </c>
      <c r="E369" s="205" t="s">
        <v>315</v>
      </c>
      <c r="F369" s="206">
        <v>10.493</v>
      </c>
      <c r="H369" s="32"/>
    </row>
    <row r="370" spans="2:8" s="1" customFormat="1" ht="16.8" customHeight="1">
      <c r="B370" s="32"/>
      <c r="C370" s="207" t="s">
        <v>1</v>
      </c>
      <c r="D370" s="207" t="s">
        <v>3487</v>
      </c>
      <c r="E370" s="17" t="s">
        <v>1</v>
      </c>
      <c r="F370" s="208">
        <v>15.3</v>
      </c>
      <c r="H370" s="32"/>
    </row>
    <row r="371" spans="2:8" s="1" customFormat="1" ht="16.8" customHeight="1">
      <c r="B371" s="32"/>
      <c r="C371" s="207" t="s">
        <v>1</v>
      </c>
      <c r="D371" s="207" t="s">
        <v>3488</v>
      </c>
      <c r="E371" s="17" t="s">
        <v>1</v>
      </c>
      <c r="F371" s="208">
        <v>-4.8070000000000004</v>
      </c>
      <c r="H371" s="32"/>
    </row>
    <row r="372" spans="2:8" s="1" customFormat="1" ht="16.8" customHeight="1">
      <c r="B372" s="32"/>
      <c r="C372" s="207" t="s">
        <v>3039</v>
      </c>
      <c r="D372" s="207" t="s">
        <v>1597</v>
      </c>
      <c r="E372" s="17" t="s">
        <v>1</v>
      </c>
      <c r="F372" s="208">
        <v>10.493</v>
      </c>
      <c r="H372" s="32"/>
    </row>
    <row r="373" spans="2:8" s="1" customFormat="1" ht="16.8" customHeight="1">
      <c r="B373" s="32"/>
      <c r="C373" s="209" t="s">
        <v>3694</v>
      </c>
      <c r="H373" s="32"/>
    </row>
    <row r="374" spans="2:8" s="1" customFormat="1" ht="16.8" customHeight="1">
      <c r="B374" s="32"/>
      <c r="C374" s="207" t="s">
        <v>3138</v>
      </c>
      <c r="D374" s="207" t="s">
        <v>3139</v>
      </c>
      <c r="E374" s="17" t="s">
        <v>315</v>
      </c>
      <c r="F374" s="208">
        <v>10.493</v>
      </c>
      <c r="H374" s="32"/>
    </row>
    <row r="375" spans="2:8" s="1" customFormat="1" ht="16.8" customHeight="1">
      <c r="B375" s="32"/>
      <c r="C375" s="207" t="s">
        <v>327</v>
      </c>
      <c r="D375" s="207" t="s">
        <v>328</v>
      </c>
      <c r="E375" s="17" t="s">
        <v>329</v>
      </c>
      <c r="F375" s="208">
        <v>21.553999999999998</v>
      </c>
      <c r="H375" s="32"/>
    </row>
    <row r="376" spans="2:8" s="1" customFormat="1" ht="16.8" customHeight="1">
      <c r="B376" s="32"/>
      <c r="C376" s="203" t="s">
        <v>3471</v>
      </c>
      <c r="D376" s="204" t="s">
        <v>3472</v>
      </c>
      <c r="E376" s="205" t="s">
        <v>315</v>
      </c>
      <c r="F376" s="206">
        <v>10.664999999999999</v>
      </c>
      <c r="H376" s="32"/>
    </row>
    <row r="377" spans="2:8" s="1" customFormat="1" ht="16.8" customHeight="1">
      <c r="B377" s="32"/>
      <c r="C377" s="207" t="s">
        <v>1</v>
      </c>
      <c r="D377" s="207" t="s">
        <v>3629</v>
      </c>
      <c r="E377" s="17" t="s">
        <v>1</v>
      </c>
      <c r="F377" s="208">
        <v>0.64800000000000002</v>
      </c>
      <c r="H377" s="32"/>
    </row>
    <row r="378" spans="2:8" s="1" customFormat="1" ht="16.8" customHeight="1">
      <c r="B378" s="32"/>
      <c r="C378" s="207" t="s">
        <v>1</v>
      </c>
      <c r="D378" s="207" t="s">
        <v>3630</v>
      </c>
      <c r="E378" s="17" t="s">
        <v>1</v>
      </c>
      <c r="F378" s="208">
        <v>8.5500000000000007</v>
      </c>
      <c r="H378" s="32"/>
    </row>
    <row r="379" spans="2:8" s="1" customFormat="1" ht="16.8" customHeight="1">
      <c r="B379" s="32"/>
      <c r="C379" s="207" t="s">
        <v>1</v>
      </c>
      <c r="D379" s="207" t="s">
        <v>3631</v>
      </c>
      <c r="E379" s="17" t="s">
        <v>1</v>
      </c>
      <c r="F379" s="208">
        <v>1.35</v>
      </c>
      <c r="H379" s="32"/>
    </row>
    <row r="380" spans="2:8" s="1" customFormat="1" ht="16.8" customHeight="1">
      <c r="B380" s="32"/>
      <c r="C380" s="207" t="s">
        <v>1</v>
      </c>
      <c r="D380" s="207" t="s">
        <v>3632</v>
      </c>
      <c r="E380" s="17" t="s">
        <v>1</v>
      </c>
      <c r="F380" s="208">
        <v>0.11700000000000001</v>
      </c>
      <c r="H380" s="32"/>
    </row>
    <row r="381" spans="2:8" s="1" customFormat="1" ht="16.8" customHeight="1">
      <c r="B381" s="32"/>
      <c r="C381" s="207" t="s">
        <v>3471</v>
      </c>
      <c r="D381" s="207" t="s">
        <v>1597</v>
      </c>
      <c r="E381" s="17" t="s">
        <v>1</v>
      </c>
      <c r="F381" s="208">
        <v>10.664999999999999</v>
      </c>
      <c r="H381" s="32"/>
    </row>
    <row r="382" spans="2:8" s="1" customFormat="1" ht="16.8" customHeight="1">
      <c r="B382" s="32"/>
      <c r="C382" s="209" t="s">
        <v>3694</v>
      </c>
      <c r="H382" s="32"/>
    </row>
    <row r="383" spans="2:8" s="1" customFormat="1" ht="16.8" customHeight="1">
      <c r="B383" s="32"/>
      <c r="C383" s="207" t="s">
        <v>3625</v>
      </c>
      <c r="D383" s="207" t="s">
        <v>3626</v>
      </c>
      <c r="E383" s="17" t="s">
        <v>315</v>
      </c>
      <c r="F383" s="208">
        <v>10.664999999999999</v>
      </c>
      <c r="H383" s="32"/>
    </row>
    <row r="384" spans="2:8" s="1" customFormat="1" ht="16.8" customHeight="1">
      <c r="B384" s="32"/>
      <c r="C384" s="207" t="s">
        <v>3120</v>
      </c>
      <c r="D384" s="207" t="s">
        <v>1709</v>
      </c>
      <c r="E384" s="17" t="s">
        <v>315</v>
      </c>
      <c r="F384" s="208">
        <v>5.6189999999999998</v>
      </c>
      <c r="H384" s="32"/>
    </row>
    <row r="385" spans="2:8" s="1" customFormat="1" ht="16.8" customHeight="1">
      <c r="B385" s="32"/>
      <c r="C385" s="203" t="s">
        <v>3294</v>
      </c>
      <c r="D385" s="204" t="s">
        <v>3474</v>
      </c>
      <c r="E385" s="205" t="s">
        <v>315</v>
      </c>
      <c r="F385" s="206">
        <v>1.319</v>
      </c>
      <c r="H385" s="32"/>
    </row>
    <row r="386" spans="2:8" s="1" customFormat="1" ht="16.8" customHeight="1">
      <c r="B386" s="32"/>
      <c r="C386" s="207" t="s">
        <v>1</v>
      </c>
      <c r="D386" s="207" t="s">
        <v>3621</v>
      </c>
      <c r="E386" s="17" t="s">
        <v>1</v>
      </c>
      <c r="F386" s="208">
        <v>7.1999999999999995E-2</v>
      </c>
      <c r="H386" s="32"/>
    </row>
    <row r="387" spans="2:8" s="1" customFormat="1" ht="16.8" customHeight="1">
      <c r="B387" s="32"/>
      <c r="C387" s="207" t="s">
        <v>1</v>
      </c>
      <c r="D387" s="207" t="s">
        <v>3622</v>
      </c>
      <c r="E387" s="17" t="s">
        <v>1</v>
      </c>
      <c r="F387" s="208">
        <v>0.95</v>
      </c>
      <c r="H387" s="32"/>
    </row>
    <row r="388" spans="2:8" s="1" customFormat="1" ht="16.8" customHeight="1">
      <c r="B388" s="32"/>
      <c r="C388" s="207" t="s">
        <v>1</v>
      </c>
      <c r="D388" s="207" t="s">
        <v>3623</v>
      </c>
      <c r="E388" s="17" t="s">
        <v>1</v>
      </c>
      <c r="F388" s="208">
        <v>0.18</v>
      </c>
      <c r="H388" s="32"/>
    </row>
    <row r="389" spans="2:8" s="1" customFormat="1" ht="16.8" customHeight="1">
      <c r="B389" s="32"/>
      <c r="C389" s="207" t="s">
        <v>1</v>
      </c>
      <c r="D389" s="207" t="s">
        <v>3624</v>
      </c>
      <c r="E389" s="17" t="s">
        <v>1</v>
      </c>
      <c r="F389" s="208">
        <v>0.11700000000000001</v>
      </c>
      <c r="H389" s="32"/>
    </row>
    <row r="390" spans="2:8" s="1" customFormat="1" ht="16.8" customHeight="1">
      <c r="B390" s="32"/>
      <c r="C390" s="207" t="s">
        <v>3294</v>
      </c>
      <c r="D390" s="207" t="s">
        <v>1597</v>
      </c>
      <c r="E390" s="17" t="s">
        <v>1</v>
      </c>
      <c r="F390" s="208">
        <v>1.319</v>
      </c>
      <c r="H390" s="32"/>
    </row>
    <row r="391" spans="2:8" s="1" customFormat="1" ht="16.8" customHeight="1">
      <c r="B391" s="32"/>
      <c r="C391" s="209" t="s">
        <v>3694</v>
      </c>
      <c r="H391" s="32"/>
    </row>
    <row r="392" spans="2:8" s="1" customFormat="1" ht="16.8" customHeight="1">
      <c r="B392" s="32"/>
      <c r="C392" s="207" t="s">
        <v>3178</v>
      </c>
      <c r="D392" s="207" t="s">
        <v>3179</v>
      </c>
      <c r="E392" s="17" t="s">
        <v>315</v>
      </c>
      <c r="F392" s="208">
        <v>1.319</v>
      </c>
      <c r="H392" s="32"/>
    </row>
    <row r="393" spans="2:8" s="1" customFormat="1" ht="16.8" customHeight="1">
      <c r="B393" s="32"/>
      <c r="C393" s="207" t="s">
        <v>3120</v>
      </c>
      <c r="D393" s="207" t="s">
        <v>1709</v>
      </c>
      <c r="E393" s="17" t="s">
        <v>315</v>
      </c>
      <c r="F393" s="208">
        <v>5.6189999999999998</v>
      </c>
      <c r="H393" s="32"/>
    </row>
    <row r="394" spans="2:8" s="1" customFormat="1" ht="16.8" customHeight="1">
      <c r="B394" s="32"/>
      <c r="C394" s="203" t="s">
        <v>45</v>
      </c>
      <c r="D394" s="204" t="s">
        <v>3476</v>
      </c>
      <c r="E394" s="205" t="s">
        <v>315</v>
      </c>
      <c r="F394" s="206">
        <v>17.603000000000002</v>
      </c>
      <c r="H394" s="32"/>
    </row>
    <row r="395" spans="2:8" s="1" customFormat="1" ht="16.8" customHeight="1">
      <c r="B395" s="32"/>
      <c r="C395" s="207" t="s">
        <v>1</v>
      </c>
      <c r="D395" s="207" t="s">
        <v>3611</v>
      </c>
      <c r="E395" s="17" t="s">
        <v>1</v>
      </c>
      <c r="F395" s="208">
        <v>0.98</v>
      </c>
      <c r="H395" s="32"/>
    </row>
    <row r="396" spans="2:8" s="1" customFormat="1" ht="16.8" customHeight="1">
      <c r="B396" s="32"/>
      <c r="C396" s="207" t="s">
        <v>1</v>
      </c>
      <c r="D396" s="207" t="s">
        <v>3612</v>
      </c>
      <c r="E396" s="17" t="s">
        <v>1</v>
      </c>
      <c r="F396" s="208">
        <v>13.68</v>
      </c>
      <c r="H396" s="32"/>
    </row>
    <row r="397" spans="2:8" s="1" customFormat="1" ht="16.8" customHeight="1">
      <c r="B397" s="32"/>
      <c r="C397" s="207" t="s">
        <v>1</v>
      </c>
      <c r="D397" s="207" t="s">
        <v>3613</v>
      </c>
      <c r="E397" s="17" t="s">
        <v>1</v>
      </c>
      <c r="F397" s="208">
        <v>2.5920000000000001</v>
      </c>
      <c r="H397" s="32"/>
    </row>
    <row r="398" spans="2:8" s="1" customFormat="1" ht="16.8" customHeight="1">
      <c r="B398" s="32"/>
      <c r="C398" s="207" t="s">
        <v>1</v>
      </c>
      <c r="D398" s="207" t="s">
        <v>3614</v>
      </c>
      <c r="E398" s="17" t="s">
        <v>1</v>
      </c>
      <c r="F398" s="208">
        <v>0.35099999999999998</v>
      </c>
      <c r="H398" s="32"/>
    </row>
    <row r="399" spans="2:8" s="1" customFormat="1" ht="16.8" customHeight="1">
      <c r="B399" s="32"/>
      <c r="C399" s="207" t="s">
        <v>45</v>
      </c>
      <c r="D399" s="207" t="s">
        <v>1597</v>
      </c>
      <c r="E399" s="17" t="s">
        <v>1</v>
      </c>
      <c r="F399" s="208">
        <v>17.603000000000002</v>
      </c>
      <c r="H399" s="32"/>
    </row>
    <row r="400" spans="2:8" s="1" customFormat="1" ht="16.8" customHeight="1">
      <c r="B400" s="32"/>
      <c r="C400" s="209" t="s">
        <v>3694</v>
      </c>
      <c r="H400" s="32"/>
    </row>
    <row r="401" spans="2:8" s="1" customFormat="1" ht="16.8" customHeight="1">
      <c r="B401" s="32"/>
      <c r="C401" s="207" t="s">
        <v>3607</v>
      </c>
      <c r="D401" s="207" t="s">
        <v>3608</v>
      </c>
      <c r="E401" s="17" t="s">
        <v>315</v>
      </c>
      <c r="F401" s="208">
        <v>17.603000000000002</v>
      </c>
      <c r="H401" s="32"/>
    </row>
    <row r="402" spans="2:8" s="1" customFormat="1" ht="16.8" customHeight="1">
      <c r="B402" s="32"/>
      <c r="C402" s="207" t="s">
        <v>3120</v>
      </c>
      <c r="D402" s="207" t="s">
        <v>1709</v>
      </c>
      <c r="E402" s="17" t="s">
        <v>315</v>
      </c>
      <c r="F402" s="208">
        <v>5.6189999999999998</v>
      </c>
      <c r="H402" s="32"/>
    </row>
    <row r="403" spans="2:8" s="1" customFormat="1" ht="16.8" customHeight="1">
      <c r="B403" s="32"/>
      <c r="C403" s="203" t="s">
        <v>1719</v>
      </c>
      <c r="D403" s="204" t="s">
        <v>3703</v>
      </c>
      <c r="E403" s="205" t="s">
        <v>315</v>
      </c>
      <c r="F403" s="206">
        <v>5.6189999999999998</v>
      </c>
      <c r="H403" s="32"/>
    </row>
    <row r="404" spans="2:8" s="1" customFormat="1" ht="16.8" customHeight="1">
      <c r="B404" s="32"/>
      <c r="C404" s="207" t="s">
        <v>1</v>
      </c>
      <c r="D404" s="207" t="s">
        <v>3618</v>
      </c>
      <c r="E404" s="17" t="s">
        <v>1</v>
      </c>
      <c r="F404" s="208">
        <v>17.603000000000002</v>
      </c>
      <c r="H404" s="32"/>
    </row>
    <row r="405" spans="2:8" s="1" customFormat="1" ht="16.8" customHeight="1">
      <c r="B405" s="32"/>
      <c r="C405" s="207" t="s">
        <v>1</v>
      </c>
      <c r="D405" s="207" t="s">
        <v>3619</v>
      </c>
      <c r="E405" s="17" t="s">
        <v>1</v>
      </c>
      <c r="F405" s="208">
        <v>-11.984</v>
      </c>
      <c r="H405" s="32"/>
    </row>
    <row r="406" spans="2:8" s="1" customFormat="1" ht="16.8" customHeight="1">
      <c r="B406" s="32"/>
      <c r="C406" s="207" t="s">
        <v>1719</v>
      </c>
      <c r="D406" s="207" t="s">
        <v>1597</v>
      </c>
      <c r="E406" s="17" t="s">
        <v>1</v>
      </c>
      <c r="F406" s="208">
        <v>5.6189999999999998</v>
      </c>
      <c r="H406" s="32"/>
    </row>
    <row r="407" spans="2:8" s="1" customFormat="1" ht="16.8" customHeight="1">
      <c r="B407" s="32"/>
      <c r="C407" s="203" t="s">
        <v>3055</v>
      </c>
      <c r="D407" s="204" t="s">
        <v>3056</v>
      </c>
      <c r="E407" s="205" t="s">
        <v>315</v>
      </c>
      <c r="F407" s="206">
        <v>29.875</v>
      </c>
      <c r="H407" s="32"/>
    </row>
    <row r="408" spans="2:8" s="1" customFormat="1" ht="7.35" customHeight="1">
      <c r="B408" s="44"/>
      <c r="C408" s="45"/>
      <c r="D408" s="45"/>
      <c r="E408" s="45"/>
      <c r="F408" s="45"/>
      <c r="G408" s="45"/>
      <c r="H408" s="32"/>
    </row>
    <row r="409" spans="2:8" s="1" customFormat="1" ht="10.199999999999999"/>
  </sheetData>
  <mergeCells count="2">
    <mergeCell ref="D5:F5"/>
    <mergeCell ref="D6:F6"/>
  </mergeCells>
  <pageMargins left="0.7" right="0.7" top="0.78740157499999996" bottom="0.78740157499999996" header="0.3" footer="0.3"/>
  <pageSetup paperSize="9" fitToHeight="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204"/>
  <sheetViews>
    <sheetView showGridLines="0" tabSelected="1" topLeftCell="A160" workbookViewId="0">
      <selection activeCell="I162" sqref="I162"/>
    </sheetView>
  </sheetViews>
  <sheetFormatPr defaultRowHeight="14.4"/>
  <cols>
    <col min="1" max="1" width="8.28515625" customWidth="1"/>
    <col min="2" max="2" width="1.140625" customWidth="1"/>
    <col min="3" max="3" width="4.140625" customWidth="1"/>
    <col min="4" max="4" width="4.28515625" customWidth="1"/>
    <col min="5" max="5" width="17.140625" customWidth="1"/>
    <col min="6" max="6" width="5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7" t="s">
        <v>5</v>
      </c>
      <c r="M2" s="222"/>
      <c r="N2" s="222"/>
      <c r="O2" s="222"/>
      <c r="P2" s="222"/>
      <c r="Q2" s="222"/>
      <c r="R2" s="222"/>
      <c r="S2" s="222"/>
      <c r="T2" s="222"/>
      <c r="U2" s="222"/>
      <c r="V2" s="222"/>
      <c r="AT2" s="17" t="s">
        <v>88</v>
      </c>
    </row>
    <row r="3" spans="2:46" ht="6.9" customHeight="1">
      <c r="B3" s="18"/>
      <c r="C3" s="19"/>
      <c r="D3" s="19"/>
      <c r="E3" s="19"/>
      <c r="F3" s="19"/>
      <c r="G3" s="19"/>
      <c r="H3" s="19"/>
      <c r="I3" s="19"/>
      <c r="J3" s="19"/>
      <c r="K3" s="19"/>
      <c r="L3" s="20"/>
      <c r="AT3" s="17" t="s">
        <v>83</v>
      </c>
    </row>
    <row r="4" spans="2:46" ht="24.9" customHeight="1">
      <c r="B4" s="20"/>
      <c r="D4" s="21" t="s">
        <v>127</v>
      </c>
      <c r="L4" s="20"/>
      <c r="M4" s="93" t="s">
        <v>10</v>
      </c>
      <c r="AT4" s="17" t="s">
        <v>3</v>
      </c>
    </row>
    <row r="5" spans="2:46" ht="6.9" customHeight="1">
      <c r="B5" s="20"/>
      <c r="L5" s="20"/>
    </row>
    <row r="6" spans="2:46" ht="12" customHeight="1">
      <c r="B6" s="20"/>
      <c r="D6" s="27" t="s">
        <v>16</v>
      </c>
      <c r="L6" s="20"/>
    </row>
    <row r="7" spans="2:46" ht="16.5" customHeight="1">
      <c r="B7" s="20"/>
      <c r="E7" s="254" t="str">
        <f>'Rekapitulace stavby'!K6</f>
        <v>Kanalizace a ČOV Újezdec</v>
      </c>
      <c r="F7" s="255"/>
      <c r="G7" s="255"/>
      <c r="H7" s="255"/>
      <c r="L7" s="20"/>
    </row>
    <row r="8" spans="2:46" ht="12" customHeight="1">
      <c r="B8" s="20"/>
      <c r="D8" s="27" t="s">
        <v>128</v>
      </c>
      <c r="L8" s="20"/>
    </row>
    <row r="9" spans="2:46" s="1" customFormat="1" ht="16.5" customHeight="1">
      <c r="B9" s="32"/>
      <c r="E9" s="254" t="s">
        <v>129</v>
      </c>
      <c r="F9" s="256"/>
      <c r="G9" s="256"/>
      <c r="H9" s="256"/>
      <c r="L9" s="32"/>
    </row>
    <row r="10" spans="2:46" s="1" customFormat="1" ht="12" customHeight="1">
      <c r="B10" s="32"/>
      <c r="D10" s="27" t="s">
        <v>130</v>
      </c>
      <c r="L10" s="32"/>
    </row>
    <row r="11" spans="2:46" s="1" customFormat="1" ht="16.5" customHeight="1">
      <c r="B11" s="32"/>
      <c r="E11" s="215" t="s">
        <v>131</v>
      </c>
      <c r="F11" s="256"/>
      <c r="G11" s="256"/>
      <c r="H11" s="256"/>
      <c r="L11" s="32"/>
    </row>
    <row r="12" spans="2:46" s="1" customFormat="1" ht="10.199999999999999">
      <c r="B12" s="32"/>
      <c r="L12" s="32"/>
    </row>
    <row r="13" spans="2:46" s="1" customFormat="1" ht="12" customHeight="1">
      <c r="B13" s="32"/>
      <c r="D13" s="27" t="s">
        <v>18</v>
      </c>
      <c r="F13" s="25" t="s">
        <v>1</v>
      </c>
      <c r="I13" s="27" t="s">
        <v>20</v>
      </c>
      <c r="J13" s="25" t="s">
        <v>1</v>
      </c>
      <c r="L13" s="32"/>
    </row>
    <row r="14" spans="2:46" s="1" customFormat="1" ht="12" customHeight="1">
      <c r="B14" s="32"/>
      <c r="D14" s="27" t="s">
        <v>21</v>
      </c>
      <c r="F14" s="25" t="s">
        <v>22</v>
      </c>
      <c r="I14" s="27" t="s">
        <v>23</v>
      </c>
      <c r="J14" s="52" t="str">
        <f>'Rekapitulace stavby'!AN8</f>
        <v>25. 2. 2025</v>
      </c>
      <c r="L14" s="32"/>
    </row>
    <row r="15" spans="2:46" s="1" customFormat="1" ht="10.8" customHeight="1">
      <c r="B15" s="32"/>
      <c r="L15" s="32"/>
    </row>
    <row r="16" spans="2:46" s="1" customFormat="1" ht="12" customHeight="1">
      <c r="B16" s="32"/>
      <c r="D16" s="27" t="s">
        <v>25</v>
      </c>
      <c r="I16" s="27" t="s">
        <v>26</v>
      </c>
      <c r="J16" s="25" t="str">
        <f>IF('Rekapitulace stavby'!AN10="","",'Rekapitulace stavby'!AN10)</f>
        <v/>
      </c>
      <c r="L16" s="32"/>
    </row>
    <row r="17" spans="2:12" s="1" customFormat="1" ht="18" customHeight="1">
      <c r="B17" s="32"/>
      <c r="E17" s="25" t="str">
        <f>IF('Rekapitulace stavby'!E11="","",'Rekapitulace stavby'!E11)</f>
        <v xml:space="preserve"> </v>
      </c>
      <c r="I17" s="27" t="s">
        <v>27</v>
      </c>
      <c r="J17" s="25" t="str">
        <f>IF('Rekapitulace stavby'!AN11="","",'Rekapitulace stavby'!AN11)</f>
        <v/>
      </c>
      <c r="L17" s="32"/>
    </row>
    <row r="18" spans="2:12" s="1" customFormat="1" ht="6.9" customHeight="1">
      <c r="B18" s="32"/>
      <c r="L18" s="32"/>
    </row>
    <row r="19" spans="2:12" s="1" customFormat="1" ht="12" customHeight="1">
      <c r="B19" s="32"/>
      <c r="D19" s="27" t="s">
        <v>28</v>
      </c>
      <c r="I19" s="27" t="s">
        <v>26</v>
      </c>
      <c r="J19" s="28" t="str">
        <f>'Rekapitulace stavby'!AN13</f>
        <v>Vyplň údaj</v>
      </c>
      <c r="L19" s="32"/>
    </row>
    <row r="20" spans="2:12" s="1" customFormat="1" ht="18" customHeight="1">
      <c r="B20" s="32"/>
      <c r="E20" s="257" t="str">
        <f>'Rekapitulace stavby'!E14</f>
        <v>Vyplň údaj</v>
      </c>
      <c r="F20" s="221"/>
      <c r="G20" s="221"/>
      <c r="H20" s="221"/>
      <c r="I20" s="27" t="s">
        <v>27</v>
      </c>
      <c r="J20" s="28" t="str">
        <f>'Rekapitulace stavby'!AN14</f>
        <v>Vyplň údaj</v>
      </c>
      <c r="L20" s="32"/>
    </row>
    <row r="21" spans="2:12" s="1" customFormat="1" ht="6.9" customHeight="1">
      <c r="B21" s="32"/>
      <c r="L21" s="32"/>
    </row>
    <row r="22" spans="2:12" s="1" customFormat="1" ht="12" customHeight="1">
      <c r="B22" s="32"/>
      <c r="D22" s="27" t="s">
        <v>30</v>
      </c>
      <c r="I22" s="27" t="s">
        <v>26</v>
      </c>
      <c r="J22" s="25" t="str">
        <f>IF('Rekapitulace stavby'!AN16="","",'Rekapitulace stavby'!AN16)</f>
        <v/>
      </c>
      <c r="L22" s="32"/>
    </row>
    <row r="23" spans="2:12" s="1" customFormat="1" ht="18" customHeight="1">
      <c r="B23" s="32"/>
      <c r="E23" s="25" t="str">
        <f>IF('Rekapitulace stavby'!E17="","",'Rekapitulace stavby'!E17)</f>
        <v xml:space="preserve"> </v>
      </c>
      <c r="I23" s="27" t="s">
        <v>27</v>
      </c>
      <c r="J23" s="25" t="str">
        <f>IF('Rekapitulace stavby'!AN17="","",'Rekapitulace stavby'!AN17)</f>
        <v/>
      </c>
      <c r="L23" s="32"/>
    </row>
    <row r="24" spans="2:12" s="1" customFormat="1" ht="6.9" customHeight="1">
      <c r="B24" s="32"/>
      <c r="L24" s="32"/>
    </row>
    <row r="25" spans="2:12" s="1" customFormat="1" ht="12" customHeight="1">
      <c r="B25" s="32"/>
      <c r="D25" s="27" t="s">
        <v>32</v>
      </c>
      <c r="I25" s="27" t="s">
        <v>26</v>
      </c>
      <c r="J25" s="25" t="str">
        <f>IF('Rekapitulace stavby'!AN19="","",'Rekapitulace stavby'!AN19)</f>
        <v/>
      </c>
      <c r="L25" s="32"/>
    </row>
    <row r="26" spans="2:12" s="1" customFormat="1" ht="18" customHeight="1">
      <c r="B26" s="32"/>
      <c r="E26" s="25" t="str">
        <f>IF('Rekapitulace stavby'!E20="","",'Rekapitulace stavby'!E20)</f>
        <v xml:space="preserve"> </v>
      </c>
      <c r="I26" s="27" t="s">
        <v>27</v>
      </c>
      <c r="J26" s="25" t="str">
        <f>IF('Rekapitulace stavby'!AN20="","",'Rekapitulace stavby'!AN20)</f>
        <v/>
      </c>
      <c r="L26" s="32"/>
    </row>
    <row r="27" spans="2:12" s="1" customFormat="1" ht="6.9" customHeight="1">
      <c r="B27" s="32"/>
      <c r="L27" s="32"/>
    </row>
    <row r="28" spans="2:12" s="1" customFormat="1" ht="12" customHeight="1">
      <c r="B28" s="32"/>
      <c r="D28" s="27" t="s">
        <v>33</v>
      </c>
      <c r="L28" s="32"/>
    </row>
    <row r="29" spans="2:12" s="7" customFormat="1" ht="16.5" customHeight="1">
      <c r="B29" s="94"/>
      <c r="E29" s="226" t="s">
        <v>1</v>
      </c>
      <c r="F29" s="226"/>
      <c r="G29" s="226"/>
      <c r="H29" s="226"/>
      <c r="L29" s="94"/>
    </row>
    <row r="30" spans="2:12" s="1" customFormat="1" ht="6.9" customHeight="1">
      <c r="B30" s="32"/>
      <c r="L30" s="32"/>
    </row>
    <row r="31" spans="2:12" s="1" customFormat="1" ht="6.9" customHeight="1">
      <c r="B31" s="32"/>
      <c r="D31" s="53"/>
      <c r="E31" s="53"/>
      <c r="F31" s="53"/>
      <c r="G31" s="53"/>
      <c r="H31" s="53"/>
      <c r="I31" s="53"/>
      <c r="J31" s="53"/>
      <c r="K31" s="53"/>
      <c r="L31" s="32"/>
    </row>
    <row r="32" spans="2:12" s="1" customFormat="1" ht="25.35" customHeight="1">
      <c r="B32" s="32"/>
      <c r="D32" s="95" t="s">
        <v>34</v>
      </c>
      <c r="J32" s="66">
        <f>ROUND(J127, 2)</f>
        <v>0</v>
      </c>
      <c r="L32" s="32"/>
    </row>
    <row r="33" spans="2:12" s="1" customFormat="1" ht="6.9" customHeight="1">
      <c r="B33" s="32"/>
      <c r="D33" s="53"/>
      <c r="E33" s="53"/>
      <c r="F33" s="53"/>
      <c r="G33" s="53"/>
      <c r="H33" s="53"/>
      <c r="I33" s="53"/>
      <c r="J33" s="53"/>
      <c r="K33" s="53"/>
      <c r="L33" s="32"/>
    </row>
    <row r="34" spans="2:12" s="1" customFormat="1" ht="14.4" customHeight="1">
      <c r="B34" s="32"/>
      <c r="F34" s="35" t="s">
        <v>36</v>
      </c>
      <c r="I34" s="35" t="s">
        <v>35</v>
      </c>
      <c r="J34" s="35" t="s">
        <v>37</v>
      </c>
      <c r="L34" s="32"/>
    </row>
    <row r="35" spans="2:12" s="1" customFormat="1" ht="14.4" customHeight="1">
      <c r="B35" s="32"/>
      <c r="D35" s="55" t="s">
        <v>38</v>
      </c>
      <c r="E35" s="27" t="s">
        <v>39</v>
      </c>
      <c r="F35" s="86">
        <f>ROUND((SUM(BE127:BE203)),  2)</f>
        <v>0</v>
      </c>
      <c r="I35" s="96">
        <v>0.21</v>
      </c>
      <c r="J35" s="86">
        <f>ROUND(((SUM(BE127:BE203))*I35),  2)</f>
        <v>0</v>
      </c>
      <c r="L35" s="32"/>
    </row>
    <row r="36" spans="2:12" s="1" customFormat="1" ht="14.4" customHeight="1">
      <c r="B36" s="32"/>
      <c r="E36" s="27" t="s">
        <v>40</v>
      </c>
      <c r="F36" s="86">
        <f>ROUND((SUM(BF127:BF203)),  2)</f>
        <v>0</v>
      </c>
      <c r="I36" s="96">
        <v>0.12</v>
      </c>
      <c r="J36" s="86">
        <f>ROUND(((SUM(BF127:BF203))*I36),  2)</f>
        <v>0</v>
      </c>
      <c r="L36" s="32"/>
    </row>
    <row r="37" spans="2:12" s="1" customFormat="1" ht="14.4" hidden="1" customHeight="1">
      <c r="B37" s="32"/>
      <c r="E37" s="27" t="s">
        <v>41</v>
      </c>
      <c r="F37" s="86">
        <f>ROUND((SUM(BG127:BG203)),  2)</f>
        <v>0</v>
      </c>
      <c r="I37" s="96">
        <v>0.21</v>
      </c>
      <c r="J37" s="86">
        <f>0</f>
        <v>0</v>
      </c>
      <c r="L37" s="32"/>
    </row>
    <row r="38" spans="2:12" s="1" customFormat="1" ht="14.4" hidden="1" customHeight="1">
      <c r="B38" s="32"/>
      <c r="E38" s="27" t="s">
        <v>42</v>
      </c>
      <c r="F38" s="86">
        <f>ROUND((SUM(BH127:BH203)),  2)</f>
        <v>0</v>
      </c>
      <c r="I38" s="96">
        <v>0.12</v>
      </c>
      <c r="J38" s="86">
        <f>0</f>
        <v>0</v>
      </c>
      <c r="L38" s="32"/>
    </row>
    <row r="39" spans="2:12" s="1" customFormat="1" ht="14.4" hidden="1" customHeight="1">
      <c r="B39" s="32"/>
      <c r="E39" s="27" t="s">
        <v>43</v>
      </c>
      <c r="F39" s="86">
        <f>ROUND((SUM(BI127:BI203)),  2)</f>
        <v>0</v>
      </c>
      <c r="I39" s="96">
        <v>0</v>
      </c>
      <c r="J39" s="86">
        <f>0</f>
        <v>0</v>
      </c>
      <c r="L39" s="32"/>
    </row>
    <row r="40" spans="2:12" s="1" customFormat="1" ht="6.9" customHeight="1">
      <c r="B40" s="32"/>
      <c r="L40" s="32"/>
    </row>
    <row r="41" spans="2:12" s="1" customFormat="1" ht="25.35" customHeight="1">
      <c r="B41" s="32"/>
      <c r="C41" s="97"/>
      <c r="D41" s="98" t="s">
        <v>44</v>
      </c>
      <c r="E41" s="57"/>
      <c r="F41" s="57"/>
      <c r="G41" s="99" t="s">
        <v>45</v>
      </c>
      <c r="H41" s="100" t="s">
        <v>46</v>
      </c>
      <c r="I41" s="57"/>
      <c r="J41" s="101">
        <f>SUM(J32:J39)</f>
        <v>0</v>
      </c>
      <c r="K41" s="102"/>
      <c r="L41" s="32"/>
    </row>
    <row r="42" spans="2:12" s="1" customFormat="1" ht="14.4" customHeight="1">
      <c r="B42" s="32"/>
      <c r="L42" s="32"/>
    </row>
    <row r="43" spans="2:12" ht="14.4" customHeight="1">
      <c r="B43" s="20"/>
      <c r="L43" s="20"/>
    </row>
    <row r="44" spans="2:12" ht="14.4" customHeight="1">
      <c r="B44" s="20"/>
      <c r="L44" s="20"/>
    </row>
    <row r="45" spans="2:12" ht="14.4" customHeight="1">
      <c r="B45" s="20"/>
      <c r="L45" s="20"/>
    </row>
    <row r="46" spans="2:12" ht="14.4" customHeight="1">
      <c r="B46" s="20"/>
      <c r="L46" s="20"/>
    </row>
    <row r="47" spans="2:12" ht="14.4" customHeight="1">
      <c r="B47" s="20"/>
      <c r="L47" s="20"/>
    </row>
    <row r="48" spans="2:12" ht="14.4" customHeight="1">
      <c r="B48" s="20"/>
      <c r="L48" s="20"/>
    </row>
    <row r="49" spans="2:12" ht="14.4" customHeight="1">
      <c r="B49" s="20"/>
      <c r="L49" s="20"/>
    </row>
    <row r="50" spans="2:12" s="1" customFormat="1" ht="14.4" customHeight="1">
      <c r="B50" s="32"/>
      <c r="D50" s="41" t="s">
        <v>47</v>
      </c>
      <c r="E50" s="42"/>
      <c r="F50" s="42"/>
      <c r="G50" s="41" t="s">
        <v>48</v>
      </c>
      <c r="H50" s="42"/>
      <c r="I50" s="42"/>
      <c r="J50" s="42"/>
      <c r="K50" s="42"/>
      <c r="L50" s="32"/>
    </row>
    <row r="51" spans="2:12" ht="10.199999999999999">
      <c r="B51" s="20"/>
      <c r="L51" s="20"/>
    </row>
    <row r="52" spans="2:12" ht="10.199999999999999">
      <c r="B52" s="20"/>
      <c r="L52" s="20"/>
    </row>
    <row r="53" spans="2:12" ht="10.199999999999999">
      <c r="B53" s="20"/>
      <c r="L53" s="20"/>
    </row>
    <row r="54" spans="2:12" ht="10.199999999999999">
      <c r="B54" s="20"/>
      <c r="L54" s="20"/>
    </row>
    <row r="55" spans="2:12" ht="10.199999999999999">
      <c r="B55" s="20"/>
      <c r="L55" s="20"/>
    </row>
    <row r="56" spans="2:12" ht="10.199999999999999">
      <c r="B56" s="20"/>
      <c r="L56" s="20"/>
    </row>
    <row r="57" spans="2:12" ht="10.199999999999999">
      <c r="B57" s="20"/>
      <c r="L57" s="20"/>
    </row>
    <row r="58" spans="2:12" ht="10.199999999999999">
      <c r="B58" s="20"/>
      <c r="L58" s="20"/>
    </row>
    <row r="59" spans="2:12" ht="10.199999999999999">
      <c r="B59" s="20"/>
      <c r="L59" s="20"/>
    </row>
    <row r="60" spans="2:12" ht="10.199999999999999">
      <c r="B60" s="20"/>
      <c r="L60" s="20"/>
    </row>
    <row r="61" spans="2:12" s="1" customFormat="1" ht="13.2">
      <c r="B61" s="32"/>
      <c r="D61" s="43" t="s">
        <v>49</v>
      </c>
      <c r="E61" s="34"/>
      <c r="F61" s="103" t="s">
        <v>50</v>
      </c>
      <c r="G61" s="43" t="s">
        <v>49</v>
      </c>
      <c r="H61" s="34"/>
      <c r="I61" s="34"/>
      <c r="J61" s="104" t="s">
        <v>50</v>
      </c>
      <c r="K61" s="34"/>
      <c r="L61" s="32"/>
    </row>
    <row r="62" spans="2:12" ht="10.199999999999999">
      <c r="B62" s="20"/>
      <c r="L62" s="20"/>
    </row>
    <row r="63" spans="2:12" ht="10.199999999999999">
      <c r="B63" s="20"/>
      <c r="L63" s="20"/>
    </row>
    <row r="64" spans="2:12" ht="10.199999999999999">
      <c r="B64" s="20"/>
      <c r="L64" s="20"/>
    </row>
    <row r="65" spans="2:12" s="1" customFormat="1" ht="13.2">
      <c r="B65" s="32"/>
      <c r="D65" s="41" t="s">
        <v>51</v>
      </c>
      <c r="E65" s="42"/>
      <c r="F65" s="42"/>
      <c r="G65" s="41" t="s">
        <v>52</v>
      </c>
      <c r="H65" s="42"/>
      <c r="I65" s="42"/>
      <c r="J65" s="42"/>
      <c r="K65" s="42"/>
      <c r="L65" s="32"/>
    </row>
    <row r="66" spans="2:12" ht="10.199999999999999">
      <c r="B66" s="20"/>
      <c r="L66" s="20"/>
    </row>
    <row r="67" spans="2:12" ht="10.199999999999999">
      <c r="B67" s="20"/>
      <c r="L67" s="20"/>
    </row>
    <row r="68" spans="2:12" ht="10.199999999999999">
      <c r="B68" s="20"/>
      <c r="L68" s="20"/>
    </row>
    <row r="69" spans="2:12" ht="10.199999999999999">
      <c r="B69" s="20"/>
      <c r="L69" s="20"/>
    </row>
    <row r="70" spans="2:12" ht="10.199999999999999">
      <c r="B70" s="20"/>
      <c r="L70" s="20"/>
    </row>
    <row r="71" spans="2:12" ht="10.199999999999999">
      <c r="B71" s="20"/>
      <c r="L71" s="20"/>
    </row>
    <row r="72" spans="2:12" ht="10.199999999999999">
      <c r="B72" s="20"/>
      <c r="L72" s="20"/>
    </row>
    <row r="73" spans="2:12" ht="10.199999999999999">
      <c r="B73" s="20"/>
      <c r="L73" s="20"/>
    </row>
    <row r="74" spans="2:12" ht="10.199999999999999">
      <c r="B74" s="20"/>
      <c r="L74" s="20"/>
    </row>
    <row r="75" spans="2:12" ht="10.199999999999999">
      <c r="B75" s="20"/>
      <c r="L75" s="20"/>
    </row>
    <row r="76" spans="2:12" s="1" customFormat="1" ht="13.2">
      <c r="B76" s="32"/>
      <c r="D76" s="43" t="s">
        <v>49</v>
      </c>
      <c r="E76" s="34"/>
      <c r="F76" s="103" t="s">
        <v>50</v>
      </c>
      <c r="G76" s="43" t="s">
        <v>49</v>
      </c>
      <c r="H76" s="34"/>
      <c r="I76" s="34"/>
      <c r="J76" s="104" t="s">
        <v>50</v>
      </c>
      <c r="K76" s="34"/>
      <c r="L76" s="32"/>
    </row>
    <row r="77" spans="2:12" s="1" customFormat="1" ht="14.4" customHeight="1">
      <c r="B77" s="44"/>
      <c r="C77" s="45"/>
      <c r="D77" s="45"/>
      <c r="E77" s="45"/>
      <c r="F77" s="45"/>
      <c r="G77" s="45"/>
      <c r="H77" s="45"/>
      <c r="I77" s="45"/>
      <c r="J77" s="45"/>
      <c r="K77" s="45"/>
      <c r="L77" s="32"/>
    </row>
    <row r="81" spans="2:12" s="1" customFormat="1" ht="6.9" customHeight="1">
      <c r="B81" s="46"/>
      <c r="C81" s="47"/>
      <c r="D81" s="47"/>
      <c r="E81" s="47"/>
      <c r="F81" s="47"/>
      <c r="G81" s="47"/>
      <c r="H81" s="47"/>
      <c r="I81" s="47"/>
      <c r="J81" s="47"/>
      <c r="K81" s="47"/>
      <c r="L81" s="32"/>
    </row>
    <row r="82" spans="2:12" s="1" customFormat="1" ht="24.9" customHeight="1">
      <c r="B82" s="32"/>
      <c r="C82" s="21" t="s">
        <v>132</v>
      </c>
      <c r="L82" s="32"/>
    </row>
    <row r="83" spans="2:12" s="1" customFormat="1" ht="6.9" customHeight="1">
      <c r="B83" s="32"/>
      <c r="L83" s="32"/>
    </row>
    <row r="84" spans="2:12" s="1" customFormat="1" ht="12" customHeight="1">
      <c r="B84" s="32"/>
      <c r="C84" s="27" t="s">
        <v>16</v>
      </c>
      <c r="L84" s="32"/>
    </row>
    <row r="85" spans="2:12" s="1" customFormat="1" ht="16.5" customHeight="1">
      <c r="B85" s="32"/>
      <c r="E85" s="254" t="str">
        <f>E7</f>
        <v>Kanalizace a ČOV Újezdec</v>
      </c>
      <c r="F85" s="255"/>
      <c r="G85" s="255"/>
      <c r="H85" s="255"/>
      <c r="L85" s="32"/>
    </row>
    <row r="86" spans="2:12" ht="12" customHeight="1">
      <c r="B86" s="20"/>
      <c r="C86" s="27" t="s">
        <v>128</v>
      </c>
      <c r="L86" s="20"/>
    </row>
    <row r="87" spans="2:12" s="1" customFormat="1" ht="16.5" customHeight="1">
      <c r="B87" s="32"/>
      <c r="E87" s="254" t="s">
        <v>129</v>
      </c>
      <c r="F87" s="256"/>
      <c r="G87" s="256"/>
      <c r="H87" s="256"/>
      <c r="L87" s="32"/>
    </row>
    <row r="88" spans="2:12" s="1" customFormat="1" ht="12" customHeight="1">
      <c r="B88" s="32"/>
      <c r="C88" s="27" t="s">
        <v>130</v>
      </c>
      <c r="L88" s="32"/>
    </row>
    <row r="89" spans="2:12" s="1" customFormat="1" ht="16.5" customHeight="1">
      <c r="B89" s="32"/>
      <c r="E89" s="215" t="str">
        <f>E11</f>
        <v>PS 01 - Strojně technologická část ČOV</v>
      </c>
      <c r="F89" s="256"/>
      <c r="G89" s="256"/>
      <c r="H89" s="256"/>
      <c r="L89" s="32"/>
    </row>
    <row r="90" spans="2:12" s="1" customFormat="1" ht="6.9" customHeight="1">
      <c r="B90" s="32"/>
      <c r="L90" s="32"/>
    </row>
    <row r="91" spans="2:12" s="1" customFormat="1" ht="12" customHeight="1">
      <c r="B91" s="32"/>
      <c r="C91" s="27" t="s">
        <v>21</v>
      </c>
      <c r="F91" s="25" t="str">
        <f>F14</f>
        <v xml:space="preserve"> </v>
      </c>
      <c r="I91" s="27" t="s">
        <v>23</v>
      </c>
      <c r="J91" s="52" t="str">
        <f>IF(J14="","",J14)</f>
        <v>25. 2. 2025</v>
      </c>
      <c r="L91" s="32"/>
    </row>
    <row r="92" spans="2:12" s="1" customFormat="1" ht="6.9" customHeight="1">
      <c r="B92" s="32"/>
      <c r="L92" s="32"/>
    </row>
    <row r="93" spans="2:12" s="1" customFormat="1" ht="15.15" customHeight="1">
      <c r="B93" s="32"/>
      <c r="C93" s="27" t="s">
        <v>25</v>
      </c>
      <c r="F93" s="25" t="str">
        <f>E17</f>
        <v xml:space="preserve"> </v>
      </c>
      <c r="I93" s="27" t="s">
        <v>30</v>
      </c>
      <c r="J93" s="30" t="str">
        <f>E23</f>
        <v xml:space="preserve"> </v>
      </c>
      <c r="L93" s="32"/>
    </row>
    <row r="94" spans="2:12" s="1" customFormat="1" ht="15.15" customHeight="1">
      <c r="B94" s="32"/>
      <c r="C94" s="27" t="s">
        <v>28</v>
      </c>
      <c r="F94" s="25" t="str">
        <f>IF(E20="","",E20)</f>
        <v>Vyplň údaj</v>
      </c>
      <c r="I94" s="27" t="s">
        <v>32</v>
      </c>
      <c r="J94" s="30" t="str">
        <f>E26</f>
        <v xml:space="preserve"> </v>
      </c>
      <c r="L94" s="32"/>
    </row>
    <row r="95" spans="2:12" s="1" customFormat="1" ht="10.35" customHeight="1">
      <c r="B95" s="32"/>
      <c r="L95" s="32"/>
    </row>
    <row r="96" spans="2:12" s="1" customFormat="1" ht="29.25" customHeight="1">
      <c r="B96" s="32"/>
      <c r="C96" s="105" t="s">
        <v>133</v>
      </c>
      <c r="D96" s="97"/>
      <c r="E96" s="97"/>
      <c r="F96" s="97"/>
      <c r="G96" s="97"/>
      <c r="H96" s="97"/>
      <c r="I96" s="97"/>
      <c r="J96" s="106" t="s">
        <v>134</v>
      </c>
      <c r="K96" s="97"/>
      <c r="L96" s="32"/>
    </row>
    <row r="97" spans="2:47" s="1" customFormat="1" ht="10.35" customHeight="1">
      <c r="B97" s="32"/>
      <c r="L97" s="32"/>
    </row>
    <row r="98" spans="2:47" s="1" customFormat="1" ht="22.8" customHeight="1">
      <c r="B98" s="32"/>
      <c r="C98" s="107" t="s">
        <v>135</v>
      </c>
      <c r="J98" s="66">
        <f>J127</f>
        <v>0</v>
      </c>
      <c r="L98" s="32"/>
      <c r="AU98" s="17" t="s">
        <v>136</v>
      </c>
    </row>
    <row r="99" spans="2:47" s="8" customFormat="1" ht="24.9" customHeight="1">
      <c r="B99" s="108"/>
      <c r="D99" s="109" t="s">
        <v>137</v>
      </c>
      <c r="E99" s="110"/>
      <c r="F99" s="110"/>
      <c r="G99" s="110"/>
      <c r="H99" s="110"/>
      <c r="I99" s="110"/>
      <c r="J99" s="111">
        <f>J128</f>
        <v>0</v>
      </c>
      <c r="L99" s="108"/>
    </row>
    <row r="100" spans="2:47" s="8" customFormat="1" ht="24.9" customHeight="1">
      <c r="B100" s="108"/>
      <c r="D100" s="109" t="s">
        <v>138</v>
      </c>
      <c r="E100" s="110"/>
      <c r="F100" s="110"/>
      <c r="G100" s="110"/>
      <c r="H100" s="110"/>
      <c r="I100" s="110"/>
      <c r="J100" s="111">
        <f>J138</f>
        <v>0</v>
      </c>
      <c r="L100" s="108"/>
    </row>
    <row r="101" spans="2:47" s="8" customFormat="1" ht="24.9" customHeight="1">
      <c r="B101" s="108"/>
      <c r="D101" s="109" t="s">
        <v>139</v>
      </c>
      <c r="E101" s="110"/>
      <c r="F101" s="110"/>
      <c r="G101" s="110"/>
      <c r="H101" s="110"/>
      <c r="I101" s="110"/>
      <c r="J101" s="111">
        <f>J160</f>
        <v>0</v>
      </c>
      <c r="L101" s="108"/>
    </row>
    <row r="102" spans="2:47" s="8" customFormat="1" ht="24.9" customHeight="1">
      <c r="B102" s="108"/>
      <c r="D102" s="109" t="s">
        <v>140</v>
      </c>
      <c r="E102" s="110"/>
      <c r="F102" s="110"/>
      <c r="G102" s="110"/>
      <c r="H102" s="110"/>
      <c r="I102" s="110"/>
      <c r="J102" s="111">
        <f>J167</f>
        <v>0</v>
      </c>
      <c r="L102" s="108"/>
    </row>
    <row r="103" spans="2:47" s="8" customFormat="1" ht="24.9" customHeight="1">
      <c r="B103" s="108"/>
      <c r="D103" s="109" t="s">
        <v>141</v>
      </c>
      <c r="E103" s="110"/>
      <c r="F103" s="110"/>
      <c r="G103" s="110"/>
      <c r="H103" s="110"/>
      <c r="I103" s="110"/>
      <c r="J103" s="111">
        <f>J184</f>
        <v>0</v>
      </c>
      <c r="L103" s="108"/>
    </row>
    <row r="104" spans="2:47" s="8" customFormat="1" ht="24.9" customHeight="1">
      <c r="B104" s="108"/>
      <c r="D104" s="109" t="s">
        <v>142</v>
      </c>
      <c r="E104" s="110"/>
      <c r="F104" s="110"/>
      <c r="G104" s="110"/>
      <c r="H104" s="110"/>
      <c r="I104" s="110"/>
      <c r="J104" s="111">
        <f>J187</f>
        <v>0</v>
      </c>
      <c r="L104" s="108"/>
    </row>
    <row r="105" spans="2:47" s="8" customFormat="1" ht="24.9" customHeight="1">
      <c r="B105" s="108"/>
      <c r="D105" s="109" t="s">
        <v>143</v>
      </c>
      <c r="E105" s="110"/>
      <c r="F105" s="110"/>
      <c r="G105" s="110"/>
      <c r="H105" s="110"/>
      <c r="I105" s="110"/>
      <c r="J105" s="111">
        <f>J191</f>
        <v>0</v>
      </c>
      <c r="L105" s="108"/>
    </row>
    <row r="106" spans="2:47" s="1" customFormat="1" ht="21.75" customHeight="1">
      <c r="B106" s="32"/>
      <c r="L106" s="32"/>
    </row>
    <row r="107" spans="2:47" s="1" customFormat="1" ht="6.9" customHeight="1">
      <c r="B107" s="44"/>
      <c r="C107" s="45"/>
      <c r="D107" s="45"/>
      <c r="E107" s="45"/>
      <c r="F107" s="45"/>
      <c r="G107" s="45"/>
      <c r="H107" s="45"/>
      <c r="I107" s="45"/>
      <c r="J107" s="45"/>
      <c r="K107" s="45"/>
      <c r="L107" s="32"/>
    </row>
    <row r="111" spans="2:47" s="1" customFormat="1" ht="6.9" customHeight="1">
      <c r="B111" s="46"/>
      <c r="C111" s="47"/>
      <c r="D111" s="47"/>
      <c r="E111" s="47"/>
      <c r="F111" s="47"/>
      <c r="G111" s="47"/>
      <c r="H111" s="47"/>
      <c r="I111" s="47"/>
      <c r="J111" s="47"/>
      <c r="K111" s="47"/>
      <c r="L111" s="32"/>
    </row>
    <row r="112" spans="2:47" s="1" customFormat="1" ht="24.9" customHeight="1">
      <c r="B112" s="32"/>
      <c r="C112" s="21" t="s">
        <v>144</v>
      </c>
      <c r="L112" s="32"/>
    </row>
    <row r="113" spans="2:63" s="1" customFormat="1" ht="6.9" customHeight="1">
      <c r="B113" s="32"/>
      <c r="L113" s="32"/>
    </row>
    <row r="114" spans="2:63" s="1" customFormat="1" ht="12" customHeight="1">
      <c r="B114" s="32"/>
      <c r="C114" s="27" t="s">
        <v>16</v>
      </c>
      <c r="L114" s="32"/>
    </row>
    <row r="115" spans="2:63" s="1" customFormat="1" ht="16.5" customHeight="1">
      <c r="B115" s="32"/>
      <c r="E115" s="254" t="str">
        <f>E7</f>
        <v>Kanalizace a ČOV Újezdec</v>
      </c>
      <c r="F115" s="255"/>
      <c r="G115" s="255"/>
      <c r="H115" s="255"/>
      <c r="L115" s="32"/>
    </row>
    <row r="116" spans="2:63" ht="12" customHeight="1">
      <c r="B116" s="20"/>
      <c r="C116" s="27" t="s">
        <v>128</v>
      </c>
      <c r="L116" s="20"/>
    </row>
    <row r="117" spans="2:63" s="1" customFormat="1" ht="16.5" customHeight="1">
      <c r="B117" s="32"/>
      <c r="E117" s="254" t="s">
        <v>129</v>
      </c>
      <c r="F117" s="256"/>
      <c r="G117" s="256"/>
      <c r="H117" s="256"/>
      <c r="L117" s="32"/>
    </row>
    <row r="118" spans="2:63" s="1" customFormat="1" ht="12" customHeight="1">
      <c r="B118" s="32"/>
      <c r="C118" s="27" t="s">
        <v>130</v>
      </c>
      <c r="L118" s="32"/>
    </row>
    <row r="119" spans="2:63" s="1" customFormat="1" ht="16.5" customHeight="1">
      <c r="B119" s="32"/>
      <c r="E119" s="215" t="str">
        <f>E11</f>
        <v>PS 01 - Strojně technologická část ČOV</v>
      </c>
      <c r="F119" s="256"/>
      <c r="G119" s="256"/>
      <c r="H119" s="256"/>
      <c r="L119" s="32"/>
    </row>
    <row r="120" spans="2:63" s="1" customFormat="1" ht="6.9" customHeight="1">
      <c r="B120" s="32"/>
      <c r="L120" s="32"/>
    </row>
    <row r="121" spans="2:63" s="1" customFormat="1" ht="12" customHeight="1">
      <c r="B121" s="32"/>
      <c r="C121" s="27" t="s">
        <v>21</v>
      </c>
      <c r="F121" s="25" t="str">
        <f>F14</f>
        <v xml:space="preserve"> </v>
      </c>
      <c r="I121" s="27" t="s">
        <v>23</v>
      </c>
      <c r="J121" s="52" t="str">
        <f>IF(J14="","",J14)</f>
        <v>25. 2. 2025</v>
      </c>
      <c r="L121" s="32"/>
    </row>
    <row r="122" spans="2:63" s="1" customFormat="1" ht="6.9" customHeight="1">
      <c r="B122" s="32"/>
      <c r="L122" s="32"/>
    </row>
    <row r="123" spans="2:63" s="1" customFormat="1" ht="15.15" customHeight="1">
      <c r="B123" s="32"/>
      <c r="C123" s="27" t="s">
        <v>25</v>
      </c>
      <c r="F123" s="25" t="str">
        <f>E17</f>
        <v xml:space="preserve"> </v>
      </c>
      <c r="I123" s="27" t="s">
        <v>30</v>
      </c>
      <c r="J123" s="30" t="str">
        <f>E23</f>
        <v xml:space="preserve"> </v>
      </c>
      <c r="L123" s="32"/>
    </row>
    <row r="124" spans="2:63" s="1" customFormat="1" ht="15.15" customHeight="1">
      <c r="B124" s="32"/>
      <c r="C124" s="27" t="s">
        <v>28</v>
      </c>
      <c r="F124" s="25" t="str">
        <f>IF(E20="","",E20)</f>
        <v>Vyplň údaj</v>
      </c>
      <c r="I124" s="27" t="s">
        <v>32</v>
      </c>
      <c r="J124" s="30" t="str">
        <f>E26</f>
        <v xml:space="preserve"> </v>
      </c>
      <c r="L124" s="32"/>
    </row>
    <row r="125" spans="2:63" s="1" customFormat="1" ht="10.35" customHeight="1">
      <c r="B125" s="32"/>
      <c r="L125" s="32"/>
    </row>
    <row r="126" spans="2:63" s="9" customFormat="1" ht="29.25" customHeight="1">
      <c r="B126" s="112"/>
      <c r="C126" s="113" t="s">
        <v>145</v>
      </c>
      <c r="D126" s="114" t="s">
        <v>59</v>
      </c>
      <c r="E126" s="114" t="s">
        <v>55</v>
      </c>
      <c r="F126" s="114" t="s">
        <v>56</v>
      </c>
      <c r="G126" s="114" t="s">
        <v>146</v>
      </c>
      <c r="H126" s="114" t="s">
        <v>147</v>
      </c>
      <c r="I126" s="114" t="s">
        <v>148</v>
      </c>
      <c r="J126" s="114" t="s">
        <v>134</v>
      </c>
      <c r="K126" s="115" t="s">
        <v>149</v>
      </c>
      <c r="L126" s="112"/>
      <c r="M126" s="59" t="s">
        <v>1</v>
      </c>
      <c r="N126" s="60" t="s">
        <v>38</v>
      </c>
      <c r="O126" s="60" t="s">
        <v>150</v>
      </c>
      <c r="P126" s="60" t="s">
        <v>151</v>
      </c>
      <c r="Q126" s="60" t="s">
        <v>152</v>
      </c>
      <c r="R126" s="60" t="s">
        <v>153</v>
      </c>
      <c r="S126" s="60" t="s">
        <v>154</v>
      </c>
      <c r="T126" s="61" t="s">
        <v>155</v>
      </c>
    </row>
    <row r="127" spans="2:63" s="1" customFormat="1" ht="22.8" customHeight="1">
      <c r="B127" s="32"/>
      <c r="C127" s="64" t="s">
        <v>156</v>
      </c>
      <c r="J127" s="116">
        <f>BK127</f>
        <v>0</v>
      </c>
      <c r="L127" s="32"/>
      <c r="M127" s="62"/>
      <c r="N127" s="53"/>
      <c r="O127" s="53"/>
      <c r="P127" s="117">
        <f>P128+P138+P160+P167+P184+P187+P191</f>
        <v>0</v>
      </c>
      <c r="Q127" s="53"/>
      <c r="R127" s="117">
        <f>R128+R138+R160+R167+R184+R187+R191</f>
        <v>0</v>
      </c>
      <c r="S127" s="53"/>
      <c r="T127" s="118">
        <f>T128+T138+T160+T167+T184+T187+T191</f>
        <v>0</v>
      </c>
      <c r="AT127" s="17" t="s">
        <v>73</v>
      </c>
      <c r="AU127" s="17" t="s">
        <v>136</v>
      </c>
      <c r="BK127" s="119">
        <f>BK128+BK138+BK160+BK167+BK184+BK187+BK191</f>
        <v>0</v>
      </c>
    </row>
    <row r="128" spans="2:63" s="10" customFormat="1" ht="25.95" customHeight="1">
      <c r="B128" s="120"/>
      <c r="D128" s="121" t="s">
        <v>73</v>
      </c>
      <c r="E128" s="122" t="s">
        <v>157</v>
      </c>
      <c r="F128" s="122" t="s">
        <v>158</v>
      </c>
      <c r="I128" s="123"/>
      <c r="J128" s="124">
        <f>BK128</f>
        <v>0</v>
      </c>
      <c r="L128" s="120"/>
      <c r="M128" s="125"/>
      <c r="P128" s="126">
        <f>SUM(P129:P137)</f>
        <v>0</v>
      </c>
      <c r="R128" s="126">
        <f>SUM(R129:R137)</f>
        <v>0</v>
      </c>
      <c r="T128" s="127">
        <f>SUM(T129:T137)</f>
        <v>0</v>
      </c>
      <c r="AR128" s="121" t="s">
        <v>81</v>
      </c>
      <c r="AT128" s="128" t="s">
        <v>73</v>
      </c>
      <c r="AU128" s="128" t="s">
        <v>74</v>
      </c>
      <c r="AY128" s="121" t="s">
        <v>159</v>
      </c>
      <c r="BK128" s="129">
        <f>SUM(BK129:BK137)</f>
        <v>0</v>
      </c>
    </row>
    <row r="129" spans="2:65" s="1" customFormat="1" ht="66.75" customHeight="1">
      <c r="B129" s="130"/>
      <c r="C129" s="131" t="s">
        <v>81</v>
      </c>
      <c r="D129" s="131" t="s">
        <v>160</v>
      </c>
      <c r="E129" s="132" t="s">
        <v>161</v>
      </c>
      <c r="F129" s="133" t="s">
        <v>162</v>
      </c>
      <c r="G129" s="134" t="s">
        <v>163</v>
      </c>
      <c r="H129" s="135">
        <v>1</v>
      </c>
      <c r="I129" s="136"/>
      <c r="J129" s="137">
        <f>ROUND(I129*H129,2)</f>
        <v>0</v>
      </c>
      <c r="K129" s="133" t="s">
        <v>1</v>
      </c>
      <c r="L129" s="32"/>
      <c r="M129" s="138" t="s">
        <v>1</v>
      </c>
      <c r="N129" s="139" t="s">
        <v>39</v>
      </c>
      <c r="P129" s="140">
        <f>O129*H129</f>
        <v>0</v>
      </c>
      <c r="Q129" s="140">
        <v>0</v>
      </c>
      <c r="R129" s="140">
        <f>Q129*H129</f>
        <v>0</v>
      </c>
      <c r="S129" s="140">
        <v>0</v>
      </c>
      <c r="T129" s="141">
        <f>S129*H129</f>
        <v>0</v>
      </c>
      <c r="AR129" s="142" t="s">
        <v>164</v>
      </c>
      <c r="AT129" s="142" t="s">
        <v>160</v>
      </c>
      <c r="AU129" s="142" t="s">
        <v>81</v>
      </c>
      <c r="AY129" s="17" t="s">
        <v>159</v>
      </c>
      <c r="BE129" s="143">
        <f>IF(N129="základní",J129,0)</f>
        <v>0</v>
      </c>
      <c r="BF129" s="143">
        <f>IF(N129="snížená",J129,0)</f>
        <v>0</v>
      </c>
      <c r="BG129" s="143">
        <f>IF(N129="zákl. přenesená",J129,0)</f>
        <v>0</v>
      </c>
      <c r="BH129" s="143">
        <f>IF(N129="sníž. přenesená",J129,0)</f>
        <v>0</v>
      </c>
      <c r="BI129" s="143">
        <f>IF(N129="nulová",J129,0)</f>
        <v>0</v>
      </c>
      <c r="BJ129" s="17" t="s">
        <v>81</v>
      </c>
      <c r="BK129" s="143">
        <f>ROUND(I129*H129,2)</f>
        <v>0</v>
      </c>
      <c r="BL129" s="17" t="s">
        <v>164</v>
      </c>
      <c r="BM129" s="142" t="s">
        <v>83</v>
      </c>
    </row>
    <row r="130" spans="2:65" s="1" customFormat="1" ht="163.19999999999999">
      <c r="B130" s="32"/>
      <c r="D130" s="144" t="s">
        <v>165</v>
      </c>
      <c r="F130" s="145" t="s">
        <v>166</v>
      </c>
      <c r="I130" s="146"/>
      <c r="L130" s="32"/>
      <c r="M130" s="147"/>
      <c r="T130" s="56"/>
      <c r="AT130" s="17" t="s">
        <v>165</v>
      </c>
      <c r="AU130" s="17" t="s">
        <v>81</v>
      </c>
    </row>
    <row r="131" spans="2:65" s="1" customFormat="1" ht="44.25" customHeight="1">
      <c r="B131" s="130"/>
      <c r="C131" s="131" t="s">
        <v>83</v>
      </c>
      <c r="D131" s="131" t="s">
        <v>160</v>
      </c>
      <c r="E131" s="132" t="s">
        <v>167</v>
      </c>
      <c r="F131" s="133" t="s">
        <v>168</v>
      </c>
      <c r="G131" s="134" t="s">
        <v>163</v>
      </c>
      <c r="H131" s="135">
        <v>1</v>
      </c>
      <c r="I131" s="136"/>
      <c r="J131" s="137">
        <f>ROUND(I131*H131,2)</f>
        <v>0</v>
      </c>
      <c r="K131" s="133" t="s">
        <v>1</v>
      </c>
      <c r="L131" s="32"/>
      <c r="M131" s="138" t="s">
        <v>1</v>
      </c>
      <c r="N131" s="139" t="s">
        <v>39</v>
      </c>
      <c r="P131" s="140">
        <f>O131*H131</f>
        <v>0</v>
      </c>
      <c r="Q131" s="140">
        <v>0</v>
      </c>
      <c r="R131" s="140">
        <f>Q131*H131</f>
        <v>0</v>
      </c>
      <c r="S131" s="140">
        <v>0</v>
      </c>
      <c r="T131" s="141">
        <f>S131*H131</f>
        <v>0</v>
      </c>
      <c r="AR131" s="142" t="s">
        <v>164</v>
      </c>
      <c r="AT131" s="142" t="s">
        <v>160</v>
      </c>
      <c r="AU131" s="142" t="s">
        <v>81</v>
      </c>
      <c r="AY131" s="17" t="s">
        <v>159</v>
      </c>
      <c r="BE131" s="143">
        <f>IF(N131="základní",J131,0)</f>
        <v>0</v>
      </c>
      <c r="BF131" s="143">
        <f>IF(N131="snížená",J131,0)</f>
        <v>0</v>
      </c>
      <c r="BG131" s="143">
        <f>IF(N131="zákl. přenesená",J131,0)</f>
        <v>0</v>
      </c>
      <c r="BH131" s="143">
        <f>IF(N131="sníž. přenesená",J131,0)</f>
        <v>0</v>
      </c>
      <c r="BI131" s="143">
        <f>IF(N131="nulová",J131,0)</f>
        <v>0</v>
      </c>
      <c r="BJ131" s="17" t="s">
        <v>81</v>
      </c>
      <c r="BK131" s="143">
        <f>ROUND(I131*H131,2)</f>
        <v>0</v>
      </c>
      <c r="BL131" s="17" t="s">
        <v>164</v>
      </c>
      <c r="BM131" s="142" t="s">
        <v>164</v>
      </c>
    </row>
    <row r="132" spans="2:65" s="1" customFormat="1" ht="28.8">
      <c r="B132" s="32"/>
      <c r="D132" s="144" t="s">
        <v>165</v>
      </c>
      <c r="F132" s="145" t="s">
        <v>168</v>
      </c>
      <c r="I132" s="146"/>
      <c r="L132" s="32"/>
      <c r="M132" s="147"/>
      <c r="T132" s="56"/>
      <c r="AT132" s="17" t="s">
        <v>165</v>
      </c>
      <c r="AU132" s="17" t="s">
        <v>81</v>
      </c>
    </row>
    <row r="133" spans="2:65" s="1" customFormat="1" ht="24.15" customHeight="1">
      <c r="B133" s="130"/>
      <c r="C133" s="131" t="s">
        <v>94</v>
      </c>
      <c r="D133" s="131" t="s">
        <v>160</v>
      </c>
      <c r="E133" s="132" t="s">
        <v>169</v>
      </c>
      <c r="F133" s="133" t="s">
        <v>170</v>
      </c>
      <c r="G133" s="134" t="s">
        <v>171</v>
      </c>
      <c r="H133" s="135">
        <v>3</v>
      </c>
      <c r="I133" s="136"/>
      <c r="J133" s="137">
        <f>ROUND(I133*H133,2)</f>
        <v>0</v>
      </c>
      <c r="K133" s="133" t="s">
        <v>1</v>
      </c>
      <c r="L133" s="32"/>
      <c r="M133" s="138" t="s">
        <v>1</v>
      </c>
      <c r="N133" s="139" t="s">
        <v>39</v>
      </c>
      <c r="P133" s="140">
        <f>O133*H133</f>
        <v>0</v>
      </c>
      <c r="Q133" s="140">
        <v>0</v>
      </c>
      <c r="R133" s="140">
        <f>Q133*H133</f>
        <v>0</v>
      </c>
      <c r="S133" s="140">
        <v>0</v>
      </c>
      <c r="T133" s="141">
        <f>S133*H133</f>
        <v>0</v>
      </c>
      <c r="AR133" s="142" t="s">
        <v>164</v>
      </c>
      <c r="AT133" s="142" t="s">
        <v>160</v>
      </c>
      <c r="AU133" s="142" t="s">
        <v>81</v>
      </c>
      <c r="AY133" s="17" t="s">
        <v>159</v>
      </c>
      <c r="BE133" s="143">
        <f>IF(N133="základní",J133,0)</f>
        <v>0</v>
      </c>
      <c r="BF133" s="143">
        <f>IF(N133="snížená",J133,0)</f>
        <v>0</v>
      </c>
      <c r="BG133" s="143">
        <f>IF(N133="zákl. přenesená",J133,0)</f>
        <v>0</v>
      </c>
      <c r="BH133" s="143">
        <f>IF(N133="sníž. přenesená",J133,0)</f>
        <v>0</v>
      </c>
      <c r="BI133" s="143">
        <f>IF(N133="nulová",J133,0)</f>
        <v>0</v>
      </c>
      <c r="BJ133" s="17" t="s">
        <v>81</v>
      </c>
      <c r="BK133" s="143">
        <f>ROUND(I133*H133,2)</f>
        <v>0</v>
      </c>
      <c r="BL133" s="17" t="s">
        <v>164</v>
      </c>
      <c r="BM133" s="142" t="s">
        <v>172</v>
      </c>
    </row>
    <row r="134" spans="2:65" s="1" customFormat="1" ht="19.2">
      <c r="B134" s="32"/>
      <c r="D134" s="144" t="s">
        <v>165</v>
      </c>
      <c r="F134" s="145" t="s">
        <v>170</v>
      </c>
      <c r="I134" s="146"/>
      <c r="L134" s="32"/>
      <c r="M134" s="147"/>
      <c r="T134" s="56"/>
      <c r="AT134" s="17" t="s">
        <v>165</v>
      </c>
      <c r="AU134" s="17" t="s">
        <v>81</v>
      </c>
    </row>
    <row r="135" spans="2:65" s="1" customFormat="1" ht="16.5" customHeight="1">
      <c r="B135" s="130"/>
      <c r="C135" s="131" t="s">
        <v>164</v>
      </c>
      <c r="D135" s="131" t="s">
        <v>160</v>
      </c>
      <c r="E135" s="132" t="s">
        <v>173</v>
      </c>
      <c r="F135" s="133" t="s">
        <v>174</v>
      </c>
      <c r="G135" s="134" t="s">
        <v>171</v>
      </c>
      <c r="H135" s="135">
        <v>2</v>
      </c>
      <c r="I135" s="136"/>
      <c r="J135" s="137">
        <f>ROUND(I135*H135,2)</f>
        <v>0</v>
      </c>
      <c r="K135" s="133" t="s">
        <v>1</v>
      </c>
      <c r="L135" s="32"/>
      <c r="M135" s="138" t="s">
        <v>1</v>
      </c>
      <c r="N135" s="139" t="s">
        <v>39</v>
      </c>
      <c r="P135" s="140">
        <f>O135*H135</f>
        <v>0</v>
      </c>
      <c r="Q135" s="140">
        <v>0</v>
      </c>
      <c r="R135" s="140">
        <f>Q135*H135</f>
        <v>0</v>
      </c>
      <c r="S135" s="140">
        <v>0</v>
      </c>
      <c r="T135" s="141">
        <f>S135*H135</f>
        <v>0</v>
      </c>
      <c r="AR135" s="142" t="s">
        <v>164</v>
      </c>
      <c r="AT135" s="142" t="s">
        <v>160</v>
      </c>
      <c r="AU135" s="142" t="s">
        <v>81</v>
      </c>
      <c r="AY135" s="17" t="s">
        <v>159</v>
      </c>
      <c r="BE135" s="143">
        <f>IF(N135="základní",J135,0)</f>
        <v>0</v>
      </c>
      <c r="BF135" s="143">
        <f>IF(N135="snížená",J135,0)</f>
        <v>0</v>
      </c>
      <c r="BG135" s="143">
        <f>IF(N135="zákl. přenesená",J135,0)</f>
        <v>0</v>
      </c>
      <c r="BH135" s="143">
        <f>IF(N135="sníž. přenesená",J135,0)</f>
        <v>0</v>
      </c>
      <c r="BI135" s="143">
        <f>IF(N135="nulová",J135,0)</f>
        <v>0</v>
      </c>
      <c r="BJ135" s="17" t="s">
        <v>81</v>
      </c>
      <c r="BK135" s="143">
        <f>ROUND(I135*H135,2)</f>
        <v>0</v>
      </c>
      <c r="BL135" s="17" t="s">
        <v>164</v>
      </c>
      <c r="BM135" s="142" t="s">
        <v>175</v>
      </c>
    </row>
    <row r="136" spans="2:65" s="1" customFormat="1" ht="10.199999999999999">
      <c r="B136" s="32"/>
      <c r="D136" s="144" t="s">
        <v>165</v>
      </c>
      <c r="F136" s="145" t="s">
        <v>174</v>
      </c>
      <c r="I136" s="146"/>
      <c r="L136" s="32"/>
      <c r="M136" s="147"/>
      <c r="T136" s="56"/>
      <c r="AT136" s="17" t="s">
        <v>165</v>
      </c>
      <c r="AU136" s="17" t="s">
        <v>81</v>
      </c>
    </row>
    <row r="137" spans="2:65" s="1" customFormat="1" ht="19.2">
      <c r="B137" s="32"/>
      <c r="D137" s="144" t="s">
        <v>176</v>
      </c>
      <c r="F137" s="148" t="s">
        <v>177</v>
      </c>
      <c r="I137" s="146"/>
      <c r="L137" s="32"/>
      <c r="M137" s="147"/>
      <c r="T137" s="56"/>
      <c r="AT137" s="17" t="s">
        <v>176</v>
      </c>
      <c r="AU137" s="17" t="s">
        <v>81</v>
      </c>
    </row>
    <row r="138" spans="2:65" s="10" customFormat="1" ht="25.95" customHeight="1">
      <c r="B138" s="120"/>
      <c r="D138" s="121" t="s">
        <v>73</v>
      </c>
      <c r="E138" s="122" t="s">
        <v>178</v>
      </c>
      <c r="F138" s="122" t="s">
        <v>179</v>
      </c>
      <c r="I138" s="123"/>
      <c r="J138" s="124">
        <f>BK138</f>
        <v>0</v>
      </c>
      <c r="L138" s="120"/>
      <c r="M138" s="125"/>
      <c r="P138" s="126">
        <f>SUM(P139:P159)</f>
        <v>0</v>
      </c>
      <c r="R138" s="126">
        <f>SUM(R139:R159)</f>
        <v>0</v>
      </c>
      <c r="T138" s="127">
        <f>SUM(T139:T159)</f>
        <v>0</v>
      </c>
      <c r="AR138" s="121" t="s">
        <v>81</v>
      </c>
      <c r="AT138" s="128" t="s">
        <v>73</v>
      </c>
      <c r="AU138" s="128" t="s">
        <v>74</v>
      </c>
      <c r="AY138" s="121" t="s">
        <v>159</v>
      </c>
      <c r="BK138" s="129">
        <f>SUM(BK139:BK159)</f>
        <v>0</v>
      </c>
    </row>
    <row r="139" spans="2:65" s="1" customFormat="1" ht="44.25" customHeight="1">
      <c r="B139" s="130"/>
      <c r="C139" s="131" t="s">
        <v>180</v>
      </c>
      <c r="D139" s="131" t="s">
        <v>160</v>
      </c>
      <c r="E139" s="132" t="s">
        <v>181</v>
      </c>
      <c r="F139" s="133" t="s">
        <v>182</v>
      </c>
      <c r="G139" s="134" t="s">
        <v>163</v>
      </c>
      <c r="H139" s="135">
        <v>1</v>
      </c>
      <c r="I139" s="136"/>
      <c r="J139" s="137">
        <f>ROUND(I139*H139,2)</f>
        <v>0</v>
      </c>
      <c r="K139" s="133" t="s">
        <v>1</v>
      </c>
      <c r="L139" s="32"/>
      <c r="M139" s="138" t="s">
        <v>1</v>
      </c>
      <c r="N139" s="139" t="s">
        <v>39</v>
      </c>
      <c r="P139" s="140">
        <f>O139*H139</f>
        <v>0</v>
      </c>
      <c r="Q139" s="140">
        <v>0</v>
      </c>
      <c r="R139" s="140">
        <f>Q139*H139</f>
        <v>0</v>
      </c>
      <c r="S139" s="140">
        <v>0</v>
      </c>
      <c r="T139" s="141">
        <f>S139*H139</f>
        <v>0</v>
      </c>
      <c r="AR139" s="142" t="s">
        <v>164</v>
      </c>
      <c r="AT139" s="142" t="s">
        <v>160</v>
      </c>
      <c r="AU139" s="142" t="s">
        <v>81</v>
      </c>
      <c r="AY139" s="17" t="s">
        <v>159</v>
      </c>
      <c r="BE139" s="143">
        <f>IF(N139="základní",J139,0)</f>
        <v>0</v>
      </c>
      <c r="BF139" s="143">
        <f>IF(N139="snížená",J139,0)</f>
        <v>0</v>
      </c>
      <c r="BG139" s="143">
        <f>IF(N139="zákl. přenesená",J139,0)</f>
        <v>0</v>
      </c>
      <c r="BH139" s="143">
        <f>IF(N139="sníž. přenesená",J139,0)</f>
        <v>0</v>
      </c>
      <c r="BI139" s="143">
        <f>IF(N139="nulová",J139,0)</f>
        <v>0</v>
      </c>
      <c r="BJ139" s="17" t="s">
        <v>81</v>
      </c>
      <c r="BK139" s="143">
        <f>ROUND(I139*H139,2)</f>
        <v>0</v>
      </c>
      <c r="BL139" s="17" t="s">
        <v>164</v>
      </c>
      <c r="BM139" s="142" t="s">
        <v>183</v>
      </c>
    </row>
    <row r="140" spans="2:65" s="1" customFormat="1" ht="134.4">
      <c r="B140" s="32"/>
      <c r="D140" s="144" t="s">
        <v>165</v>
      </c>
      <c r="F140" s="145" t="s">
        <v>184</v>
      </c>
      <c r="I140" s="146"/>
      <c r="L140" s="32"/>
      <c r="M140" s="147"/>
      <c r="T140" s="56"/>
      <c r="AT140" s="17" t="s">
        <v>165</v>
      </c>
      <c r="AU140" s="17" t="s">
        <v>81</v>
      </c>
    </row>
    <row r="141" spans="2:65" s="1" customFormat="1" ht="76.349999999999994" customHeight="1">
      <c r="B141" s="130"/>
      <c r="C141" s="131" t="s">
        <v>172</v>
      </c>
      <c r="D141" s="131" t="s">
        <v>160</v>
      </c>
      <c r="E141" s="132" t="s">
        <v>185</v>
      </c>
      <c r="F141" s="133" t="s">
        <v>186</v>
      </c>
      <c r="G141" s="134" t="s">
        <v>163</v>
      </c>
      <c r="H141" s="135">
        <v>1</v>
      </c>
      <c r="I141" s="136"/>
      <c r="J141" s="137">
        <f>ROUND(I141*H141,2)</f>
        <v>0</v>
      </c>
      <c r="K141" s="133" t="s">
        <v>1</v>
      </c>
      <c r="L141" s="32"/>
      <c r="M141" s="138" t="s">
        <v>1</v>
      </c>
      <c r="N141" s="139" t="s">
        <v>39</v>
      </c>
      <c r="P141" s="140">
        <f>O141*H141</f>
        <v>0</v>
      </c>
      <c r="Q141" s="140">
        <v>0</v>
      </c>
      <c r="R141" s="140">
        <f>Q141*H141</f>
        <v>0</v>
      </c>
      <c r="S141" s="140">
        <v>0</v>
      </c>
      <c r="T141" s="141">
        <f>S141*H141</f>
        <v>0</v>
      </c>
      <c r="AR141" s="142" t="s">
        <v>164</v>
      </c>
      <c r="AT141" s="142" t="s">
        <v>160</v>
      </c>
      <c r="AU141" s="142" t="s">
        <v>81</v>
      </c>
      <c r="AY141" s="17" t="s">
        <v>159</v>
      </c>
      <c r="BE141" s="143">
        <f>IF(N141="základní",J141,0)</f>
        <v>0</v>
      </c>
      <c r="BF141" s="143">
        <f>IF(N141="snížená",J141,0)</f>
        <v>0</v>
      </c>
      <c r="BG141" s="143">
        <f>IF(N141="zákl. přenesená",J141,0)</f>
        <v>0</v>
      </c>
      <c r="BH141" s="143">
        <f>IF(N141="sníž. přenesená",J141,0)</f>
        <v>0</v>
      </c>
      <c r="BI141" s="143">
        <f>IF(N141="nulová",J141,0)</f>
        <v>0</v>
      </c>
      <c r="BJ141" s="17" t="s">
        <v>81</v>
      </c>
      <c r="BK141" s="143">
        <f>ROUND(I141*H141,2)</f>
        <v>0</v>
      </c>
      <c r="BL141" s="17" t="s">
        <v>164</v>
      </c>
      <c r="BM141" s="142" t="s">
        <v>187</v>
      </c>
    </row>
    <row r="142" spans="2:65" s="1" customFormat="1" ht="163.19999999999999">
      <c r="B142" s="32"/>
      <c r="D142" s="144" t="s">
        <v>165</v>
      </c>
      <c r="F142" s="145" t="s">
        <v>188</v>
      </c>
      <c r="I142" s="146"/>
      <c r="L142" s="32"/>
      <c r="M142" s="147"/>
      <c r="T142" s="56"/>
      <c r="AT142" s="17" t="s">
        <v>165</v>
      </c>
      <c r="AU142" s="17" t="s">
        <v>81</v>
      </c>
    </row>
    <row r="143" spans="2:65" s="1" customFormat="1" ht="76.349999999999994" customHeight="1">
      <c r="B143" s="130"/>
      <c r="C143" s="131" t="s">
        <v>189</v>
      </c>
      <c r="D143" s="131" t="s">
        <v>160</v>
      </c>
      <c r="E143" s="132" t="s">
        <v>190</v>
      </c>
      <c r="F143" s="133" t="s">
        <v>191</v>
      </c>
      <c r="G143" s="134" t="s">
        <v>171</v>
      </c>
      <c r="H143" s="135">
        <v>1</v>
      </c>
      <c r="I143" s="136"/>
      <c r="J143" s="137">
        <f>ROUND(I143*H143,2)</f>
        <v>0</v>
      </c>
      <c r="K143" s="133" t="s">
        <v>1</v>
      </c>
      <c r="L143" s="32"/>
      <c r="M143" s="138" t="s">
        <v>1</v>
      </c>
      <c r="N143" s="139" t="s">
        <v>39</v>
      </c>
      <c r="P143" s="140">
        <f>O143*H143</f>
        <v>0</v>
      </c>
      <c r="Q143" s="140">
        <v>0</v>
      </c>
      <c r="R143" s="140">
        <f>Q143*H143</f>
        <v>0</v>
      </c>
      <c r="S143" s="140">
        <v>0</v>
      </c>
      <c r="T143" s="141">
        <f>S143*H143</f>
        <v>0</v>
      </c>
      <c r="AR143" s="142" t="s">
        <v>164</v>
      </c>
      <c r="AT143" s="142" t="s">
        <v>160</v>
      </c>
      <c r="AU143" s="142" t="s">
        <v>81</v>
      </c>
      <c r="AY143" s="17" t="s">
        <v>159</v>
      </c>
      <c r="BE143" s="143">
        <f>IF(N143="základní",J143,0)</f>
        <v>0</v>
      </c>
      <c r="BF143" s="143">
        <f>IF(N143="snížená",J143,0)</f>
        <v>0</v>
      </c>
      <c r="BG143" s="143">
        <f>IF(N143="zákl. přenesená",J143,0)</f>
        <v>0</v>
      </c>
      <c r="BH143" s="143">
        <f>IF(N143="sníž. přenesená",J143,0)</f>
        <v>0</v>
      </c>
      <c r="BI143" s="143">
        <f>IF(N143="nulová",J143,0)</f>
        <v>0</v>
      </c>
      <c r="BJ143" s="17" t="s">
        <v>81</v>
      </c>
      <c r="BK143" s="143">
        <f>ROUND(I143*H143,2)</f>
        <v>0</v>
      </c>
      <c r="BL143" s="17" t="s">
        <v>164</v>
      </c>
      <c r="BM143" s="142" t="s">
        <v>8</v>
      </c>
    </row>
    <row r="144" spans="2:65" s="1" customFormat="1" ht="124.8">
      <c r="B144" s="32"/>
      <c r="D144" s="144" t="s">
        <v>165</v>
      </c>
      <c r="F144" s="145" t="s">
        <v>192</v>
      </c>
      <c r="I144" s="146"/>
      <c r="L144" s="32"/>
      <c r="M144" s="147"/>
      <c r="T144" s="56"/>
      <c r="AT144" s="17" t="s">
        <v>165</v>
      </c>
      <c r="AU144" s="17" t="s">
        <v>81</v>
      </c>
    </row>
    <row r="145" spans="2:65" s="1" customFormat="1" ht="76.349999999999994" customHeight="1">
      <c r="B145" s="130"/>
      <c r="C145" s="131" t="s">
        <v>175</v>
      </c>
      <c r="D145" s="131" t="s">
        <v>160</v>
      </c>
      <c r="E145" s="132" t="s">
        <v>193</v>
      </c>
      <c r="F145" s="133" t="s">
        <v>194</v>
      </c>
      <c r="G145" s="134" t="s">
        <v>163</v>
      </c>
      <c r="H145" s="135">
        <v>1</v>
      </c>
      <c r="I145" s="136"/>
      <c r="J145" s="137">
        <f>ROUND(I145*H145,2)</f>
        <v>0</v>
      </c>
      <c r="K145" s="133" t="s">
        <v>1</v>
      </c>
      <c r="L145" s="32"/>
      <c r="M145" s="138" t="s">
        <v>1</v>
      </c>
      <c r="N145" s="139" t="s">
        <v>39</v>
      </c>
      <c r="P145" s="140">
        <f>O145*H145</f>
        <v>0</v>
      </c>
      <c r="Q145" s="140">
        <v>0</v>
      </c>
      <c r="R145" s="140">
        <f>Q145*H145</f>
        <v>0</v>
      </c>
      <c r="S145" s="140">
        <v>0</v>
      </c>
      <c r="T145" s="141">
        <f>S145*H145</f>
        <v>0</v>
      </c>
      <c r="AR145" s="142" t="s">
        <v>164</v>
      </c>
      <c r="AT145" s="142" t="s">
        <v>160</v>
      </c>
      <c r="AU145" s="142" t="s">
        <v>81</v>
      </c>
      <c r="AY145" s="17" t="s">
        <v>159</v>
      </c>
      <c r="BE145" s="143">
        <f>IF(N145="základní",J145,0)</f>
        <v>0</v>
      </c>
      <c r="BF145" s="143">
        <f>IF(N145="snížená",J145,0)</f>
        <v>0</v>
      </c>
      <c r="BG145" s="143">
        <f>IF(N145="zákl. přenesená",J145,0)</f>
        <v>0</v>
      </c>
      <c r="BH145" s="143">
        <f>IF(N145="sníž. přenesená",J145,0)</f>
        <v>0</v>
      </c>
      <c r="BI145" s="143">
        <f>IF(N145="nulová",J145,0)</f>
        <v>0</v>
      </c>
      <c r="BJ145" s="17" t="s">
        <v>81</v>
      </c>
      <c r="BK145" s="143">
        <f>ROUND(I145*H145,2)</f>
        <v>0</v>
      </c>
      <c r="BL145" s="17" t="s">
        <v>164</v>
      </c>
      <c r="BM145" s="142" t="s">
        <v>195</v>
      </c>
    </row>
    <row r="146" spans="2:65" s="1" customFormat="1" ht="124.8">
      <c r="B146" s="32"/>
      <c r="D146" s="144" t="s">
        <v>165</v>
      </c>
      <c r="F146" s="145" t="s">
        <v>196</v>
      </c>
      <c r="I146" s="146"/>
      <c r="L146" s="32"/>
      <c r="M146" s="147"/>
      <c r="T146" s="56"/>
      <c r="AT146" s="17" t="s">
        <v>165</v>
      </c>
      <c r="AU146" s="17" t="s">
        <v>81</v>
      </c>
    </row>
    <row r="147" spans="2:65" s="1" customFormat="1" ht="76.349999999999994" customHeight="1">
      <c r="B147" s="130"/>
      <c r="C147" s="131" t="s">
        <v>197</v>
      </c>
      <c r="D147" s="131" t="s">
        <v>160</v>
      </c>
      <c r="E147" s="132" t="s">
        <v>198</v>
      </c>
      <c r="F147" s="133" t="s">
        <v>199</v>
      </c>
      <c r="G147" s="134" t="s">
        <v>163</v>
      </c>
      <c r="H147" s="135">
        <v>1</v>
      </c>
      <c r="I147" s="136"/>
      <c r="J147" s="137">
        <f>ROUND(I147*H147,2)</f>
        <v>0</v>
      </c>
      <c r="K147" s="133" t="s">
        <v>1</v>
      </c>
      <c r="L147" s="32"/>
      <c r="M147" s="138" t="s">
        <v>1</v>
      </c>
      <c r="N147" s="139" t="s">
        <v>39</v>
      </c>
      <c r="P147" s="140">
        <f>O147*H147</f>
        <v>0</v>
      </c>
      <c r="Q147" s="140">
        <v>0</v>
      </c>
      <c r="R147" s="140">
        <f>Q147*H147</f>
        <v>0</v>
      </c>
      <c r="S147" s="140">
        <v>0</v>
      </c>
      <c r="T147" s="141">
        <f>S147*H147</f>
        <v>0</v>
      </c>
      <c r="AR147" s="142" t="s">
        <v>164</v>
      </c>
      <c r="AT147" s="142" t="s">
        <v>160</v>
      </c>
      <c r="AU147" s="142" t="s">
        <v>81</v>
      </c>
      <c r="AY147" s="17" t="s">
        <v>159</v>
      </c>
      <c r="BE147" s="143">
        <f>IF(N147="základní",J147,0)</f>
        <v>0</v>
      </c>
      <c r="BF147" s="143">
        <f>IF(N147="snížená",J147,0)</f>
        <v>0</v>
      </c>
      <c r="BG147" s="143">
        <f>IF(N147="zákl. přenesená",J147,0)</f>
        <v>0</v>
      </c>
      <c r="BH147" s="143">
        <f>IF(N147="sníž. přenesená",J147,0)</f>
        <v>0</v>
      </c>
      <c r="BI147" s="143">
        <f>IF(N147="nulová",J147,0)</f>
        <v>0</v>
      </c>
      <c r="BJ147" s="17" t="s">
        <v>81</v>
      </c>
      <c r="BK147" s="143">
        <f>ROUND(I147*H147,2)</f>
        <v>0</v>
      </c>
      <c r="BL147" s="17" t="s">
        <v>164</v>
      </c>
      <c r="BM147" s="142" t="s">
        <v>200</v>
      </c>
    </row>
    <row r="148" spans="2:65" s="1" customFormat="1" ht="163.19999999999999">
      <c r="B148" s="32"/>
      <c r="D148" s="144" t="s">
        <v>165</v>
      </c>
      <c r="F148" s="145" t="s">
        <v>201</v>
      </c>
      <c r="I148" s="146"/>
      <c r="L148" s="32"/>
      <c r="M148" s="147"/>
      <c r="T148" s="56"/>
      <c r="AT148" s="17" t="s">
        <v>165</v>
      </c>
      <c r="AU148" s="17" t="s">
        <v>81</v>
      </c>
    </row>
    <row r="149" spans="2:65" s="1" customFormat="1" ht="16.5" customHeight="1">
      <c r="B149" s="130"/>
      <c r="C149" s="131" t="s">
        <v>187</v>
      </c>
      <c r="D149" s="131" t="s">
        <v>160</v>
      </c>
      <c r="E149" s="132" t="s">
        <v>202</v>
      </c>
      <c r="F149" s="133" t="s">
        <v>203</v>
      </c>
      <c r="G149" s="134" t="s">
        <v>163</v>
      </c>
      <c r="H149" s="135">
        <v>1</v>
      </c>
      <c r="I149" s="136"/>
      <c r="J149" s="137">
        <f>ROUND(I149*H149,2)</f>
        <v>0</v>
      </c>
      <c r="K149" s="133" t="s">
        <v>1</v>
      </c>
      <c r="L149" s="32"/>
      <c r="M149" s="138" t="s">
        <v>1</v>
      </c>
      <c r="N149" s="139" t="s">
        <v>39</v>
      </c>
      <c r="P149" s="140">
        <f>O149*H149</f>
        <v>0</v>
      </c>
      <c r="Q149" s="140">
        <v>0</v>
      </c>
      <c r="R149" s="140">
        <f>Q149*H149</f>
        <v>0</v>
      </c>
      <c r="S149" s="140">
        <v>0</v>
      </c>
      <c r="T149" s="141">
        <f>S149*H149</f>
        <v>0</v>
      </c>
      <c r="AR149" s="142" t="s">
        <v>164</v>
      </c>
      <c r="AT149" s="142" t="s">
        <v>160</v>
      </c>
      <c r="AU149" s="142" t="s">
        <v>81</v>
      </c>
      <c r="AY149" s="17" t="s">
        <v>159</v>
      </c>
      <c r="BE149" s="143">
        <f>IF(N149="základní",J149,0)</f>
        <v>0</v>
      </c>
      <c r="BF149" s="143">
        <f>IF(N149="snížená",J149,0)</f>
        <v>0</v>
      </c>
      <c r="BG149" s="143">
        <f>IF(N149="zákl. přenesená",J149,0)</f>
        <v>0</v>
      </c>
      <c r="BH149" s="143">
        <f>IF(N149="sníž. přenesená",J149,0)</f>
        <v>0</v>
      </c>
      <c r="BI149" s="143">
        <f>IF(N149="nulová",J149,0)</f>
        <v>0</v>
      </c>
      <c r="BJ149" s="17" t="s">
        <v>81</v>
      </c>
      <c r="BK149" s="143">
        <f>ROUND(I149*H149,2)</f>
        <v>0</v>
      </c>
      <c r="BL149" s="17" t="s">
        <v>164</v>
      </c>
      <c r="BM149" s="142" t="s">
        <v>204</v>
      </c>
    </row>
    <row r="150" spans="2:65" s="1" customFormat="1" ht="220.8">
      <c r="B150" s="32"/>
      <c r="D150" s="144" t="s">
        <v>165</v>
      </c>
      <c r="F150" s="145" t="s">
        <v>205</v>
      </c>
      <c r="I150" s="146"/>
      <c r="L150" s="32"/>
      <c r="M150" s="147"/>
      <c r="T150" s="56"/>
      <c r="AT150" s="17" t="s">
        <v>165</v>
      </c>
      <c r="AU150" s="17" t="s">
        <v>81</v>
      </c>
    </row>
    <row r="151" spans="2:65" s="1" customFormat="1" ht="78" customHeight="1">
      <c r="B151" s="130"/>
      <c r="C151" s="131" t="s">
        <v>206</v>
      </c>
      <c r="D151" s="131" t="s">
        <v>160</v>
      </c>
      <c r="E151" s="132" t="s">
        <v>207</v>
      </c>
      <c r="F151" s="133" t="s">
        <v>208</v>
      </c>
      <c r="G151" s="134" t="s">
        <v>163</v>
      </c>
      <c r="H151" s="135">
        <v>2</v>
      </c>
      <c r="I151" s="136"/>
      <c r="J151" s="137">
        <f>ROUND(I151*H151,2)</f>
        <v>0</v>
      </c>
      <c r="K151" s="133" t="s">
        <v>1</v>
      </c>
      <c r="L151" s="32"/>
      <c r="M151" s="138" t="s">
        <v>1</v>
      </c>
      <c r="N151" s="139" t="s">
        <v>39</v>
      </c>
      <c r="P151" s="140">
        <f>O151*H151</f>
        <v>0</v>
      </c>
      <c r="Q151" s="140">
        <v>0</v>
      </c>
      <c r="R151" s="140">
        <f>Q151*H151</f>
        <v>0</v>
      </c>
      <c r="S151" s="140">
        <v>0</v>
      </c>
      <c r="T151" s="141">
        <f>S151*H151</f>
        <v>0</v>
      </c>
      <c r="AR151" s="142" t="s">
        <v>164</v>
      </c>
      <c r="AT151" s="142" t="s">
        <v>160</v>
      </c>
      <c r="AU151" s="142" t="s">
        <v>81</v>
      </c>
      <c r="AY151" s="17" t="s">
        <v>159</v>
      </c>
      <c r="BE151" s="143">
        <f>IF(N151="základní",J151,0)</f>
        <v>0</v>
      </c>
      <c r="BF151" s="143">
        <f>IF(N151="snížená",J151,0)</f>
        <v>0</v>
      </c>
      <c r="BG151" s="143">
        <f>IF(N151="zákl. přenesená",J151,0)</f>
        <v>0</v>
      </c>
      <c r="BH151" s="143">
        <f>IF(N151="sníž. přenesená",J151,0)</f>
        <v>0</v>
      </c>
      <c r="BI151" s="143">
        <f>IF(N151="nulová",J151,0)</f>
        <v>0</v>
      </c>
      <c r="BJ151" s="17" t="s">
        <v>81</v>
      </c>
      <c r="BK151" s="143">
        <f>ROUND(I151*H151,2)</f>
        <v>0</v>
      </c>
      <c r="BL151" s="17" t="s">
        <v>164</v>
      </c>
      <c r="BM151" s="142" t="s">
        <v>209</v>
      </c>
    </row>
    <row r="152" spans="2:65" s="1" customFormat="1" ht="57.6">
      <c r="B152" s="32"/>
      <c r="D152" s="144" t="s">
        <v>165</v>
      </c>
      <c r="F152" s="145" t="s">
        <v>210</v>
      </c>
      <c r="I152" s="146"/>
      <c r="L152" s="32"/>
      <c r="M152" s="147"/>
      <c r="T152" s="56"/>
      <c r="AT152" s="17" t="s">
        <v>165</v>
      </c>
      <c r="AU152" s="17" t="s">
        <v>81</v>
      </c>
    </row>
    <row r="153" spans="2:65" s="1" customFormat="1" ht="24.15" customHeight="1">
      <c r="B153" s="130"/>
      <c r="C153" s="131" t="s">
        <v>8</v>
      </c>
      <c r="D153" s="131" t="s">
        <v>160</v>
      </c>
      <c r="E153" s="132" t="s">
        <v>211</v>
      </c>
      <c r="F153" s="133" t="s">
        <v>212</v>
      </c>
      <c r="G153" s="134" t="s">
        <v>163</v>
      </c>
      <c r="H153" s="135">
        <v>1</v>
      </c>
      <c r="I153" s="136"/>
      <c r="J153" s="137">
        <f>ROUND(I153*H153,2)</f>
        <v>0</v>
      </c>
      <c r="K153" s="133" t="s">
        <v>1</v>
      </c>
      <c r="L153" s="32"/>
      <c r="M153" s="138" t="s">
        <v>1</v>
      </c>
      <c r="N153" s="139" t="s">
        <v>39</v>
      </c>
      <c r="P153" s="140">
        <f>O153*H153</f>
        <v>0</v>
      </c>
      <c r="Q153" s="140">
        <v>0</v>
      </c>
      <c r="R153" s="140">
        <f>Q153*H153</f>
        <v>0</v>
      </c>
      <c r="S153" s="140">
        <v>0</v>
      </c>
      <c r="T153" s="141">
        <f>S153*H153</f>
        <v>0</v>
      </c>
      <c r="AR153" s="142" t="s">
        <v>164</v>
      </c>
      <c r="AT153" s="142" t="s">
        <v>160</v>
      </c>
      <c r="AU153" s="142" t="s">
        <v>81</v>
      </c>
      <c r="AY153" s="17" t="s">
        <v>159</v>
      </c>
      <c r="BE153" s="143">
        <f>IF(N153="základní",J153,0)</f>
        <v>0</v>
      </c>
      <c r="BF153" s="143">
        <f>IF(N153="snížená",J153,0)</f>
        <v>0</v>
      </c>
      <c r="BG153" s="143">
        <f>IF(N153="zákl. přenesená",J153,0)</f>
        <v>0</v>
      </c>
      <c r="BH153" s="143">
        <f>IF(N153="sníž. přenesená",J153,0)</f>
        <v>0</v>
      </c>
      <c r="BI153" s="143">
        <f>IF(N153="nulová",J153,0)</f>
        <v>0</v>
      </c>
      <c r="BJ153" s="17" t="s">
        <v>81</v>
      </c>
      <c r="BK153" s="143">
        <f>ROUND(I153*H153,2)</f>
        <v>0</v>
      </c>
      <c r="BL153" s="17" t="s">
        <v>164</v>
      </c>
      <c r="BM153" s="142" t="s">
        <v>213</v>
      </c>
    </row>
    <row r="154" spans="2:65" s="1" customFormat="1" ht="230.4">
      <c r="B154" s="32"/>
      <c r="D154" s="144" t="s">
        <v>165</v>
      </c>
      <c r="F154" s="145" t="s">
        <v>214</v>
      </c>
      <c r="I154" s="146"/>
      <c r="L154" s="32"/>
      <c r="M154" s="147"/>
      <c r="T154" s="56"/>
      <c r="AT154" s="17" t="s">
        <v>165</v>
      </c>
      <c r="AU154" s="17" t="s">
        <v>81</v>
      </c>
    </row>
    <row r="155" spans="2:65" s="1" customFormat="1" ht="16.5" customHeight="1">
      <c r="B155" s="130"/>
      <c r="C155" s="131" t="s">
        <v>215</v>
      </c>
      <c r="D155" s="131" t="s">
        <v>160</v>
      </c>
      <c r="E155" s="132" t="s">
        <v>173</v>
      </c>
      <c r="F155" s="133" t="s">
        <v>174</v>
      </c>
      <c r="G155" s="134" t="s">
        <v>171</v>
      </c>
      <c r="H155" s="135">
        <v>2</v>
      </c>
      <c r="I155" s="136"/>
      <c r="J155" s="137">
        <f>ROUND(I155*H155,2)</f>
        <v>0</v>
      </c>
      <c r="K155" s="133" t="s">
        <v>1</v>
      </c>
      <c r="L155" s="32"/>
      <c r="M155" s="138" t="s">
        <v>1</v>
      </c>
      <c r="N155" s="139" t="s">
        <v>39</v>
      </c>
      <c r="P155" s="140">
        <f>O155*H155</f>
        <v>0</v>
      </c>
      <c r="Q155" s="140">
        <v>0</v>
      </c>
      <c r="R155" s="140">
        <f>Q155*H155</f>
        <v>0</v>
      </c>
      <c r="S155" s="140">
        <v>0</v>
      </c>
      <c r="T155" s="141">
        <f>S155*H155</f>
        <v>0</v>
      </c>
      <c r="AR155" s="142" t="s">
        <v>164</v>
      </c>
      <c r="AT155" s="142" t="s">
        <v>160</v>
      </c>
      <c r="AU155" s="142" t="s">
        <v>81</v>
      </c>
      <c r="AY155" s="17" t="s">
        <v>159</v>
      </c>
      <c r="BE155" s="143">
        <f>IF(N155="základní",J155,0)</f>
        <v>0</v>
      </c>
      <c r="BF155" s="143">
        <f>IF(N155="snížená",J155,0)</f>
        <v>0</v>
      </c>
      <c r="BG155" s="143">
        <f>IF(N155="zákl. přenesená",J155,0)</f>
        <v>0</v>
      </c>
      <c r="BH155" s="143">
        <f>IF(N155="sníž. přenesená",J155,0)</f>
        <v>0</v>
      </c>
      <c r="BI155" s="143">
        <f>IF(N155="nulová",J155,0)</f>
        <v>0</v>
      </c>
      <c r="BJ155" s="17" t="s">
        <v>81</v>
      </c>
      <c r="BK155" s="143">
        <f>ROUND(I155*H155,2)</f>
        <v>0</v>
      </c>
      <c r="BL155" s="17" t="s">
        <v>164</v>
      </c>
      <c r="BM155" s="142" t="s">
        <v>216</v>
      </c>
    </row>
    <row r="156" spans="2:65" s="1" customFormat="1" ht="10.199999999999999">
      <c r="B156" s="32"/>
      <c r="D156" s="144" t="s">
        <v>165</v>
      </c>
      <c r="F156" s="145" t="s">
        <v>174</v>
      </c>
      <c r="I156" s="146"/>
      <c r="L156" s="32"/>
      <c r="M156" s="147"/>
      <c r="T156" s="56"/>
      <c r="AT156" s="17" t="s">
        <v>165</v>
      </c>
      <c r="AU156" s="17" t="s">
        <v>81</v>
      </c>
    </row>
    <row r="157" spans="2:65" s="1" customFormat="1" ht="16.5" customHeight="1">
      <c r="B157" s="130"/>
      <c r="C157" s="131" t="s">
        <v>195</v>
      </c>
      <c r="D157" s="131" t="s">
        <v>160</v>
      </c>
      <c r="E157" s="132" t="s">
        <v>217</v>
      </c>
      <c r="F157" s="133" t="s">
        <v>218</v>
      </c>
      <c r="G157" s="134" t="s">
        <v>163</v>
      </c>
      <c r="H157" s="135">
        <v>1</v>
      </c>
      <c r="I157" s="136"/>
      <c r="J157" s="137">
        <f>ROUND(I157*H157,2)</f>
        <v>0</v>
      </c>
      <c r="K157" s="133" t="s">
        <v>1</v>
      </c>
      <c r="L157" s="32"/>
      <c r="M157" s="138" t="s">
        <v>1</v>
      </c>
      <c r="N157" s="139" t="s">
        <v>39</v>
      </c>
      <c r="P157" s="140">
        <f>O157*H157</f>
        <v>0</v>
      </c>
      <c r="Q157" s="140">
        <v>0</v>
      </c>
      <c r="R157" s="140">
        <f>Q157*H157</f>
        <v>0</v>
      </c>
      <c r="S157" s="140">
        <v>0</v>
      </c>
      <c r="T157" s="141">
        <f>S157*H157</f>
        <v>0</v>
      </c>
      <c r="AR157" s="142" t="s">
        <v>164</v>
      </c>
      <c r="AT157" s="142" t="s">
        <v>160</v>
      </c>
      <c r="AU157" s="142" t="s">
        <v>81</v>
      </c>
      <c r="AY157" s="17" t="s">
        <v>159</v>
      </c>
      <c r="BE157" s="143">
        <f>IF(N157="základní",J157,0)</f>
        <v>0</v>
      </c>
      <c r="BF157" s="143">
        <f>IF(N157="snížená",J157,0)</f>
        <v>0</v>
      </c>
      <c r="BG157" s="143">
        <f>IF(N157="zákl. přenesená",J157,0)</f>
        <v>0</v>
      </c>
      <c r="BH157" s="143">
        <f>IF(N157="sníž. přenesená",J157,0)</f>
        <v>0</v>
      </c>
      <c r="BI157" s="143">
        <f>IF(N157="nulová",J157,0)</f>
        <v>0</v>
      </c>
      <c r="BJ157" s="17" t="s">
        <v>81</v>
      </c>
      <c r="BK157" s="143">
        <f>ROUND(I157*H157,2)</f>
        <v>0</v>
      </c>
      <c r="BL157" s="17" t="s">
        <v>164</v>
      </c>
      <c r="BM157" s="142" t="s">
        <v>219</v>
      </c>
    </row>
    <row r="158" spans="2:65" s="1" customFormat="1" ht="10.199999999999999">
      <c r="B158" s="32"/>
      <c r="D158" s="144" t="s">
        <v>165</v>
      </c>
      <c r="F158" s="145" t="s">
        <v>218</v>
      </c>
      <c r="I158" s="146"/>
      <c r="L158" s="32"/>
      <c r="M158" s="147"/>
      <c r="T158" s="56"/>
      <c r="AT158" s="17" t="s">
        <v>165</v>
      </c>
      <c r="AU158" s="17" t="s">
        <v>81</v>
      </c>
    </row>
    <row r="159" spans="2:65" s="1" customFormat="1" ht="19.2">
      <c r="B159" s="32"/>
      <c r="D159" s="144" t="s">
        <v>176</v>
      </c>
      <c r="F159" s="148" t="s">
        <v>220</v>
      </c>
      <c r="I159" s="146"/>
      <c r="L159" s="32"/>
      <c r="M159" s="147"/>
      <c r="T159" s="56"/>
      <c r="AT159" s="17" t="s">
        <v>176</v>
      </c>
      <c r="AU159" s="17" t="s">
        <v>81</v>
      </c>
    </row>
    <row r="160" spans="2:65" s="10" customFormat="1" ht="25.95" customHeight="1">
      <c r="B160" s="120"/>
      <c r="D160" s="121" t="s">
        <v>73</v>
      </c>
      <c r="E160" s="122" t="s">
        <v>221</v>
      </c>
      <c r="F160" s="122" t="s">
        <v>222</v>
      </c>
      <c r="I160" s="123"/>
      <c r="J160" s="124">
        <f>BK160</f>
        <v>0</v>
      </c>
      <c r="L160" s="120"/>
      <c r="M160" s="125"/>
      <c r="P160" s="126">
        <f>SUM(P161:P166)</f>
        <v>0</v>
      </c>
      <c r="R160" s="126">
        <f>SUM(R161:R166)</f>
        <v>0</v>
      </c>
      <c r="T160" s="127">
        <f>SUM(T161:T166)</f>
        <v>0</v>
      </c>
      <c r="AR160" s="121" t="s">
        <v>81</v>
      </c>
      <c r="AT160" s="128" t="s">
        <v>73</v>
      </c>
      <c r="AU160" s="128" t="s">
        <v>74</v>
      </c>
      <c r="AY160" s="121" t="s">
        <v>159</v>
      </c>
      <c r="BK160" s="129">
        <f>SUM(BK161:BK166)</f>
        <v>0</v>
      </c>
    </row>
    <row r="161" spans="2:65" s="1" customFormat="1" ht="66.75" customHeight="1">
      <c r="B161" s="130"/>
      <c r="C161" s="131" t="s">
        <v>223</v>
      </c>
      <c r="D161" s="131" t="s">
        <v>160</v>
      </c>
      <c r="E161" s="132" t="s">
        <v>224</v>
      </c>
      <c r="F161" s="133" t="s">
        <v>225</v>
      </c>
      <c r="G161" s="134" t="s">
        <v>163</v>
      </c>
      <c r="H161" s="135">
        <v>2</v>
      </c>
      <c r="I161" s="136"/>
      <c r="J161" s="137">
        <f>ROUND(I161*H161,2)</f>
        <v>0</v>
      </c>
      <c r="K161" s="133" t="s">
        <v>1</v>
      </c>
      <c r="L161" s="32"/>
      <c r="M161" s="138" t="s">
        <v>1</v>
      </c>
      <c r="N161" s="139" t="s">
        <v>39</v>
      </c>
      <c r="P161" s="140">
        <f>O161*H161</f>
        <v>0</v>
      </c>
      <c r="Q161" s="140">
        <v>0</v>
      </c>
      <c r="R161" s="140">
        <f>Q161*H161</f>
        <v>0</v>
      </c>
      <c r="S161" s="140">
        <v>0</v>
      </c>
      <c r="T161" s="141">
        <f>S161*H161</f>
        <v>0</v>
      </c>
      <c r="AR161" s="142" t="s">
        <v>164</v>
      </c>
      <c r="AT161" s="142" t="s">
        <v>160</v>
      </c>
      <c r="AU161" s="142" t="s">
        <v>81</v>
      </c>
      <c r="AY161" s="17" t="s">
        <v>159</v>
      </c>
      <c r="BE161" s="143">
        <f>IF(N161="základní",J161,0)</f>
        <v>0</v>
      </c>
      <c r="BF161" s="143">
        <f>IF(N161="snížená",J161,0)</f>
        <v>0</v>
      </c>
      <c r="BG161" s="143">
        <f>IF(N161="zákl. přenesená",J161,0)</f>
        <v>0</v>
      </c>
      <c r="BH161" s="143">
        <f>IF(N161="sníž. přenesená",J161,0)</f>
        <v>0</v>
      </c>
      <c r="BI161" s="143">
        <f>IF(N161="nulová",J161,0)</f>
        <v>0</v>
      </c>
      <c r="BJ161" s="17" t="s">
        <v>81</v>
      </c>
      <c r="BK161" s="143">
        <f>ROUND(I161*H161,2)</f>
        <v>0</v>
      </c>
      <c r="BL161" s="17" t="s">
        <v>164</v>
      </c>
      <c r="BM161" s="142" t="s">
        <v>226</v>
      </c>
    </row>
    <row r="162" spans="2:65" s="1" customFormat="1" ht="115.2">
      <c r="B162" s="32"/>
      <c r="D162" s="144" t="s">
        <v>165</v>
      </c>
      <c r="F162" s="145" t="s">
        <v>3704</v>
      </c>
      <c r="I162" s="146"/>
      <c r="L162" s="32"/>
      <c r="M162" s="147"/>
      <c r="T162" s="56"/>
      <c r="AT162" s="17" t="s">
        <v>165</v>
      </c>
      <c r="AU162" s="17" t="s">
        <v>81</v>
      </c>
    </row>
    <row r="163" spans="2:65" s="1" customFormat="1" ht="16.5" customHeight="1">
      <c r="B163" s="130"/>
      <c r="C163" s="131" t="s">
        <v>200</v>
      </c>
      <c r="D163" s="131" t="s">
        <v>160</v>
      </c>
      <c r="E163" s="132" t="s">
        <v>173</v>
      </c>
      <c r="F163" s="133" t="s">
        <v>174</v>
      </c>
      <c r="G163" s="134" t="s">
        <v>171</v>
      </c>
      <c r="H163" s="135">
        <v>2</v>
      </c>
      <c r="I163" s="136"/>
      <c r="J163" s="137">
        <f>ROUND(I163*H163,2)</f>
        <v>0</v>
      </c>
      <c r="K163" s="133" t="s">
        <v>1</v>
      </c>
      <c r="L163" s="32"/>
      <c r="M163" s="138" t="s">
        <v>1</v>
      </c>
      <c r="N163" s="139" t="s">
        <v>39</v>
      </c>
      <c r="P163" s="140">
        <f>O163*H163</f>
        <v>0</v>
      </c>
      <c r="Q163" s="140">
        <v>0</v>
      </c>
      <c r="R163" s="140">
        <f>Q163*H163</f>
        <v>0</v>
      </c>
      <c r="S163" s="140">
        <v>0</v>
      </c>
      <c r="T163" s="141">
        <f>S163*H163</f>
        <v>0</v>
      </c>
      <c r="AR163" s="142" t="s">
        <v>164</v>
      </c>
      <c r="AT163" s="142" t="s">
        <v>160</v>
      </c>
      <c r="AU163" s="142" t="s">
        <v>81</v>
      </c>
      <c r="AY163" s="17" t="s">
        <v>159</v>
      </c>
      <c r="BE163" s="143">
        <f>IF(N163="základní",J163,0)</f>
        <v>0</v>
      </c>
      <c r="BF163" s="143">
        <f>IF(N163="snížená",J163,0)</f>
        <v>0</v>
      </c>
      <c r="BG163" s="143">
        <f>IF(N163="zákl. přenesená",J163,0)</f>
        <v>0</v>
      </c>
      <c r="BH163" s="143">
        <f>IF(N163="sníž. přenesená",J163,0)</f>
        <v>0</v>
      </c>
      <c r="BI163" s="143">
        <f>IF(N163="nulová",J163,0)</f>
        <v>0</v>
      </c>
      <c r="BJ163" s="17" t="s">
        <v>81</v>
      </c>
      <c r="BK163" s="143">
        <f>ROUND(I163*H163,2)</f>
        <v>0</v>
      </c>
      <c r="BL163" s="17" t="s">
        <v>164</v>
      </c>
      <c r="BM163" s="142" t="s">
        <v>227</v>
      </c>
    </row>
    <row r="164" spans="2:65" s="1" customFormat="1" ht="10.199999999999999">
      <c r="B164" s="32"/>
      <c r="D164" s="144" t="s">
        <v>165</v>
      </c>
      <c r="F164" s="145" t="s">
        <v>174</v>
      </c>
      <c r="I164" s="146"/>
      <c r="L164" s="32"/>
      <c r="M164" s="147"/>
      <c r="T164" s="56"/>
      <c r="AT164" s="17" t="s">
        <v>165</v>
      </c>
      <c r="AU164" s="17" t="s">
        <v>81</v>
      </c>
    </row>
    <row r="165" spans="2:65" s="1" customFormat="1" ht="16.5" customHeight="1">
      <c r="B165" s="130"/>
      <c r="C165" s="131" t="s">
        <v>228</v>
      </c>
      <c r="D165" s="131" t="s">
        <v>160</v>
      </c>
      <c r="E165" s="132" t="s">
        <v>229</v>
      </c>
      <c r="F165" s="133" t="s">
        <v>230</v>
      </c>
      <c r="G165" s="134" t="s">
        <v>163</v>
      </c>
      <c r="H165" s="135">
        <v>1</v>
      </c>
      <c r="I165" s="136"/>
      <c r="J165" s="137">
        <f>ROUND(I165*H165,2)</f>
        <v>0</v>
      </c>
      <c r="K165" s="133" t="s">
        <v>1</v>
      </c>
      <c r="L165" s="32"/>
      <c r="M165" s="138" t="s">
        <v>1</v>
      </c>
      <c r="N165" s="139" t="s">
        <v>39</v>
      </c>
      <c r="P165" s="140">
        <f>O165*H165</f>
        <v>0</v>
      </c>
      <c r="Q165" s="140">
        <v>0</v>
      </c>
      <c r="R165" s="140">
        <f>Q165*H165</f>
        <v>0</v>
      </c>
      <c r="S165" s="140">
        <v>0</v>
      </c>
      <c r="T165" s="141">
        <f>S165*H165</f>
        <v>0</v>
      </c>
      <c r="AR165" s="142" t="s">
        <v>164</v>
      </c>
      <c r="AT165" s="142" t="s">
        <v>160</v>
      </c>
      <c r="AU165" s="142" t="s">
        <v>81</v>
      </c>
      <c r="AY165" s="17" t="s">
        <v>159</v>
      </c>
      <c r="BE165" s="143">
        <f>IF(N165="základní",J165,0)</f>
        <v>0</v>
      </c>
      <c r="BF165" s="143">
        <f>IF(N165="snížená",J165,0)</f>
        <v>0</v>
      </c>
      <c r="BG165" s="143">
        <f>IF(N165="zákl. přenesená",J165,0)</f>
        <v>0</v>
      </c>
      <c r="BH165" s="143">
        <f>IF(N165="sníž. přenesená",J165,0)</f>
        <v>0</v>
      </c>
      <c r="BI165" s="143">
        <f>IF(N165="nulová",J165,0)</f>
        <v>0</v>
      </c>
      <c r="BJ165" s="17" t="s">
        <v>81</v>
      </c>
      <c r="BK165" s="143">
        <f>ROUND(I165*H165,2)</f>
        <v>0</v>
      </c>
      <c r="BL165" s="17" t="s">
        <v>164</v>
      </c>
      <c r="BM165" s="142" t="s">
        <v>231</v>
      </c>
    </row>
    <row r="166" spans="2:65" s="1" customFormat="1" ht="10.199999999999999">
      <c r="B166" s="32"/>
      <c r="D166" s="144" t="s">
        <v>165</v>
      </c>
      <c r="F166" s="145" t="s">
        <v>230</v>
      </c>
      <c r="I166" s="146"/>
      <c r="L166" s="32"/>
      <c r="M166" s="147"/>
      <c r="T166" s="56"/>
      <c r="AT166" s="17" t="s">
        <v>165</v>
      </c>
      <c r="AU166" s="17" t="s">
        <v>81</v>
      </c>
    </row>
    <row r="167" spans="2:65" s="10" customFormat="1" ht="25.95" customHeight="1">
      <c r="B167" s="120"/>
      <c r="D167" s="121" t="s">
        <v>73</v>
      </c>
      <c r="E167" s="122" t="s">
        <v>232</v>
      </c>
      <c r="F167" s="122" t="s">
        <v>233</v>
      </c>
      <c r="I167" s="123"/>
      <c r="J167" s="124">
        <f>BK167</f>
        <v>0</v>
      </c>
      <c r="L167" s="120"/>
      <c r="M167" s="125"/>
      <c r="P167" s="126">
        <f>SUM(P168:P183)</f>
        <v>0</v>
      </c>
      <c r="R167" s="126">
        <f>SUM(R168:R183)</f>
        <v>0</v>
      </c>
      <c r="T167" s="127">
        <f>SUM(T168:T183)</f>
        <v>0</v>
      </c>
      <c r="AR167" s="121" t="s">
        <v>81</v>
      </c>
      <c r="AT167" s="128" t="s">
        <v>73</v>
      </c>
      <c r="AU167" s="128" t="s">
        <v>74</v>
      </c>
      <c r="AY167" s="121" t="s">
        <v>159</v>
      </c>
      <c r="BK167" s="129">
        <f>SUM(BK168:BK183)</f>
        <v>0</v>
      </c>
    </row>
    <row r="168" spans="2:65" s="1" customFormat="1" ht="66.75" customHeight="1">
      <c r="B168" s="130"/>
      <c r="C168" s="131" t="s">
        <v>209</v>
      </c>
      <c r="D168" s="131" t="s">
        <v>160</v>
      </c>
      <c r="E168" s="132" t="s">
        <v>234</v>
      </c>
      <c r="F168" s="133" t="s">
        <v>235</v>
      </c>
      <c r="G168" s="134" t="s">
        <v>163</v>
      </c>
      <c r="H168" s="135">
        <v>1</v>
      </c>
      <c r="I168" s="136"/>
      <c r="J168" s="137">
        <f>ROUND(I168*H168,2)</f>
        <v>0</v>
      </c>
      <c r="K168" s="133" t="s">
        <v>1</v>
      </c>
      <c r="L168" s="32"/>
      <c r="M168" s="138" t="s">
        <v>1</v>
      </c>
      <c r="N168" s="139" t="s">
        <v>39</v>
      </c>
      <c r="P168" s="140">
        <f>O168*H168</f>
        <v>0</v>
      </c>
      <c r="Q168" s="140">
        <v>0</v>
      </c>
      <c r="R168" s="140">
        <f>Q168*H168</f>
        <v>0</v>
      </c>
      <c r="S168" s="140">
        <v>0</v>
      </c>
      <c r="T168" s="141">
        <f>S168*H168</f>
        <v>0</v>
      </c>
      <c r="AR168" s="142" t="s">
        <v>164</v>
      </c>
      <c r="AT168" s="142" t="s">
        <v>160</v>
      </c>
      <c r="AU168" s="142" t="s">
        <v>81</v>
      </c>
      <c r="AY168" s="17" t="s">
        <v>159</v>
      </c>
      <c r="BE168" s="143">
        <f>IF(N168="základní",J168,0)</f>
        <v>0</v>
      </c>
      <c r="BF168" s="143">
        <f>IF(N168="snížená",J168,0)</f>
        <v>0</v>
      </c>
      <c r="BG168" s="143">
        <f>IF(N168="zákl. přenesená",J168,0)</f>
        <v>0</v>
      </c>
      <c r="BH168" s="143">
        <f>IF(N168="sníž. přenesená",J168,0)</f>
        <v>0</v>
      </c>
      <c r="BI168" s="143">
        <f>IF(N168="nulová",J168,0)</f>
        <v>0</v>
      </c>
      <c r="BJ168" s="17" t="s">
        <v>81</v>
      </c>
      <c r="BK168" s="143">
        <f>ROUND(I168*H168,2)</f>
        <v>0</v>
      </c>
      <c r="BL168" s="17" t="s">
        <v>164</v>
      </c>
      <c r="BM168" s="142" t="s">
        <v>236</v>
      </c>
    </row>
    <row r="169" spans="2:65" s="1" customFormat="1" ht="134.4">
      <c r="B169" s="32"/>
      <c r="D169" s="144" t="s">
        <v>165</v>
      </c>
      <c r="F169" s="145" t="s">
        <v>237</v>
      </c>
      <c r="I169" s="146"/>
      <c r="L169" s="32"/>
      <c r="M169" s="147"/>
      <c r="T169" s="56"/>
      <c r="AT169" s="17" t="s">
        <v>165</v>
      </c>
      <c r="AU169" s="17" t="s">
        <v>81</v>
      </c>
    </row>
    <row r="170" spans="2:65" s="1" customFormat="1" ht="76.349999999999994" customHeight="1">
      <c r="B170" s="130"/>
      <c r="C170" s="131" t="s">
        <v>238</v>
      </c>
      <c r="D170" s="131" t="s">
        <v>160</v>
      </c>
      <c r="E170" s="132" t="s">
        <v>239</v>
      </c>
      <c r="F170" s="133" t="s">
        <v>240</v>
      </c>
      <c r="G170" s="134" t="s">
        <v>163</v>
      </c>
      <c r="H170" s="135">
        <v>1</v>
      </c>
      <c r="I170" s="136"/>
      <c r="J170" s="137">
        <f>ROUND(I170*H170,2)</f>
        <v>0</v>
      </c>
      <c r="K170" s="133" t="s">
        <v>1</v>
      </c>
      <c r="L170" s="32"/>
      <c r="M170" s="138" t="s">
        <v>1</v>
      </c>
      <c r="N170" s="139" t="s">
        <v>39</v>
      </c>
      <c r="P170" s="140">
        <f>O170*H170</f>
        <v>0</v>
      </c>
      <c r="Q170" s="140">
        <v>0</v>
      </c>
      <c r="R170" s="140">
        <f>Q170*H170</f>
        <v>0</v>
      </c>
      <c r="S170" s="140">
        <v>0</v>
      </c>
      <c r="T170" s="141">
        <f>S170*H170</f>
        <v>0</v>
      </c>
      <c r="AR170" s="142" t="s">
        <v>164</v>
      </c>
      <c r="AT170" s="142" t="s">
        <v>160</v>
      </c>
      <c r="AU170" s="142" t="s">
        <v>81</v>
      </c>
      <c r="AY170" s="17" t="s">
        <v>159</v>
      </c>
      <c r="BE170" s="143">
        <f>IF(N170="základní",J170,0)</f>
        <v>0</v>
      </c>
      <c r="BF170" s="143">
        <f>IF(N170="snížená",J170,0)</f>
        <v>0</v>
      </c>
      <c r="BG170" s="143">
        <f>IF(N170="zákl. přenesená",J170,0)</f>
        <v>0</v>
      </c>
      <c r="BH170" s="143">
        <f>IF(N170="sníž. přenesená",J170,0)</f>
        <v>0</v>
      </c>
      <c r="BI170" s="143">
        <f>IF(N170="nulová",J170,0)</f>
        <v>0</v>
      </c>
      <c r="BJ170" s="17" t="s">
        <v>81</v>
      </c>
      <c r="BK170" s="143">
        <f>ROUND(I170*H170,2)</f>
        <v>0</v>
      </c>
      <c r="BL170" s="17" t="s">
        <v>164</v>
      </c>
      <c r="BM170" s="142" t="s">
        <v>241</v>
      </c>
    </row>
    <row r="171" spans="2:65" s="1" customFormat="1" ht="124.8">
      <c r="B171" s="32"/>
      <c r="D171" s="144" t="s">
        <v>165</v>
      </c>
      <c r="F171" s="145" t="s">
        <v>242</v>
      </c>
      <c r="I171" s="146"/>
      <c r="L171" s="32"/>
      <c r="M171" s="147"/>
      <c r="T171" s="56"/>
      <c r="AT171" s="17" t="s">
        <v>165</v>
      </c>
      <c r="AU171" s="17" t="s">
        <v>81</v>
      </c>
    </row>
    <row r="172" spans="2:65" s="1" customFormat="1" ht="66.75" customHeight="1">
      <c r="B172" s="130"/>
      <c r="C172" s="131" t="s">
        <v>216</v>
      </c>
      <c r="D172" s="131" t="s">
        <v>160</v>
      </c>
      <c r="E172" s="132" t="s">
        <v>243</v>
      </c>
      <c r="F172" s="133" t="s">
        <v>244</v>
      </c>
      <c r="G172" s="134" t="s">
        <v>163</v>
      </c>
      <c r="H172" s="135">
        <v>1</v>
      </c>
      <c r="I172" s="136"/>
      <c r="J172" s="137">
        <f>ROUND(I172*H172,2)</f>
        <v>0</v>
      </c>
      <c r="K172" s="133" t="s">
        <v>1</v>
      </c>
      <c r="L172" s="32"/>
      <c r="M172" s="138" t="s">
        <v>1</v>
      </c>
      <c r="N172" s="139" t="s">
        <v>39</v>
      </c>
      <c r="P172" s="140">
        <f>O172*H172</f>
        <v>0</v>
      </c>
      <c r="Q172" s="140">
        <v>0</v>
      </c>
      <c r="R172" s="140">
        <f>Q172*H172</f>
        <v>0</v>
      </c>
      <c r="S172" s="140">
        <v>0</v>
      </c>
      <c r="T172" s="141">
        <f>S172*H172</f>
        <v>0</v>
      </c>
      <c r="AR172" s="142" t="s">
        <v>164</v>
      </c>
      <c r="AT172" s="142" t="s">
        <v>160</v>
      </c>
      <c r="AU172" s="142" t="s">
        <v>81</v>
      </c>
      <c r="AY172" s="17" t="s">
        <v>159</v>
      </c>
      <c r="BE172" s="143">
        <f>IF(N172="základní",J172,0)</f>
        <v>0</v>
      </c>
      <c r="BF172" s="143">
        <f>IF(N172="snížená",J172,0)</f>
        <v>0</v>
      </c>
      <c r="BG172" s="143">
        <f>IF(N172="zákl. přenesená",J172,0)</f>
        <v>0</v>
      </c>
      <c r="BH172" s="143">
        <f>IF(N172="sníž. přenesená",J172,0)</f>
        <v>0</v>
      </c>
      <c r="BI172" s="143">
        <f>IF(N172="nulová",J172,0)</f>
        <v>0</v>
      </c>
      <c r="BJ172" s="17" t="s">
        <v>81</v>
      </c>
      <c r="BK172" s="143">
        <f>ROUND(I172*H172,2)</f>
        <v>0</v>
      </c>
      <c r="BL172" s="17" t="s">
        <v>164</v>
      </c>
      <c r="BM172" s="142" t="s">
        <v>245</v>
      </c>
    </row>
    <row r="173" spans="2:65" s="1" customFormat="1" ht="57.6">
      <c r="B173" s="32"/>
      <c r="D173" s="144" t="s">
        <v>165</v>
      </c>
      <c r="F173" s="145" t="s">
        <v>246</v>
      </c>
      <c r="I173" s="146"/>
      <c r="L173" s="32"/>
      <c r="M173" s="147"/>
      <c r="T173" s="56"/>
      <c r="AT173" s="17" t="s">
        <v>165</v>
      </c>
      <c r="AU173" s="17" t="s">
        <v>81</v>
      </c>
    </row>
    <row r="174" spans="2:65" s="1" customFormat="1" ht="76.349999999999994" customHeight="1">
      <c r="B174" s="130"/>
      <c r="C174" s="131" t="s">
        <v>7</v>
      </c>
      <c r="D174" s="131" t="s">
        <v>160</v>
      </c>
      <c r="E174" s="132" t="s">
        <v>247</v>
      </c>
      <c r="F174" s="133" t="s">
        <v>248</v>
      </c>
      <c r="G174" s="134" t="s">
        <v>163</v>
      </c>
      <c r="H174" s="135">
        <v>1</v>
      </c>
      <c r="I174" s="136"/>
      <c r="J174" s="137">
        <f>ROUND(I174*H174,2)</f>
        <v>0</v>
      </c>
      <c r="K174" s="133" t="s">
        <v>1</v>
      </c>
      <c r="L174" s="32"/>
      <c r="M174" s="138" t="s">
        <v>1</v>
      </c>
      <c r="N174" s="139" t="s">
        <v>39</v>
      </c>
      <c r="P174" s="140">
        <f>O174*H174</f>
        <v>0</v>
      </c>
      <c r="Q174" s="140">
        <v>0</v>
      </c>
      <c r="R174" s="140">
        <f>Q174*H174</f>
        <v>0</v>
      </c>
      <c r="S174" s="140">
        <v>0</v>
      </c>
      <c r="T174" s="141">
        <f>S174*H174</f>
        <v>0</v>
      </c>
      <c r="AR174" s="142" t="s">
        <v>164</v>
      </c>
      <c r="AT174" s="142" t="s">
        <v>160</v>
      </c>
      <c r="AU174" s="142" t="s">
        <v>81</v>
      </c>
      <c r="AY174" s="17" t="s">
        <v>159</v>
      </c>
      <c r="BE174" s="143">
        <f>IF(N174="základní",J174,0)</f>
        <v>0</v>
      </c>
      <c r="BF174" s="143">
        <f>IF(N174="snížená",J174,0)</f>
        <v>0</v>
      </c>
      <c r="BG174" s="143">
        <f>IF(N174="zákl. přenesená",J174,0)</f>
        <v>0</v>
      </c>
      <c r="BH174" s="143">
        <f>IF(N174="sníž. přenesená",J174,0)</f>
        <v>0</v>
      </c>
      <c r="BI174" s="143">
        <f>IF(N174="nulová",J174,0)</f>
        <v>0</v>
      </c>
      <c r="BJ174" s="17" t="s">
        <v>81</v>
      </c>
      <c r="BK174" s="143">
        <f>ROUND(I174*H174,2)</f>
        <v>0</v>
      </c>
      <c r="BL174" s="17" t="s">
        <v>164</v>
      </c>
      <c r="BM174" s="142" t="s">
        <v>249</v>
      </c>
    </row>
    <row r="175" spans="2:65" s="1" customFormat="1" ht="57.6">
      <c r="B175" s="32"/>
      <c r="D175" s="144" t="s">
        <v>165</v>
      </c>
      <c r="F175" s="145" t="s">
        <v>250</v>
      </c>
      <c r="I175" s="146"/>
      <c r="L175" s="32"/>
      <c r="M175" s="147"/>
      <c r="T175" s="56"/>
      <c r="AT175" s="17" t="s">
        <v>165</v>
      </c>
      <c r="AU175" s="17" t="s">
        <v>81</v>
      </c>
    </row>
    <row r="176" spans="2:65" s="1" customFormat="1" ht="44.25" customHeight="1">
      <c r="B176" s="130"/>
      <c r="C176" s="131" t="s">
        <v>219</v>
      </c>
      <c r="D176" s="131" t="s">
        <v>160</v>
      </c>
      <c r="E176" s="132" t="s">
        <v>251</v>
      </c>
      <c r="F176" s="133" t="s">
        <v>252</v>
      </c>
      <c r="G176" s="134" t="s">
        <v>163</v>
      </c>
      <c r="H176" s="135">
        <v>1</v>
      </c>
      <c r="I176" s="136"/>
      <c r="J176" s="137">
        <f>ROUND(I176*H176,2)</f>
        <v>0</v>
      </c>
      <c r="K176" s="133" t="s">
        <v>1</v>
      </c>
      <c r="L176" s="32"/>
      <c r="M176" s="138" t="s">
        <v>1</v>
      </c>
      <c r="N176" s="139" t="s">
        <v>39</v>
      </c>
      <c r="P176" s="140">
        <f>O176*H176</f>
        <v>0</v>
      </c>
      <c r="Q176" s="140">
        <v>0</v>
      </c>
      <c r="R176" s="140">
        <f>Q176*H176</f>
        <v>0</v>
      </c>
      <c r="S176" s="140">
        <v>0</v>
      </c>
      <c r="T176" s="141">
        <f>S176*H176</f>
        <v>0</v>
      </c>
      <c r="AR176" s="142" t="s">
        <v>164</v>
      </c>
      <c r="AT176" s="142" t="s">
        <v>160</v>
      </c>
      <c r="AU176" s="142" t="s">
        <v>81</v>
      </c>
      <c r="AY176" s="17" t="s">
        <v>159</v>
      </c>
      <c r="BE176" s="143">
        <f>IF(N176="základní",J176,0)</f>
        <v>0</v>
      </c>
      <c r="BF176" s="143">
        <f>IF(N176="snížená",J176,0)</f>
        <v>0</v>
      </c>
      <c r="BG176" s="143">
        <f>IF(N176="zákl. přenesená",J176,0)</f>
        <v>0</v>
      </c>
      <c r="BH176" s="143">
        <f>IF(N176="sníž. přenesená",J176,0)</f>
        <v>0</v>
      </c>
      <c r="BI176" s="143">
        <f>IF(N176="nulová",J176,0)</f>
        <v>0</v>
      </c>
      <c r="BJ176" s="17" t="s">
        <v>81</v>
      </c>
      <c r="BK176" s="143">
        <f>ROUND(I176*H176,2)</f>
        <v>0</v>
      </c>
      <c r="BL176" s="17" t="s">
        <v>164</v>
      </c>
      <c r="BM176" s="142" t="s">
        <v>253</v>
      </c>
    </row>
    <row r="177" spans="2:65" s="1" customFormat="1" ht="28.8">
      <c r="B177" s="32"/>
      <c r="D177" s="144" t="s">
        <v>165</v>
      </c>
      <c r="F177" s="145" t="s">
        <v>252</v>
      </c>
      <c r="I177" s="146"/>
      <c r="L177" s="32"/>
      <c r="M177" s="147"/>
      <c r="T177" s="56"/>
      <c r="AT177" s="17" t="s">
        <v>165</v>
      </c>
      <c r="AU177" s="17" t="s">
        <v>81</v>
      </c>
    </row>
    <row r="178" spans="2:65" s="1" customFormat="1" ht="66.75" customHeight="1">
      <c r="B178" s="130"/>
      <c r="C178" s="131" t="s">
        <v>254</v>
      </c>
      <c r="D178" s="131" t="s">
        <v>160</v>
      </c>
      <c r="E178" s="132" t="s">
        <v>255</v>
      </c>
      <c r="F178" s="133" t="s">
        <v>256</v>
      </c>
      <c r="G178" s="134" t="s">
        <v>163</v>
      </c>
      <c r="H178" s="135">
        <v>1</v>
      </c>
      <c r="I178" s="136"/>
      <c r="J178" s="137">
        <f>ROUND(I178*H178,2)</f>
        <v>0</v>
      </c>
      <c r="K178" s="133" t="s">
        <v>1</v>
      </c>
      <c r="L178" s="32"/>
      <c r="M178" s="138" t="s">
        <v>1</v>
      </c>
      <c r="N178" s="139" t="s">
        <v>39</v>
      </c>
      <c r="P178" s="140">
        <f>O178*H178</f>
        <v>0</v>
      </c>
      <c r="Q178" s="140">
        <v>0</v>
      </c>
      <c r="R178" s="140">
        <f>Q178*H178</f>
        <v>0</v>
      </c>
      <c r="S178" s="140">
        <v>0</v>
      </c>
      <c r="T178" s="141">
        <f>S178*H178</f>
        <v>0</v>
      </c>
      <c r="AR178" s="142" t="s">
        <v>164</v>
      </c>
      <c r="AT178" s="142" t="s">
        <v>160</v>
      </c>
      <c r="AU178" s="142" t="s">
        <v>81</v>
      </c>
      <c r="AY178" s="17" t="s">
        <v>159</v>
      </c>
      <c r="BE178" s="143">
        <f>IF(N178="základní",J178,0)</f>
        <v>0</v>
      </c>
      <c r="BF178" s="143">
        <f>IF(N178="snížená",J178,0)</f>
        <v>0</v>
      </c>
      <c r="BG178" s="143">
        <f>IF(N178="zákl. přenesená",J178,0)</f>
        <v>0</v>
      </c>
      <c r="BH178" s="143">
        <f>IF(N178="sníž. přenesená",J178,0)</f>
        <v>0</v>
      </c>
      <c r="BI178" s="143">
        <f>IF(N178="nulová",J178,0)</f>
        <v>0</v>
      </c>
      <c r="BJ178" s="17" t="s">
        <v>81</v>
      </c>
      <c r="BK178" s="143">
        <f>ROUND(I178*H178,2)</f>
        <v>0</v>
      </c>
      <c r="BL178" s="17" t="s">
        <v>164</v>
      </c>
      <c r="BM178" s="142" t="s">
        <v>257</v>
      </c>
    </row>
    <row r="179" spans="2:65" s="1" customFormat="1" ht="48">
      <c r="B179" s="32"/>
      <c r="D179" s="144" t="s">
        <v>165</v>
      </c>
      <c r="F179" s="145" t="s">
        <v>256</v>
      </c>
      <c r="I179" s="146"/>
      <c r="L179" s="32"/>
      <c r="M179" s="147"/>
      <c r="T179" s="56"/>
      <c r="AT179" s="17" t="s">
        <v>165</v>
      </c>
      <c r="AU179" s="17" t="s">
        <v>81</v>
      </c>
    </row>
    <row r="180" spans="2:65" s="1" customFormat="1" ht="16.5" customHeight="1">
      <c r="B180" s="130"/>
      <c r="C180" s="131" t="s">
        <v>226</v>
      </c>
      <c r="D180" s="131" t="s">
        <v>160</v>
      </c>
      <c r="E180" s="132" t="s">
        <v>173</v>
      </c>
      <c r="F180" s="133" t="s">
        <v>174</v>
      </c>
      <c r="G180" s="134" t="s">
        <v>171</v>
      </c>
      <c r="H180" s="135">
        <v>3</v>
      </c>
      <c r="I180" s="136"/>
      <c r="J180" s="137">
        <f>ROUND(I180*H180,2)</f>
        <v>0</v>
      </c>
      <c r="K180" s="133" t="s">
        <v>1</v>
      </c>
      <c r="L180" s="32"/>
      <c r="M180" s="138" t="s">
        <v>1</v>
      </c>
      <c r="N180" s="139" t="s">
        <v>39</v>
      </c>
      <c r="P180" s="140">
        <f>O180*H180</f>
        <v>0</v>
      </c>
      <c r="Q180" s="140">
        <v>0</v>
      </c>
      <c r="R180" s="140">
        <f>Q180*H180</f>
        <v>0</v>
      </c>
      <c r="S180" s="140">
        <v>0</v>
      </c>
      <c r="T180" s="141">
        <f>S180*H180</f>
        <v>0</v>
      </c>
      <c r="AR180" s="142" t="s">
        <v>164</v>
      </c>
      <c r="AT180" s="142" t="s">
        <v>160</v>
      </c>
      <c r="AU180" s="142" t="s">
        <v>81</v>
      </c>
      <c r="AY180" s="17" t="s">
        <v>159</v>
      </c>
      <c r="BE180" s="143">
        <f>IF(N180="základní",J180,0)</f>
        <v>0</v>
      </c>
      <c r="BF180" s="143">
        <f>IF(N180="snížená",J180,0)</f>
        <v>0</v>
      </c>
      <c r="BG180" s="143">
        <f>IF(N180="zákl. přenesená",J180,0)</f>
        <v>0</v>
      </c>
      <c r="BH180" s="143">
        <f>IF(N180="sníž. přenesená",J180,0)</f>
        <v>0</v>
      </c>
      <c r="BI180" s="143">
        <f>IF(N180="nulová",J180,0)</f>
        <v>0</v>
      </c>
      <c r="BJ180" s="17" t="s">
        <v>81</v>
      </c>
      <c r="BK180" s="143">
        <f>ROUND(I180*H180,2)</f>
        <v>0</v>
      </c>
      <c r="BL180" s="17" t="s">
        <v>164</v>
      </c>
      <c r="BM180" s="142" t="s">
        <v>258</v>
      </c>
    </row>
    <row r="181" spans="2:65" s="1" customFormat="1" ht="10.199999999999999">
      <c r="B181" s="32"/>
      <c r="D181" s="144" t="s">
        <v>165</v>
      </c>
      <c r="F181" s="145" t="s">
        <v>174</v>
      </c>
      <c r="I181" s="146"/>
      <c r="L181" s="32"/>
      <c r="M181" s="147"/>
      <c r="T181" s="56"/>
      <c r="AT181" s="17" t="s">
        <v>165</v>
      </c>
      <c r="AU181" s="17" t="s">
        <v>81</v>
      </c>
    </row>
    <row r="182" spans="2:65" s="1" customFormat="1" ht="16.5" customHeight="1">
      <c r="B182" s="130"/>
      <c r="C182" s="131" t="s">
        <v>259</v>
      </c>
      <c r="D182" s="131" t="s">
        <v>160</v>
      </c>
      <c r="E182" s="132" t="s">
        <v>260</v>
      </c>
      <c r="F182" s="133" t="s">
        <v>230</v>
      </c>
      <c r="G182" s="134" t="s">
        <v>163</v>
      </c>
      <c r="H182" s="135">
        <v>1</v>
      </c>
      <c r="I182" s="136"/>
      <c r="J182" s="137">
        <f>ROUND(I182*H182,2)</f>
        <v>0</v>
      </c>
      <c r="K182" s="133" t="s">
        <v>1</v>
      </c>
      <c r="L182" s="32"/>
      <c r="M182" s="138" t="s">
        <v>1</v>
      </c>
      <c r="N182" s="139" t="s">
        <v>39</v>
      </c>
      <c r="P182" s="140">
        <f>O182*H182</f>
        <v>0</v>
      </c>
      <c r="Q182" s="140">
        <v>0</v>
      </c>
      <c r="R182" s="140">
        <f>Q182*H182</f>
        <v>0</v>
      </c>
      <c r="S182" s="140">
        <v>0</v>
      </c>
      <c r="T182" s="141">
        <f>S182*H182</f>
        <v>0</v>
      </c>
      <c r="AR182" s="142" t="s">
        <v>164</v>
      </c>
      <c r="AT182" s="142" t="s">
        <v>160</v>
      </c>
      <c r="AU182" s="142" t="s">
        <v>81</v>
      </c>
      <c r="AY182" s="17" t="s">
        <v>159</v>
      </c>
      <c r="BE182" s="143">
        <f>IF(N182="základní",J182,0)</f>
        <v>0</v>
      </c>
      <c r="BF182" s="143">
        <f>IF(N182="snížená",J182,0)</f>
        <v>0</v>
      </c>
      <c r="BG182" s="143">
        <f>IF(N182="zákl. přenesená",J182,0)</f>
        <v>0</v>
      </c>
      <c r="BH182" s="143">
        <f>IF(N182="sníž. přenesená",J182,0)</f>
        <v>0</v>
      </c>
      <c r="BI182" s="143">
        <f>IF(N182="nulová",J182,0)</f>
        <v>0</v>
      </c>
      <c r="BJ182" s="17" t="s">
        <v>81</v>
      </c>
      <c r="BK182" s="143">
        <f>ROUND(I182*H182,2)</f>
        <v>0</v>
      </c>
      <c r="BL182" s="17" t="s">
        <v>164</v>
      </c>
      <c r="BM182" s="142" t="s">
        <v>261</v>
      </c>
    </row>
    <row r="183" spans="2:65" s="1" customFormat="1" ht="10.199999999999999">
      <c r="B183" s="32"/>
      <c r="D183" s="144" t="s">
        <v>165</v>
      </c>
      <c r="F183" s="145" t="s">
        <v>230</v>
      </c>
      <c r="I183" s="146"/>
      <c r="L183" s="32"/>
      <c r="M183" s="147"/>
      <c r="T183" s="56"/>
      <c r="AT183" s="17" t="s">
        <v>165</v>
      </c>
      <c r="AU183" s="17" t="s">
        <v>81</v>
      </c>
    </row>
    <row r="184" spans="2:65" s="10" customFormat="1" ht="25.95" customHeight="1">
      <c r="B184" s="120"/>
      <c r="D184" s="121" t="s">
        <v>73</v>
      </c>
      <c r="E184" s="122" t="s">
        <v>262</v>
      </c>
      <c r="F184" s="122" t="s">
        <v>263</v>
      </c>
      <c r="I184" s="123"/>
      <c r="J184" s="124">
        <f>BK184</f>
        <v>0</v>
      </c>
      <c r="L184" s="120"/>
      <c r="M184" s="125"/>
      <c r="P184" s="126">
        <f>SUM(P185:P186)</f>
        <v>0</v>
      </c>
      <c r="R184" s="126">
        <f>SUM(R185:R186)</f>
        <v>0</v>
      </c>
      <c r="T184" s="127">
        <f>SUM(T185:T186)</f>
        <v>0</v>
      </c>
      <c r="AR184" s="121" t="s">
        <v>81</v>
      </c>
      <c r="AT184" s="128" t="s">
        <v>73</v>
      </c>
      <c r="AU184" s="128" t="s">
        <v>74</v>
      </c>
      <c r="AY184" s="121" t="s">
        <v>159</v>
      </c>
      <c r="BK184" s="129">
        <f>SUM(BK185:BK186)</f>
        <v>0</v>
      </c>
    </row>
    <row r="185" spans="2:65" s="1" customFormat="1" ht="44.25" customHeight="1">
      <c r="B185" s="130"/>
      <c r="C185" s="131" t="s">
        <v>227</v>
      </c>
      <c r="D185" s="131" t="s">
        <v>160</v>
      </c>
      <c r="E185" s="132" t="s">
        <v>264</v>
      </c>
      <c r="F185" s="133" t="s">
        <v>265</v>
      </c>
      <c r="G185" s="134" t="s">
        <v>163</v>
      </c>
      <c r="H185" s="135">
        <v>1</v>
      </c>
      <c r="I185" s="136"/>
      <c r="J185" s="137">
        <f>ROUND(I185*H185,2)</f>
        <v>0</v>
      </c>
      <c r="K185" s="133" t="s">
        <v>1</v>
      </c>
      <c r="L185" s="32"/>
      <c r="M185" s="138" t="s">
        <v>1</v>
      </c>
      <c r="N185" s="139" t="s">
        <v>39</v>
      </c>
      <c r="P185" s="140">
        <f>O185*H185</f>
        <v>0</v>
      </c>
      <c r="Q185" s="140">
        <v>0</v>
      </c>
      <c r="R185" s="140">
        <f>Q185*H185</f>
        <v>0</v>
      </c>
      <c r="S185" s="140">
        <v>0</v>
      </c>
      <c r="T185" s="141">
        <f>S185*H185</f>
        <v>0</v>
      </c>
      <c r="AR185" s="142" t="s">
        <v>164</v>
      </c>
      <c r="AT185" s="142" t="s">
        <v>160</v>
      </c>
      <c r="AU185" s="142" t="s">
        <v>81</v>
      </c>
      <c r="AY185" s="17" t="s">
        <v>159</v>
      </c>
      <c r="BE185" s="143">
        <f>IF(N185="základní",J185,0)</f>
        <v>0</v>
      </c>
      <c r="BF185" s="143">
        <f>IF(N185="snížená",J185,0)</f>
        <v>0</v>
      </c>
      <c r="BG185" s="143">
        <f>IF(N185="zákl. přenesená",J185,0)</f>
        <v>0</v>
      </c>
      <c r="BH185" s="143">
        <f>IF(N185="sníž. přenesená",J185,0)</f>
        <v>0</v>
      </c>
      <c r="BI185" s="143">
        <f>IF(N185="nulová",J185,0)</f>
        <v>0</v>
      </c>
      <c r="BJ185" s="17" t="s">
        <v>81</v>
      </c>
      <c r="BK185" s="143">
        <f>ROUND(I185*H185,2)</f>
        <v>0</v>
      </c>
      <c r="BL185" s="17" t="s">
        <v>164</v>
      </c>
      <c r="BM185" s="142" t="s">
        <v>266</v>
      </c>
    </row>
    <row r="186" spans="2:65" s="1" customFormat="1" ht="28.8">
      <c r="B186" s="32"/>
      <c r="D186" s="144" t="s">
        <v>165</v>
      </c>
      <c r="F186" s="145" t="s">
        <v>265</v>
      </c>
      <c r="I186" s="146"/>
      <c r="L186" s="32"/>
      <c r="M186" s="147"/>
      <c r="T186" s="56"/>
      <c r="AT186" s="17" t="s">
        <v>165</v>
      </c>
      <c r="AU186" s="17" t="s">
        <v>81</v>
      </c>
    </row>
    <row r="187" spans="2:65" s="10" customFormat="1" ht="25.95" customHeight="1">
      <c r="B187" s="120"/>
      <c r="D187" s="121" t="s">
        <v>73</v>
      </c>
      <c r="E187" s="122" t="s">
        <v>267</v>
      </c>
      <c r="F187" s="122" t="s">
        <v>268</v>
      </c>
      <c r="I187" s="123"/>
      <c r="J187" s="124">
        <f>BK187</f>
        <v>0</v>
      </c>
      <c r="L187" s="120"/>
      <c r="M187" s="125"/>
      <c r="P187" s="126">
        <f>SUM(P188:P190)</f>
        <v>0</v>
      </c>
      <c r="R187" s="126">
        <f>SUM(R188:R190)</f>
        <v>0</v>
      </c>
      <c r="T187" s="127">
        <f>SUM(T188:T190)</f>
        <v>0</v>
      </c>
      <c r="AR187" s="121" t="s">
        <v>81</v>
      </c>
      <c r="AT187" s="128" t="s">
        <v>73</v>
      </c>
      <c r="AU187" s="128" t="s">
        <v>74</v>
      </c>
      <c r="AY187" s="121" t="s">
        <v>159</v>
      </c>
      <c r="BK187" s="129">
        <f>SUM(BK188:BK190)</f>
        <v>0</v>
      </c>
    </row>
    <row r="188" spans="2:65" s="1" customFormat="1" ht="24.15" customHeight="1">
      <c r="B188" s="130"/>
      <c r="C188" s="131" t="s">
        <v>269</v>
      </c>
      <c r="D188" s="131" t="s">
        <v>160</v>
      </c>
      <c r="E188" s="132" t="s">
        <v>270</v>
      </c>
      <c r="F188" s="133" t="s">
        <v>271</v>
      </c>
      <c r="G188" s="134" t="s">
        <v>163</v>
      </c>
      <c r="H188" s="135">
        <v>1</v>
      </c>
      <c r="I188" s="136"/>
      <c r="J188" s="137">
        <f>ROUND(I188*H188,2)</f>
        <v>0</v>
      </c>
      <c r="K188" s="133" t="s">
        <v>1</v>
      </c>
      <c r="L188" s="32"/>
      <c r="M188" s="138" t="s">
        <v>1</v>
      </c>
      <c r="N188" s="139" t="s">
        <v>39</v>
      </c>
      <c r="P188" s="140">
        <f>O188*H188</f>
        <v>0</v>
      </c>
      <c r="Q188" s="140">
        <v>0</v>
      </c>
      <c r="R188" s="140">
        <f>Q188*H188</f>
        <v>0</v>
      </c>
      <c r="S188" s="140">
        <v>0</v>
      </c>
      <c r="T188" s="141">
        <f>S188*H188</f>
        <v>0</v>
      </c>
      <c r="AR188" s="142" t="s">
        <v>164</v>
      </c>
      <c r="AT188" s="142" t="s">
        <v>160</v>
      </c>
      <c r="AU188" s="142" t="s">
        <v>81</v>
      </c>
      <c r="AY188" s="17" t="s">
        <v>159</v>
      </c>
      <c r="BE188" s="143">
        <f>IF(N188="základní",J188,0)</f>
        <v>0</v>
      </c>
      <c r="BF188" s="143">
        <f>IF(N188="snížená",J188,0)</f>
        <v>0</v>
      </c>
      <c r="BG188" s="143">
        <f>IF(N188="zákl. přenesená",J188,0)</f>
        <v>0</v>
      </c>
      <c r="BH188" s="143">
        <f>IF(N188="sníž. přenesená",J188,0)</f>
        <v>0</v>
      </c>
      <c r="BI188" s="143">
        <f>IF(N188="nulová",J188,0)</f>
        <v>0</v>
      </c>
      <c r="BJ188" s="17" t="s">
        <v>81</v>
      </c>
      <c r="BK188" s="143">
        <f>ROUND(I188*H188,2)</f>
        <v>0</v>
      </c>
      <c r="BL188" s="17" t="s">
        <v>164</v>
      </c>
      <c r="BM188" s="142" t="s">
        <v>272</v>
      </c>
    </row>
    <row r="189" spans="2:65" s="1" customFormat="1" ht="19.2">
      <c r="B189" s="32"/>
      <c r="D189" s="144" t="s">
        <v>165</v>
      </c>
      <c r="F189" s="145" t="s">
        <v>271</v>
      </c>
      <c r="I189" s="146"/>
      <c r="L189" s="32"/>
      <c r="M189" s="147"/>
      <c r="T189" s="56"/>
      <c r="AT189" s="17" t="s">
        <v>165</v>
      </c>
      <c r="AU189" s="17" t="s">
        <v>81</v>
      </c>
    </row>
    <row r="190" spans="2:65" s="1" customFormat="1" ht="19.2">
      <c r="B190" s="32"/>
      <c r="D190" s="144" t="s">
        <v>176</v>
      </c>
      <c r="F190" s="148" t="s">
        <v>273</v>
      </c>
      <c r="I190" s="146"/>
      <c r="L190" s="32"/>
      <c r="M190" s="147"/>
      <c r="T190" s="56"/>
      <c r="AT190" s="17" t="s">
        <v>176</v>
      </c>
      <c r="AU190" s="17" t="s">
        <v>81</v>
      </c>
    </row>
    <row r="191" spans="2:65" s="10" customFormat="1" ht="25.95" customHeight="1">
      <c r="B191" s="120"/>
      <c r="D191" s="121" t="s">
        <v>73</v>
      </c>
      <c r="E191" s="122" t="s">
        <v>274</v>
      </c>
      <c r="F191" s="122" t="s">
        <v>275</v>
      </c>
      <c r="I191" s="123"/>
      <c r="J191" s="124">
        <f>BK191</f>
        <v>0</v>
      </c>
      <c r="L191" s="120"/>
      <c r="M191" s="125"/>
      <c r="P191" s="126">
        <f>SUM(P192:P203)</f>
        <v>0</v>
      </c>
      <c r="R191" s="126">
        <f>SUM(R192:R203)</f>
        <v>0</v>
      </c>
      <c r="T191" s="127">
        <f>SUM(T192:T203)</f>
        <v>0</v>
      </c>
      <c r="AR191" s="121" t="s">
        <v>81</v>
      </c>
      <c r="AT191" s="128" t="s">
        <v>73</v>
      </c>
      <c r="AU191" s="128" t="s">
        <v>74</v>
      </c>
      <c r="AY191" s="121" t="s">
        <v>159</v>
      </c>
      <c r="BK191" s="129">
        <f>SUM(BK192:BK203)</f>
        <v>0</v>
      </c>
    </row>
    <row r="192" spans="2:65" s="1" customFormat="1" ht="21.75" customHeight="1">
      <c r="B192" s="130"/>
      <c r="C192" s="131" t="s">
        <v>231</v>
      </c>
      <c r="D192" s="131" t="s">
        <v>160</v>
      </c>
      <c r="E192" s="132" t="s">
        <v>276</v>
      </c>
      <c r="F192" s="133" t="s">
        <v>277</v>
      </c>
      <c r="G192" s="134" t="s">
        <v>163</v>
      </c>
      <c r="H192" s="135">
        <v>1</v>
      </c>
      <c r="I192" s="136"/>
      <c r="J192" s="137">
        <f>ROUND(I192*H192,2)</f>
        <v>0</v>
      </c>
      <c r="K192" s="133" t="s">
        <v>1</v>
      </c>
      <c r="L192" s="32"/>
      <c r="M192" s="138" t="s">
        <v>1</v>
      </c>
      <c r="N192" s="139" t="s">
        <v>39</v>
      </c>
      <c r="P192" s="140">
        <f>O192*H192</f>
        <v>0</v>
      </c>
      <c r="Q192" s="140">
        <v>0</v>
      </c>
      <c r="R192" s="140">
        <f>Q192*H192</f>
        <v>0</v>
      </c>
      <c r="S192" s="140">
        <v>0</v>
      </c>
      <c r="T192" s="141">
        <f>S192*H192</f>
        <v>0</v>
      </c>
      <c r="AR192" s="142" t="s">
        <v>164</v>
      </c>
      <c r="AT192" s="142" t="s">
        <v>160</v>
      </c>
      <c r="AU192" s="142" t="s">
        <v>81</v>
      </c>
      <c r="AY192" s="17" t="s">
        <v>159</v>
      </c>
      <c r="BE192" s="143">
        <f>IF(N192="základní",J192,0)</f>
        <v>0</v>
      </c>
      <c r="BF192" s="143">
        <f>IF(N192="snížená",J192,0)</f>
        <v>0</v>
      </c>
      <c r="BG192" s="143">
        <f>IF(N192="zákl. přenesená",J192,0)</f>
        <v>0</v>
      </c>
      <c r="BH192" s="143">
        <f>IF(N192="sníž. přenesená",J192,0)</f>
        <v>0</v>
      </c>
      <c r="BI192" s="143">
        <f>IF(N192="nulová",J192,0)</f>
        <v>0</v>
      </c>
      <c r="BJ192" s="17" t="s">
        <v>81</v>
      </c>
      <c r="BK192" s="143">
        <f>ROUND(I192*H192,2)</f>
        <v>0</v>
      </c>
      <c r="BL192" s="17" t="s">
        <v>164</v>
      </c>
      <c r="BM192" s="142" t="s">
        <v>278</v>
      </c>
    </row>
    <row r="193" spans="2:65" s="1" customFormat="1" ht="10.199999999999999">
      <c r="B193" s="32"/>
      <c r="D193" s="144" t="s">
        <v>165</v>
      </c>
      <c r="F193" s="145" t="s">
        <v>277</v>
      </c>
      <c r="I193" s="146"/>
      <c r="L193" s="32"/>
      <c r="M193" s="147"/>
      <c r="T193" s="56"/>
      <c r="AT193" s="17" t="s">
        <v>165</v>
      </c>
      <c r="AU193" s="17" t="s">
        <v>81</v>
      </c>
    </row>
    <row r="194" spans="2:65" s="1" customFormat="1" ht="24.15" customHeight="1">
      <c r="B194" s="130"/>
      <c r="C194" s="131" t="s">
        <v>279</v>
      </c>
      <c r="D194" s="131" t="s">
        <v>160</v>
      </c>
      <c r="E194" s="132" t="s">
        <v>280</v>
      </c>
      <c r="F194" s="133" t="s">
        <v>281</v>
      </c>
      <c r="G194" s="134" t="s">
        <v>163</v>
      </c>
      <c r="H194" s="135">
        <v>1</v>
      </c>
      <c r="I194" s="136"/>
      <c r="J194" s="137">
        <f>ROUND(I194*H194,2)</f>
        <v>0</v>
      </c>
      <c r="K194" s="133" t="s">
        <v>1</v>
      </c>
      <c r="L194" s="32"/>
      <c r="M194" s="138" t="s">
        <v>1</v>
      </c>
      <c r="N194" s="139" t="s">
        <v>39</v>
      </c>
      <c r="P194" s="140">
        <f>O194*H194</f>
        <v>0</v>
      </c>
      <c r="Q194" s="140">
        <v>0</v>
      </c>
      <c r="R194" s="140">
        <f>Q194*H194</f>
        <v>0</v>
      </c>
      <c r="S194" s="140">
        <v>0</v>
      </c>
      <c r="T194" s="141">
        <f>S194*H194</f>
        <v>0</v>
      </c>
      <c r="AR194" s="142" t="s">
        <v>164</v>
      </c>
      <c r="AT194" s="142" t="s">
        <v>160</v>
      </c>
      <c r="AU194" s="142" t="s">
        <v>81</v>
      </c>
      <c r="AY194" s="17" t="s">
        <v>159</v>
      </c>
      <c r="BE194" s="143">
        <f>IF(N194="základní",J194,0)</f>
        <v>0</v>
      </c>
      <c r="BF194" s="143">
        <f>IF(N194="snížená",J194,0)</f>
        <v>0</v>
      </c>
      <c r="BG194" s="143">
        <f>IF(N194="zákl. přenesená",J194,0)</f>
        <v>0</v>
      </c>
      <c r="BH194" s="143">
        <f>IF(N194="sníž. přenesená",J194,0)</f>
        <v>0</v>
      </c>
      <c r="BI194" s="143">
        <f>IF(N194="nulová",J194,0)</f>
        <v>0</v>
      </c>
      <c r="BJ194" s="17" t="s">
        <v>81</v>
      </c>
      <c r="BK194" s="143">
        <f>ROUND(I194*H194,2)</f>
        <v>0</v>
      </c>
      <c r="BL194" s="17" t="s">
        <v>164</v>
      </c>
      <c r="BM194" s="142" t="s">
        <v>282</v>
      </c>
    </row>
    <row r="195" spans="2:65" s="1" customFormat="1" ht="10.199999999999999">
      <c r="B195" s="32"/>
      <c r="D195" s="144" t="s">
        <v>165</v>
      </c>
      <c r="F195" s="145" t="s">
        <v>281</v>
      </c>
      <c r="I195" s="146"/>
      <c r="L195" s="32"/>
      <c r="M195" s="147"/>
      <c r="T195" s="56"/>
      <c r="AT195" s="17" t="s">
        <v>165</v>
      </c>
      <c r="AU195" s="17" t="s">
        <v>81</v>
      </c>
    </row>
    <row r="196" spans="2:65" s="1" customFormat="1" ht="16.5" customHeight="1">
      <c r="B196" s="130"/>
      <c r="C196" s="131" t="s">
        <v>236</v>
      </c>
      <c r="D196" s="131" t="s">
        <v>160</v>
      </c>
      <c r="E196" s="132" t="s">
        <v>283</v>
      </c>
      <c r="F196" s="133" t="s">
        <v>284</v>
      </c>
      <c r="G196" s="134" t="s">
        <v>163</v>
      </c>
      <c r="H196" s="135">
        <v>1</v>
      </c>
      <c r="I196" s="136"/>
      <c r="J196" s="137">
        <f>ROUND(I196*H196,2)</f>
        <v>0</v>
      </c>
      <c r="K196" s="133" t="s">
        <v>1</v>
      </c>
      <c r="L196" s="32"/>
      <c r="M196" s="138" t="s">
        <v>1</v>
      </c>
      <c r="N196" s="139" t="s">
        <v>39</v>
      </c>
      <c r="P196" s="140">
        <f>O196*H196</f>
        <v>0</v>
      </c>
      <c r="Q196" s="140">
        <v>0</v>
      </c>
      <c r="R196" s="140">
        <f>Q196*H196</f>
        <v>0</v>
      </c>
      <c r="S196" s="140">
        <v>0</v>
      </c>
      <c r="T196" s="141">
        <f>S196*H196</f>
        <v>0</v>
      </c>
      <c r="AR196" s="142" t="s">
        <v>164</v>
      </c>
      <c r="AT196" s="142" t="s">
        <v>160</v>
      </c>
      <c r="AU196" s="142" t="s">
        <v>81</v>
      </c>
      <c r="AY196" s="17" t="s">
        <v>159</v>
      </c>
      <c r="BE196" s="143">
        <f>IF(N196="základní",J196,0)</f>
        <v>0</v>
      </c>
      <c r="BF196" s="143">
        <f>IF(N196="snížená",J196,0)</f>
        <v>0</v>
      </c>
      <c r="BG196" s="143">
        <f>IF(N196="zákl. přenesená",J196,0)</f>
        <v>0</v>
      </c>
      <c r="BH196" s="143">
        <f>IF(N196="sníž. přenesená",J196,0)</f>
        <v>0</v>
      </c>
      <c r="BI196" s="143">
        <f>IF(N196="nulová",J196,0)</f>
        <v>0</v>
      </c>
      <c r="BJ196" s="17" t="s">
        <v>81</v>
      </c>
      <c r="BK196" s="143">
        <f>ROUND(I196*H196,2)</f>
        <v>0</v>
      </c>
      <c r="BL196" s="17" t="s">
        <v>164</v>
      </c>
      <c r="BM196" s="142" t="s">
        <v>285</v>
      </c>
    </row>
    <row r="197" spans="2:65" s="1" customFormat="1" ht="10.199999999999999">
      <c r="B197" s="32"/>
      <c r="D197" s="144" t="s">
        <v>165</v>
      </c>
      <c r="F197" s="145" t="s">
        <v>284</v>
      </c>
      <c r="I197" s="146"/>
      <c r="L197" s="32"/>
      <c r="M197" s="147"/>
      <c r="T197" s="56"/>
      <c r="AT197" s="17" t="s">
        <v>165</v>
      </c>
      <c r="AU197" s="17" t="s">
        <v>81</v>
      </c>
    </row>
    <row r="198" spans="2:65" s="1" customFormat="1" ht="16.5" customHeight="1">
      <c r="B198" s="130"/>
      <c r="C198" s="131" t="s">
        <v>286</v>
      </c>
      <c r="D198" s="131" t="s">
        <v>160</v>
      </c>
      <c r="E198" s="132" t="s">
        <v>287</v>
      </c>
      <c r="F198" s="133" t="s">
        <v>288</v>
      </c>
      <c r="G198" s="134" t="s">
        <v>163</v>
      </c>
      <c r="H198" s="135">
        <v>1</v>
      </c>
      <c r="I198" s="136"/>
      <c r="J198" s="137">
        <f>ROUND(I198*H198,2)</f>
        <v>0</v>
      </c>
      <c r="K198" s="133" t="s">
        <v>1</v>
      </c>
      <c r="L198" s="32"/>
      <c r="M198" s="138" t="s">
        <v>1</v>
      </c>
      <c r="N198" s="139" t="s">
        <v>39</v>
      </c>
      <c r="P198" s="140">
        <f>O198*H198</f>
        <v>0</v>
      </c>
      <c r="Q198" s="140">
        <v>0</v>
      </c>
      <c r="R198" s="140">
        <f>Q198*H198</f>
        <v>0</v>
      </c>
      <c r="S198" s="140">
        <v>0</v>
      </c>
      <c r="T198" s="141">
        <f>S198*H198</f>
        <v>0</v>
      </c>
      <c r="AR198" s="142" t="s">
        <v>164</v>
      </c>
      <c r="AT198" s="142" t="s">
        <v>160</v>
      </c>
      <c r="AU198" s="142" t="s">
        <v>81</v>
      </c>
      <c r="AY198" s="17" t="s">
        <v>159</v>
      </c>
      <c r="BE198" s="143">
        <f>IF(N198="základní",J198,0)</f>
        <v>0</v>
      </c>
      <c r="BF198" s="143">
        <f>IF(N198="snížená",J198,0)</f>
        <v>0</v>
      </c>
      <c r="BG198" s="143">
        <f>IF(N198="zákl. přenesená",J198,0)</f>
        <v>0</v>
      </c>
      <c r="BH198" s="143">
        <f>IF(N198="sníž. přenesená",J198,0)</f>
        <v>0</v>
      </c>
      <c r="BI198" s="143">
        <f>IF(N198="nulová",J198,0)</f>
        <v>0</v>
      </c>
      <c r="BJ198" s="17" t="s">
        <v>81</v>
      </c>
      <c r="BK198" s="143">
        <f>ROUND(I198*H198,2)</f>
        <v>0</v>
      </c>
      <c r="BL198" s="17" t="s">
        <v>164</v>
      </c>
      <c r="BM198" s="142" t="s">
        <v>289</v>
      </c>
    </row>
    <row r="199" spans="2:65" s="1" customFormat="1" ht="10.199999999999999">
      <c r="B199" s="32"/>
      <c r="D199" s="144" t="s">
        <v>165</v>
      </c>
      <c r="F199" s="145" t="s">
        <v>288</v>
      </c>
      <c r="I199" s="146"/>
      <c r="L199" s="32"/>
      <c r="M199" s="147"/>
      <c r="T199" s="56"/>
      <c r="AT199" s="17" t="s">
        <v>165</v>
      </c>
      <c r="AU199" s="17" t="s">
        <v>81</v>
      </c>
    </row>
    <row r="200" spans="2:65" s="1" customFormat="1" ht="16.5" customHeight="1">
      <c r="B200" s="130"/>
      <c r="C200" s="131" t="s">
        <v>241</v>
      </c>
      <c r="D200" s="131" t="s">
        <v>160</v>
      </c>
      <c r="E200" s="132" t="s">
        <v>290</v>
      </c>
      <c r="F200" s="133" t="s">
        <v>291</v>
      </c>
      <c r="G200" s="134" t="s">
        <v>163</v>
      </c>
      <c r="H200" s="135">
        <v>1</v>
      </c>
      <c r="I200" s="136"/>
      <c r="J200" s="137">
        <f>ROUND(I200*H200,2)</f>
        <v>0</v>
      </c>
      <c r="K200" s="133" t="s">
        <v>1</v>
      </c>
      <c r="L200" s="32"/>
      <c r="M200" s="138" t="s">
        <v>1</v>
      </c>
      <c r="N200" s="139" t="s">
        <v>39</v>
      </c>
      <c r="P200" s="140">
        <f>O200*H200</f>
        <v>0</v>
      </c>
      <c r="Q200" s="140">
        <v>0</v>
      </c>
      <c r="R200" s="140">
        <f>Q200*H200</f>
        <v>0</v>
      </c>
      <c r="S200" s="140">
        <v>0</v>
      </c>
      <c r="T200" s="141">
        <f>S200*H200</f>
        <v>0</v>
      </c>
      <c r="AR200" s="142" t="s">
        <v>164</v>
      </c>
      <c r="AT200" s="142" t="s">
        <v>160</v>
      </c>
      <c r="AU200" s="142" t="s">
        <v>81</v>
      </c>
      <c r="AY200" s="17" t="s">
        <v>159</v>
      </c>
      <c r="BE200" s="143">
        <f>IF(N200="základní",J200,0)</f>
        <v>0</v>
      </c>
      <c r="BF200" s="143">
        <f>IF(N200="snížená",J200,0)</f>
        <v>0</v>
      </c>
      <c r="BG200" s="143">
        <f>IF(N200="zákl. přenesená",J200,0)</f>
        <v>0</v>
      </c>
      <c r="BH200" s="143">
        <f>IF(N200="sníž. přenesená",J200,0)</f>
        <v>0</v>
      </c>
      <c r="BI200" s="143">
        <f>IF(N200="nulová",J200,0)</f>
        <v>0</v>
      </c>
      <c r="BJ200" s="17" t="s">
        <v>81</v>
      </c>
      <c r="BK200" s="143">
        <f>ROUND(I200*H200,2)</f>
        <v>0</v>
      </c>
      <c r="BL200" s="17" t="s">
        <v>164</v>
      </c>
      <c r="BM200" s="142" t="s">
        <v>292</v>
      </c>
    </row>
    <row r="201" spans="2:65" s="1" customFormat="1" ht="10.199999999999999">
      <c r="B201" s="32"/>
      <c r="D201" s="144" t="s">
        <v>165</v>
      </c>
      <c r="F201" s="145" t="s">
        <v>291</v>
      </c>
      <c r="I201" s="146"/>
      <c r="L201" s="32"/>
      <c r="M201" s="147"/>
      <c r="T201" s="56"/>
      <c r="AT201" s="17" t="s">
        <v>165</v>
      </c>
      <c r="AU201" s="17" t="s">
        <v>81</v>
      </c>
    </row>
    <row r="202" spans="2:65" s="1" customFormat="1" ht="49.05" customHeight="1">
      <c r="B202" s="130"/>
      <c r="C202" s="131" t="s">
        <v>293</v>
      </c>
      <c r="D202" s="131" t="s">
        <v>160</v>
      </c>
      <c r="E202" s="132" t="s">
        <v>294</v>
      </c>
      <c r="F202" s="133" t="s">
        <v>295</v>
      </c>
      <c r="G202" s="134" t="s">
        <v>163</v>
      </c>
      <c r="H202" s="135">
        <v>1</v>
      </c>
      <c r="I202" s="136"/>
      <c r="J202" s="137">
        <f>ROUND(I202*H202,2)</f>
        <v>0</v>
      </c>
      <c r="K202" s="133" t="s">
        <v>1</v>
      </c>
      <c r="L202" s="32"/>
      <c r="M202" s="138" t="s">
        <v>1</v>
      </c>
      <c r="N202" s="139" t="s">
        <v>39</v>
      </c>
      <c r="P202" s="140">
        <f>O202*H202</f>
        <v>0</v>
      </c>
      <c r="Q202" s="140">
        <v>0</v>
      </c>
      <c r="R202" s="140">
        <f>Q202*H202</f>
        <v>0</v>
      </c>
      <c r="S202" s="140">
        <v>0</v>
      </c>
      <c r="T202" s="141">
        <f>S202*H202</f>
        <v>0</v>
      </c>
      <c r="AR202" s="142" t="s">
        <v>164</v>
      </c>
      <c r="AT202" s="142" t="s">
        <v>160</v>
      </c>
      <c r="AU202" s="142" t="s">
        <v>81</v>
      </c>
      <c r="AY202" s="17" t="s">
        <v>159</v>
      </c>
      <c r="BE202" s="143">
        <f>IF(N202="základní",J202,0)</f>
        <v>0</v>
      </c>
      <c r="BF202" s="143">
        <f>IF(N202="snížená",J202,0)</f>
        <v>0</v>
      </c>
      <c r="BG202" s="143">
        <f>IF(N202="zákl. přenesená",J202,0)</f>
        <v>0</v>
      </c>
      <c r="BH202" s="143">
        <f>IF(N202="sníž. přenesená",J202,0)</f>
        <v>0</v>
      </c>
      <c r="BI202" s="143">
        <f>IF(N202="nulová",J202,0)</f>
        <v>0</v>
      </c>
      <c r="BJ202" s="17" t="s">
        <v>81</v>
      </c>
      <c r="BK202" s="143">
        <f>ROUND(I202*H202,2)</f>
        <v>0</v>
      </c>
      <c r="BL202" s="17" t="s">
        <v>164</v>
      </c>
      <c r="BM202" s="142" t="s">
        <v>296</v>
      </c>
    </row>
    <row r="203" spans="2:65" s="1" customFormat="1" ht="28.8">
      <c r="B203" s="32"/>
      <c r="D203" s="144" t="s">
        <v>165</v>
      </c>
      <c r="F203" s="145" t="s">
        <v>295</v>
      </c>
      <c r="I203" s="146"/>
      <c r="L203" s="32"/>
      <c r="M203" s="149"/>
      <c r="N203" s="150"/>
      <c r="O203" s="150"/>
      <c r="P203" s="150"/>
      <c r="Q203" s="150"/>
      <c r="R203" s="150"/>
      <c r="S203" s="150"/>
      <c r="T203" s="151"/>
      <c r="AT203" s="17" t="s">
        <v>165</v>
      </c>
      <c r="AU203" s="17" t="s">
        <v>81</v>
      </c>
    </row>
    <row r="204" spans="2:65" s="1" customFormat="1" ht="6.9" customHeight="1">
      <c r="B204" s="44"/>
      <c r="C204" s="45"/>
      <c r="D204" s="45"/>
      <c r="E204" s="45"/>
      <c r="F204" s="45"/>
      <c r="G204" s="45"/>
      <c r="H204" s="45"/>
      <c r="I204" s="45"/>
      <c r="J204" s="45"/>
      <c r="K204" s="45"/>
      <c r="L204" s="32"/>
    </row>
  </sheetData>
  <autoFilter ref="C126:K203" xr:uid="{00000000-0009-0000-0000-000001000000}"/>
  <mergeCells count="12">
    <mergeCell ref="E119:H119"/>
    <mergeCell ref="L2:V2"/>
    <mergeCell ref="E85:H85"/>
    <mergeCell ref="E87:H87"/>
    <mergeCell ref="E89:H89"/>
    <mergeCell ref="E115:H115"/>
    <mergeCell ref="E117:H11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204"/>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5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7" t="s">
        <v>5</v>
      </c>
      <c r="M2" s="222"/>
      <c r="N2" s="222"/>
      <c r="O2" s="222"/>
      <c r="P2" s="222"/>
      <c r="Q2" s="222"/>
      <c r="R2" s="222"/>
      <c r="S2" s="222"/>
      <c r="T2" s="222"/>
      <c r="U2" s="222"/>
      <c r="V2" s="222"/>
      <c r="AT2" s="17" t="s">
        <v>95</v>
      </c>
    </row>
    <row r="3" spans="2:46" ht="6.9" customHeight="1">
      <c r="B3" s="18"/>
      <c r="C3" s="19"/>
      <c r="D3" s="19"/>
      <c r="E3" s="19"/>
      <c r="F3" s="19"/>
      <c r="G3" s="19"/>
      <c r="H3" s="19"/>
      <c r="I3" s="19"/>
      <c r="J3" s="19"/>
      <c r="K3" s="19"/>
      <c r="L3" s="20"/>
      <c r="AT3" s="17" t="s">
        <v>83</v>
      </c>
    </row>
    <row r="4" spans="2:46" ht="24.9" customHeight="1">
      <c r="B4" s="20"/>
      <c r="D4" s="21" t="s">
        <v>127</v>
      </c>
      <c r="L4" s="20"/>
      <c r="M4" s="93" t="s">
        <v>10</v>
      </c>
      <c r="AT4" s="17" t="s">
        <v>3</v>
      </c>
    </row>
    <row r="5" spans="2:46" ht="6.9" customHeight="1">
      <c r="B5" s="20"/>
      <c r="L5" s="20"/>
    </row>
    <row r="6" spans="2:46" ht="12" customHeight="1">
      <c r="B6" s="20"/>
      <c r="D6" s="27" t="s">
        <v>16</v>
      </c>
      <c r="L6" s="20"/>
    </row>
    <row r="7" spans="2:46" ht="16.5" customHeight="1">
      <c r="B7" s="20"/>
      <c r="E7" s="254" t="str">
        <f>'Rekapitulace stavby'!K6</f>
        <v>Kanalizace a ČOV Újezdec</v>
      </c>
      <c r="F7" s="255"/>
      <c r="G7" s="255"/>
      <c r="H7" s="255"/>
      <c r="L7" s="20"/>
    </row>
    <row r="8" spans="2:46" ht="13.2">
      <c r="B8" s="20"/>
      <c r="D8" s="27" t="s">
        <v>128</v>
      </c>
      <c r="L8" s="20"/>
    </row>
    <row r="9" spans="2:46" ht="16.5" customHeight="1">
      <c r="B9" s="20"/>
      <c r="E9" s="254" t="s">
        <v>129</v>
      </c>
      <c r="F9" s="222"/>
      <c r="G9" s="222"/>
      <c r="H9" s="222"/>
      <c r="L9" s="20"/>
    </row>
    <row r="10" spans="2:46" ht="12" customHeight="1">
      <c r="B10" s="20"/>
      <c r="D10" s="27" t="s">
        <v>130</v>
      </c>
      <c r="L10" s="20"/>
    </row>
    <row r="11" spans="2:46" s="1" customFormat="1" ht="16.5" customHeight="1">
      <c r="B11" s="32"/>
      <c r="E11" s="252" t="s">
        <v>297</v>
      </c>
      <c r="F11" s="256"/>
      <c r="G11" s="256"/>
      <c r="H11" s="256"/>
      <c r="L11" s="32"/>
    </row>
    <row r="12" spans="2:46" s="1" customFormat="1" ht="12" customHeight="1">
      <c r="B12" s="32"/>
      <c r="D12" s="27" t="s">
        <v>298</v>
      </c>
      <c r="L12" s="32"/>
    </row>
    <row r="13" spans="2:46" s="1" customFormat="1" ht="16.5" customHeight="1">
      <c r="B13" s="32"/>
      <c r="E13" s="215" t="s">
        <v>299</v>
      </c>
      <c r="F13" s="256"/>
      <c r="G13" s="256"/>
      <c r="H13" s="256"/>
      <c r="L13" s="32"/>
    </row>
    <row r="14" spans="2:46" s="1" customFormat="1" ht="10.199999999999999">
      <c r="B14" s="32"/>
      <c r="L14" s="32"/>
    </row>
    <row r="15" spans="2:46" s="1" customFormat="1" ht="12" customHeight="1">
      <c r="B15" s="32"/>
      <c r="D15" s="27" t="s">
        <v>18</v>
      </c>
      <c r="F15" s="25" t="s">
        <v>1</v>
      </c>
      <c r="I15" s="27" t="s">
        <v>20</v>
      </c>
      <c r="J15" s="25" t="s">
        <v>1</v>
      </c>
      <c r="L15" s="32"/>
    </row>
    <row r="16" spans="2:46" s="1" customFormat="1" ht="12" customHeight="1">
      <c r="B16" s="32"/>
      <c r="D16" s="27" t="s">
        <v>21</v>
      </c>
      <c r="F16" s="25" t="s">
        <v>22</v>
      </c>
      <c r="I16" s="27" t="s">
        <v>23</v>
      </c>
      <c r="J16" s="52" t="str">
        <f>'Rekapitulace stavby'!AN8</f>
        <v>25. 2. 2025</v>
      </c>
      <c r="L16" s="32"/>
    </row>
    <row r="17" spans="2:12" s="1" customFormat="1" ht="10.8" customHeight="1">
      <c r="B17" s="32"/>
      <c r="L17" s="32"/>
    </row>
    <row r="18" spans="2:12" s="1" customFormat="1" ht="12" customHeight="1">
      <c r="B18" s="32"/>
      <c r="D18" s="27" t="s">
        <v>25</v>
      </c>
      <c r="I18" s="27" t="s">
        <v>26</v>
      </c>
      <c r="J18" s="25" t="s">
        <v>1</v>
      </c>
      <c r="L18" s="32"/>
    </row>
    <row r="19" spans="2:12" s="1" customFormat="1" ht="18" customHeight="1">
      <c r="B19" s="32"/>
      <c r="E19" s="25" t="s">
        <v>22</v>
      </c>
      <c r="I19" s="27" t="s">
        <v>27</v>
      </c>
      <c r="J19" s="25" t="s">
        <v>1</v>
      </c>
      <c r="L19" s="32"/>
    </row>
    <row r="20" spans="2:12" s="1" customFormat="1" ht="6.9" customHeight="1">
      <c r="B20" s="32"/>
      <c r="L20" s="32"/>
    </row>
    <row r="21" spans="2:12" s="1" customFormat="1" ht="12" customHeight="1">
      <c r="B21" s="32"/>
      <c r="D21" s="27" t="s">
        <v>28</v>
      </c>
      <c r="I21" s="27" t="s">
        <v>26</v>
      </c>
      <c r="J21" s="28" t="str">
        <f>'Rekapitulace stavby'!AN13</f>
        <v>Vyplň údaj</v>
      </c>
      <c r="L21" s="32"/>
    </row>
    <row r="22" spans="2:12" s="1" customFormat="1" ht="18" customHeight="1">
      <c r="B22" s="32"/>
      <c r="E22" s="257" t="str">
        <f>'Rekapitulace stavby'!E14</f>
        <v>Vyplň údaj</v>
      </c>
      <c r="F22" s="221"/>
      <c r="G22" s="221"/>
      <c r="H22" s="221"/>
      <c r="I22" s="27" t="s">
        <v>27</v>
      </c>
      <c r="J22" s="28" t="str">
        <f>'Rekapitulace stavby'!AN14</f>
        <v>Vyplň údaj</v>
      </c>
      <c r="L22" s="32"/>
    </row>
    <row r="23" spans="2:12" s="1" customFormat="1" ht="6.9" customHeight="1">
      <c r="B23" s="32"/>
      <c r="L23" s="32"/>
    </row>
    <row r="24" spans="2:12" s="1" customFormat="1" ht="12" customHeight="1">
      <c r="B24" s="32"/>
      <c r="D24" s="27" t="s">
        <v>30</v>
      </c>
      <c r="I24" s="27" t="s">
        <v>26</v>
      </c>
      <c r="J24" s="25" t="s">
        <v>1</v>
      </c>
      <c r="L24" s="32"/>
    </row>
    <row r="25" spans="2:12" s="1" customFormat="1" ht="18" customHeight="1">
      <c r="B25" s="32"/>
      <c r="E25" s="25" t="s">
        <v>22</v>
      </c>
      <c r="I25" s="27" t="s">
        <v>27</v>
      </c>
      <c r="J25" s="25" t="s">
        <v>1</v>
      </c>
      <c r="L25" s="32"/>
    </row>
    <row r="26" spans="2:12" s="1" customFormat="1" ht="6.9" customHeight="1">
      <c r="B26" s="32"/>
      <c r="L26" s="32"/>
    </row>
    <row r="27" spans="2:12" s="1" customFormat="1" ht="12" customHeight="1">
      <c r="B27" s="32"/>
      <c r="D27" s="27" t="s">
        <v>32</v>
      </c>
      <c r="I27" s="27" t="s">
        <v>26</v>
      </c>
      <c r="J27" s="25" t="s">
        <v>1</v>
      </c>
      <c r="L27" s="32"/>
    </row>
    <row r="28" spans="2:12" s="1" customFormat="1" ht="18" customHeight="1">
      <c r="B28" s="32"/>
      <c r="E28" s="25" t="s">
        <v>22</v>
      </c>
      <c r="I28" s="27" t="s">
        <v>27</v>
      </c>
      <c r="J28" s="25" t="s">
        <v>1</v>
      </c>
      <c r="L28" s="32"/>
    </row>
    <row r="29" spans="2:12" s="1" customFormat="1" ht="6.9" customHeight="1">
      <c r="B29" s="32"/>
      <c r="L29" s="32"/>
    </row>
    <row r="30" spans="2:12" s="1" customFormat="1" ht="12" customHeight="1">
      <c r="B30" s="32"/>
      <c r="D30" s="27" t="s">
        <v>33</v>
      </c>
      <c r="L30" s="32"/>
    </row>
    <row r="31" spans="2:12" s="7" customFormat="1" ht="16.5" customHeight="1">
      <c r="B31" s="94"/>
      <c r="E31" s="226" t="s">
        <v>1</v>
      </c>
      <c r="F31" s="226"/>
      <c r="G31" s="226"/>
      <c r="H31" s="226"/>
      <c r="L31" s="94"/>
    </row>
    <row r="32" spans="2:12" s="1" customFormat="1" ht="6.9" customHeight="1">
      <c r="B32" s="32"/>
      <c r="L32" s="32"/>
    </row>
    <row r="33" spans="2:12" s="1" customFormat="1" ht="6.9" customHeight="1">
      <c r="B33" s="32"/>
      <c r="D33" s="53"/>
      <c r="E33" s="53"/>
      <c r="F33" s="53"/>
      <c r="G33" s="53"/>
      <c r="H33" s="53"/>
      <c r="I33" s="53"/>
      <c r="J33" s="53"/>
      <c r="K33" s="53"/>
      <c r="L33" s="32"/>
    </row>
    <row r="34" spans="2:12" s="1" customFormat="1" ht="25.35" customHeight="1">
      <c r="B34" s="32"/>
      <c r="D34" s="95" t="s">
        <v>34</v>
      </c>
      <c r="J34" s="66">
        <f>ROUND(J133, 2)</f>
        <v>0</v>
      </c>
      <c r="L34" s="32"/>
    </row>
    <row r="35" spans="2:12" s="1" customFormat="1" ht="6.9" customHeight="1">
      <c r="B35" s="32"/>
      <c r="D35" s="53"/>
      <c r="E35" s="53"/>
      <c r="F35" s="53"/>
      <c r="G35" s="53"/>
      <c r="H35" s="53"/>
      <c r="I35" s="53"/>
      <c r="J35" s="53"/>
      <c r="K35" s="53"/>
      <c r="L35" s="32"/>
    </row>
    <row r="36" spans="2:12" s="1" customFormat="1" ht="14.4" customHeight="1">
      <c r="B36" s="32"/>
      <c r="F36" s="35" t="s">
        <v>36</v>
      </c>
      <c r="I36" s="35" t="s">
        <v>35</v>
      </c>
      <c r="J36" s="35" t="s">
        <v>37</v>
      </c>
      <c r="L36" s="32"/>
    </row>
    <row r="37" spans="2:12" s="1" customFormat="1" ht="14.4" customHeight="1">
      <c r="B37" s="32"/>
      <c r="D37" s="55" t="s">
        <v>38</v>
      </c>
      <c r="E37" s="27" t="s">
        <v>39</v>
      </c>
      <c r="F37" s="86">
        <f>ROUND((SUM(BE133:BE203)),  2)</f>
        <v>0</v>
      </c>
      <c r="I37" s="96">
        <v>0.21</v>
      </c>
      <c r="J37" s="86">
        <f>ROUND(((SUM(BE133:BE203))*I37),  2)</f>
        <v>0</v>
      </c>
      <c r="L37" s="32"/>
    </row>
    <row r="38" spans="2:12" s="1" customFormat="1" ht="14.4" customHeight="1">
      <c r="B38" s="32"/>
      <c r="E38" s="27" t="s">
        <v>40</v>
      </c>
      <c r="F38" s="86">
        <f>ROUND((SUM(BF133:BF203)),  2)</f>
        <v>0</v>
      </c>
      <c r="I38" s="96">
        <v>0.12</v>
      </c>
      <c r="J38" s="86">
        <f>ROUND(((SUM(BF133:BF203))*I38),  2)</f>
        <v>0</v>
      </c>
      <c r="L38" s="32"/>
    </row>
    <row r="39" spans="2:12" s="1" customFormat="1" ht="14.4" hidden="1" customHeight="1">
      <c r="B39" s="32"/>
      <c r="E39" s="27" t="s">
        <v>41</v>
      </c>
      <c r="F39" s="86">
        <f>ROUND((SUM(BG133:BG203)),  2)</f>
        <v>0</v>
      </c>
      <c r="I39" s="96">
        <v>0.21</v>
      </c>
      <c r="J39" s="86">
        <f>0</f>
        <v>0</v>
      </c>
      <c r="L39" s="32"/>
    </row>
    <row r="40" spans="2:12" s="1" customFormat="1" ht="14.4" hidden="1" customHeight="1">
      <c r="B40" s="32"/>
      <c r="E40" s="27" t="s">
        <v>42</v>
      </c>
      <c r="F40" s="86">
        <f>ROUND((SUM(BH133:BH203)),  2)</f>
        <v>0</v>
      </c>
      <c r="I40" s="96">
        <v>0.12</v>
      </c>
      <c r="J40" s="86">
        <f>0</f>
        <v>0</v>
      </c>
      <c r="L40" s="32"/>
    </row>
    <row r="41" spans="2:12" s="1" customFormat="1" ht="14.4" hidden="1" customHeight="1">
      <c r="B41" s="32"/>
      <c r="E41" s="27" t="s">
        <v>43</v>
      </c>
      <c r="F41" s="86">
        <f>ROUND((SUM(BI133:BI203)),  2)</f>
        <v>0</v>
      </c>
      <c r="I41" s="96">
        <v>0</v>
      </c>
      <c r="J41" s="86">
        <f>0</f>
        <v>0</v>
      </c>
      <c r="L41" s="32"/>
    </row>
    <row r="42" spans="2:12" s="1" customFormat="1" ht="6.9" customHeight="1">
      <c r="B42" s="32"/>
      <c r="L42" s="32"/>
    </row>
    <row r="43" spans="2:12" s="1" customFormat="1" ht="25.35" customHeight="1">
      <c r="B43" s="32"/>
      <c r="C43" s="97"/>
      <c r="D43" s="98" t="s">
        <v>44</v>
      </c>
      <c r="E43" s="57"/>
      <c r="F43" s="57"/>
      <c r="G43" s="99" t="s">
        <v>45</v>
      </c>
      <c r="H43" s="100" t="s">
        <v>46</v>
      </c>
      <c r="I43" s="57"/>
      <c r="J43" s="101">
        <f>SUM(J34:J41)</f>
        <v>0</v>
      </c>
      <c r="K43" s="102"/>
      <c r="L43" s="32"/>
    </row>
    <row r="44" spans="2:12" s="1" customFormat="1" ht="14.4" customHeight="1">
      <c r="B44" s="32"/>
      <c r="L44" s="32"/>
    </row>
    <row r="45" spans="2:12" ht="14.4" customHeight="1">
      <c r="B45" s="20"/>
      <c r="L45" s="20"/>
    </row>
    <row r="46" spans="2:12" ht="14.4" customHeight="1">
      <c r="B46" s="20"/>
      <c r="L46" s="20"/>
    </row>
    <row r="47" spans="2:12" ht="14.4" customHeight="1">
      <c r="B47" s="20"/>
      <c r="L47" s="20"/>
    </row>
    <row r="48" spans="2:12" ht="14.4" customHeight="1">
      <c r="B48" s="20"/>
      <c r="L48" s="20"/>
    </row>
    <row r="49" spans="2:12" ht="14.4" customHeight="1">
      <c r="B49" s="20"/>
      <c r="L49" s="20"/>
    </row>
    <row r="50" spans="2:12" s="1" customFormat="1" ht="14.4" customHeight="1">
      <c r="B50" s="32"/>
      <c r="D50" s="41" t="s">
        <v>47</v>
      </c>
      <c r="E50" s="42"/>
      <c r="F50" s="42"/>
      <c r="G50" s="41" t="s">
        <v>48</v>
      </c>
      <c r="H50" s="42"/>
      <c r="I50" s="42"/>
      <c r="J50" s="42"/>
      <c r="K50" s="42"/>
      <c r="L50" s="32"/>
    </row>
    <row r="51" spans="2:12" ht="10.199999999999999">
      <c r="B51" s="20"/>
      <c r="L51" s="20"/>
    </row>
    <row r="52" spans="2:12" ht="10.199999999999999">
      <c r="B52" s="20"/>
      <c r="L52" s="20"/>
    </row>
    <row r="53" spans="2:12" ht="10.199999999999999">
      <c r="B53" s="20"/>
      <c r="L53" s="20"/>
    </row>
    <row r="54" spans="2:12" ht="10.199999999999999">
      <c r="B54" s="20"/>
      <c r="L54" s="20"/>
    </row>
    <row r="55" spans="2:12" ht="10.199999999999999">
      <c r="B55" s="20"/>
      <c r="L55" s="20"/>
    </row>
    <row r="56" spans="2:12" ht="10.199999999999999">
      <c r="B56" s="20"/>
      <c r="L56" s="20"/>
    </row>
    <row r="57" spans="2:12" ht="10.199999999999999">
      <c r="B57" s="20"/>
      <c r="L57" s="20"/>
    </row>
    <row r="58" spans="2:12" ht="10.199999999999999">
      <c r="B58" s="20"/>
      <c r="L58" s="20"/>
    </row>
    <row r="59" spans="2:12" ht="10.199999999999999">
      <c r="B59" s="20"/>
      <c r="L59" s="20"/>
    </row>
    <row r="60" spans="2:12" ht="10.199999999999999">
      <c r="B60" s="20"/>
      <c r="L60" s="20"/>
    </row>
    <row r="61" spans="2:12" s="1" customFormat="1" ht="13.2">
      <c r="B61" s="32"/>
      <c r="D61" s="43" t="s">
        <v>49</v>
      </c>
      <c r="E61" s="34"/>
      <c r="F61" s="103" t="s">
        <v>50</v>
      </c>
      <c r="G61" s="43" t="s">
        <v>49</v>
      </c>
      <c r="H61" s="34"/>
      <c r="I61" s="34"/>
      <c r="J61" s="104" t="s">
        <v>50</v>
      </c>
      <c r="K61" s="34"/>
      <c r="L61" s="32"/>
    </row>
    <row r="62" spans="2:12" ht="10.199999999999999">
      <c r="B62" s="20"/>
      <c r="L62" s="20"/>
    </row>
    <row r="63" spans="2:12" ht="10.199999999999999">
      <c r="B63" s="20"/>
      <c r="L63" s="20"/>
    </row>
    <row r="64" spans="2:12" ht="10.199999999999999">
      <c r="B64" s="20"/>
      <c r="L64" s="20"/>
    </row>
    <row r="65" spans="2:12" s="1" customFormat="1" ht="13.2">
      <c r="B65" s="32"/>
      <c r="D65" s="41" t="s">
        <v>51</v>
      </c>
      <c r="E65" s="42"/>
      <c r="F65" s="42"/>
      <c r="G65" s="41" t="s">
        <v>52</v>
      </c>
      <c r="H65" s="42"/>
      <c r="I65" s="42"/>
      <c r="J65" s="42"/>
      <c r="K65" s="42"/>
      <c r="L65" s="32"/>
    </row>
    <row r="66" spans="2:12" ht="10.199999999999999">
      <c r="B66" s="20"/>
      <c r="L66" s="20"/>
    </row>
    <row r="67" spans="2:12" ht="10.199999999999999">
      <c r="B67" s="20"/>
      <c r="L67" s="20"/>
    </row>
    <row r="68" spans="2:12" ht="10.199999999999999">
      <c r="B68" s="20"/>
      <c r="L68" s="20"/>
    </row>
    <row r="69" spans="2:12" ht="10.199999999999999">
      <c r="B69" s="20"/>
      <c r="L69" s="20"/>
    </row>
    <row r="70" spans="2:12" ht="10.199999999999999">
      <c r="B70" s="20"/>
      <c r="L70" s="20"/>
    </row>
    <row r="71" spans="2:12" ht="10.199999999999999">
      <c r="B71" s="20"/>
      <c r="L71" s="20"/>
    </row>
    <row r="72" spans="2:12" ht="10.199999999999999">
      <c r="B72" s="20"/>
      <c r="L72" s="20"/>
    </row>
    <row r="73" spans="2:12" ht="10.199999999999999">
      <c r="B73" s="20"/>
      <c r="L73" s="20"/>
    </row>
    <row r="74" spans="2:12" ht="10.199999999999999">
      <c r="B74" s="20"/>
      <c r="L74" s="20"/>
    </row>
    <row r="75" spans="2:12" ht="10.199999999999999">
      <c r="B75" s="20"/>
      <c r="L75" s="20"/>
    </row>
    <row r="76" spans="2:12" s="1" customFormat="1" ht="13.2">
      <c r="B76" s="32"/>
      <c r="D76" s="43" t="s">
        <v>49</v>
      </c>
      <c r="E76" s="34"/>
      <c r="F76" s="103" t="s">
        <v>50</v>
      </c>
      <c r="G76" s="43" t="s">
        <v>49</v>
      </c>
      <c r="H76" s="34"/>
      <c r="I76" s="34"/>
      <c r="J76" s="104" t="s">
        <v>50</v>
      </c>
      <c r="K76" s="34"/>
      <c r="L76" s="32"/>
    </row>
    <row r="77" spans="2:12" s="1" customFormat="1" ht="14.4" customHeight="1">
      <c r="B77" s="44"/>
      <c r="C77" s="45"/>
      <c r="D77" s="45"/>
      <c r="E77" s="45"/>
      <c r="F77" s="45"/>
      <c r="G77" s="45"/>
      <c r="H77" s="45"/>
      <c r="I77" s="45"/>
      <c r="J77" s="45"/>
      <c r="K77" s="45"/>
      <c r="L77" s="32"/>
    </row>
    <row r="81" spans="2:12" s="1" customFormat="1" ht="6.9" customHeight="1">
      <c r="B81" s="46"/>
      <c r="C81" s="47"/>
      <c r="D81" s="47"/>
      <c r="E81" s="47"/>
      <c r="F81" s="47"/>
      <c r="G81" s="47"/>
      <c r="H81" s="47"/>
      <c r="I81" s="47"/>
      <c r="J81" s="47"/>
      <c r="K81" s="47"/>
      <c r="L81" s="32"/>
    </row>
    <row r="82" spans="2:12" s="1" customFormat="1" ht="24.9" customHeight="1">
      <c r="B82" s="32"/>
      <c r="C82" s="21" t="s">
        <v>132</v>
      </c>
      <c r="L82" s="32"/>
    </row>
    <row r="83" spans="2:12" s="1" customFormat="1" ht="6.9" customHeight="1">
      <c r="B83" s="32"/>
      <c r="L83" s="32"/>
    </row>
    <row r="84" spans="2:12" s="1" customFormat="1" ht="12" customHeight="1">
      <c r="B84" s="32"/>
      <c r="C84" s="27" t="s">
        <v>16</v>
      </c>
      <c r="L84" s="32"/>
    </row>
    <row r="85" spans="2:12" s="1" customFormat="1" ht="16.5" customHeight="1">
      <c r="B85" s="32"/>
      <c r="E85" s="254" t="str">
        <f>E7</f>
        <v>Kanalizace a ČOV Újezdec</v>
      </c>
      <c r="F85" s="255"/>
      <c r="G85" s="255"/>
      <c r="H85" s="255"/>
      <c r="L85" s="32"/>
    </row>
    <row r="86" spans="2:12" ht="12" customHeight="1">
      <c r="B86" s="20"/>
      <c r="C86" s="27" t="s">
        <v>128</v>
      </c>
      <c r="L86" s="20"/>
    </row>
    <row r="87" spans="2:12" ht="16.5" customHeight="1">
      <c r="B87" s="20"/>
      <c r="E87" s="254" t="s">
        <v>129</v>
      </c>
      <c r="F87" s="222"/>
      <c r="G87" s="222"/>
      <c r="H87" s="222"/>
      <c r="L87" s="20"/>
    </row>
    <row r="88" spans="2:12" ht="12" customHeight="1">
      <c r="B88" s="20"/>
      <c r="C88" s="27" t="s">
        <v>130</v>
      </c>
      <c r="L88" s="20"/>
    </row>
    <row r="89" spans="2:12" s="1" customFormat="1" ht="16.5" customHeight="1">
      <c r="B89" s="32"/>
      <c r="E89" s="252" t="s">
        <v>297</v>
      </c>
      <c r="F89" s="256"/>
      <c r="G89" s="256"/>
      <c r="H89" s="256"/>
      <c r="L89" s="32"/>
    </row>
    <row r="90" spans="2:12" s="1" customFormat="1" ht="12" customHeight="1">
      <c r="B90" s="32"/>
      <c r="C90" s="27" t="s">
        <v>298</v>
      </c>
      <c r="L90" s="32"/>
    </row>
    <row r="91" spans="2:12" s="1" customFormat="1" ht="16.5" customHeight="1">
      <c r="B91" s="32"/>
      <c r="E91" s="215" t="str">
        <f>E13</f>
        <v>01 - Elektropřípojka k ČOV</v>
      </c>
      <c r="F91" s="256"/>
      <c r="G91" s="256"/>
      <c r="H91" s="256"/>
      <c r="L91" s="32"/>
    </row>
    <row r="92" spans="2:12" s="1" customFormat="1" ht="6.9" customHeight="1">
      <c r="B92" s="32"/>
      <c r="L92" s="32"/>
    </row>
    <row r="93" spans="2:12" s="1" customFormat="1" ht="12" customHeight="1">
      <c r="B93" s="32"/>
      <c r="C93" s="27" t="s">
        <v>21</v>
      </c>
      <c r="F93" s="25" t="str">
        <f>F16</f>
        <v xml:space="preserve"> </v>
      </c>
      <c r="I93" s="27" t="s">
        <v>23</v>
      </c>
      <c r="J93" s="52" t="str">
        <f>IF(J16="","",J16)</f>
        <v>25. 2. 2025</v>
      </c>
      <c r="L93" s="32"/>
    </row>
    <row r="94" spans="2:12" s="1" customFormat="1" ht="6.9" customHeight="1">
      <c r="B94" s="32"/>
      <c r="L94" s="32"/>
    </row>
    <row r="95" spans="2:12" s="1" customFormat="1" ht="15.15" customHeight="1">
      <c r="B95" s="32"/>
      <c r="C95" s="27" t="s">
        <v>25</v>
      </c>
      <c r="F95" s="25" t="str">
        <f>E19</f>
        <v xml:space="preserve"> </v>
      </c>
      <c r="I95" s="27" t="s">
        <v>30</v>
      </c>
      <c r="J95" s="30" t="str">
        <f>E25</f>
        <v xml:space="preserve"> </v>
      </c>
      <c r="L95" s="32"/>
    </row>
    <row r="96" spans="2:12" s="1" customFormat="1" ht="15.15" customHeight="1">
      <c r="B96" s="32"/>
      <c r="C96" s="27" t="s">
        <v>28</v>
      </c>
      <c r="F96" s="25" t="str">
        <f>IF(E22="","",E22)</f>
        <v>Vyplň údaj</v>
      </c>
      <c r="I96" s="27" t="s">
        <v>32</v>
      </c>
      <c r="J96" s="30" t="str">
        <f>E28</f>
        <v xml:space="preserve"> </v>
      </c>
      <c r="L96" s="32"/>
    </row>
    <row r="97" spans="2:47" s="1" customFormat="1" ht="10.35" customHeight="1">
      <c r="B97" s="32"/>
      <c r="L97" s="32"/>
    </row>
    <row r="98" spans="2:47" s="1" customFormat="1" ht="29.25" customHeight="1">
      <c r="B98" s="32"/>
      <c r="C98" s="105" t="s">
        <v>133</v>
      </c>
      <c r="D98" s="97"/>
      <c r="E98" s="97"/>
      <c r="F98" s="97"/>
      <c r="G98" s="97"/>
      <c r="H98" s="97"/>
      <c r="I98" s="97"/>
      <c r="J98" s="106" t="s">
        <v>134</v>
      </c>
      <c r="K98" s="97"/>
      <c r="L98" s="32"/>
    </row>
    <row r="99" spans="2:47" s="1" customFormat="1" ht="10.35" customHeight="1">
      <c r="B99" s="32"/>
      <c r="L99" s="32"/>
    </row>
    <row r="100" spans="2:47" s="1" customFormat="1" ht="22.8" customHeight="1">
      <c r="B100" s="32"/>
      <c r="C100" s="107" t="s">
        <v>135</v>
      </c>
      <c r="J100" s="66">
        <f>J133</f>
        <v>0</v>
      </c>
      <c r="L100" s="32"/>
      <c r="AU100" s="17" t="s">
        <v>136</v>
      </c>
    </row>
    <row r="101" spans="2:47" s="8" customFormat="1" ht="24.9" customHeight="1">
      <c r="B101" s="108"/>
      <c r="D101" s="109" t="s">
        <v>300</v>
      </c>
      <c r="E101" s="110"/>
      <c r="F101" s="110"/>
      <c r="G101" s="110"/>
      <c r="H101" s="110"/>
      <c r="I101" s="110"/>
      <c r="J101" s="111">
        <f>J134</f>
        <v>0</v>
      </c>
      <c r="L101" s="108"/>
    </row>
    <row r="102" spans="2:47" s="11" customFormat="1" ht="19.95" customHeight="1">
      <c r="B102" s="152"/>
      <c r="D102" s="153" t="s">
        <v>301</v>
      </c>
      <c r="E102" s="154"/>
      <c r="F102" s="154"/>
      <c r="G102" s="154"/>
      <c r="H102" s="154"/>
      <c r="I102" s="154"/>
      <c r="J102" s="155">
        <f>J135</f>
        <v>0</v>
      </c>
      <c r="L102" s="152"/>
    </row>
    <row r="103" spans="2:47" s="8" customFormat="1" ht="24.9" customHeight="1">
      <c r="B103" s="108"/>
      <c r="D103" s="109" t="s">
        <v>302</v>
      </c>
      <c r="E103" s="110"/>
      <c r="F103" s="110"/>
      <c r="G103" s="110"/>
      <c r="H103" s="110"/>
      <c r="I103" s="110"/>
      <c r="J103" s="111">
        <f>J147</f>
        <v>0</v>
      </c>
      <c r="L103" s="108"/>
    </row>
    <row r="104" spans="2:47" s="11" customFormat="1" ht="19.95" customHeight="1">
      <c r="B104" s="152"/>
      <c r="D104" s="153" t="s">
        <v>303</v>
      </c>
      <c r="E104" s="154"/>
      <c r="F104" s="154"/>
      <c r="G104" s="154"/>
      <c r="H104" s="154"/>
      <c r="I104" s="154"/>
      <c r="J104" s="155">
        <f>J148</f>
        <v>0</v>
      </c>
      <c r="L104" s="152"/>
    </row>
    <row r="105" spans="2:47" s="8" customFormat="1" ht="24.9" customHeight="1">
      <c r="B105" s="108"/>
      <c r="D105" s="109" t="s">
        <v>304</v>
      </c>
      <c r="E105" s="110"/>
      <c r="F105" s="110"/>
      <c r="G105" s="110"/>
      <c r="H105" s="110"/>
      <c r="I105" s="110"/>
      <c r="J105" s="111">
        <f>J167</f>
        <v>0</v>
      </c>
      <c r="L105" s="108"/>
    </row>
    <row r="106" spans="2:47" s="11" customFormat="1" ht="19.95" customHeight="1">
      <c r="B106" s="152"/>
      <c r="D106" s="153" t="s">
        <v>305</v>
      </c>
      <c r="E106" s="154"/>
      <c r="F106" s="154"/>
      <c r="G106" s="154"/>
      <c r="H106" s="154"/>
      <c r="I106" s="154"/>
      <c r="J106" s="155">
        <f>J168</f>
        <v>0</v>
      </c>
      <c r="L106" s="152"/>
    </row>
    <row r="107" spans="2:47" s="8" customFormat="1" ht="24.9" customHeight="1">
      <c r="B107" s="108"/>
      <c r="D107" s="109" t="s">
        <v>306</v>
      </c>
      <c r="E107" s="110"/>
      <c r="F107" s="110"/>
      <c r="G107" s="110"/>
      <c r="H107" s="110"/>
      <c r="I107" s="110"/>
      <c r="J107" s="111">
        <f>J195</f>
        <v>0</v>
      </c>
      <c r="L107" s="108"/>
    </row>
    <row r="108" spans="2:47" s="11" customFormat="1" ht="19.95" customHeight="1">
      <c r="B108" s="152"/>
      <c r="D108" s="153" t="s">
        <v>307</v>
      </c>
      <c r="E108" s="154"/>
      <c r="F108" s="154"/>
      <c r="G108" s="154"/>
      <c r="H108" s="154"/>
      <c r="I108" s="154"/>
      <c r="J108" s="155">
        <f>J196</f>
        <v>0</v>
      </c>
      <c r="L108" s="152"/>
    </row>
    <row r="109" spans="2:47" s="11" customFormat="1" ht="19.95" customHeight="1">
      <c r="B109" s="152"/>
      <c r="D109" s="153" t="s">
        <v>308</v>
      </c>
      <c r="E109" s="154"/>
      <c r="F109" s="154"/>
      <c r="G109" s="154"/>
      <c r="H109" s="154"/>
      <c r="I109" s="154"/>
      <c r="J109" s="155">
        <f>J201</f>
        <v>0</v>
      </c>
      <c r="L109" s="152"/>
    </row>
    <row r="110" spans="2:47" s="1" customFormat="1" ht="21.75" customHeight="1">
      <c r="B110" s="32"/>
      <c r="L110" s="32"/>
    </row>
    <row r="111" spans="2:47" s="1" customFormat="1" ht="6.9" customHeight="1">
      <c r="B111" s="44"/>
      <c r="C111" s="45"/>
      <c r="D111" s="45"/>
      <c r="E111" s="45"/>
      <c r="F111" s="45"/>
      <c r="G111" s="45"/>
      <c r="H111" s="45"/>
      <c r="I111" s="45"/>
      <c r="J111" s="45"/>
      <c r="K111" s="45"/>
      <c r="L111" s="32"/>
    </row>
    <row r="115" spans="2:12" s="1" customFormat="1" ht="6.9" customHeight="1">
      <c r="B115" s="46"/>
      <c r="C115" s="47"/>
      <c r="D115" s="47"/>
      <c r="E115" s="47"/>
      <c r="F115" s="47"/>
      <c r="G115" s="47"/>
      <c r="H115" s="47"/>
      <c r="I115" s="47"/>
      <c r="J115" s="47"/>
      <c r="K115" s="47"/>
      <c r="L115" s="32"/>
    </row>
    <row r="116" spans="2:12" s="1" customFormat="1" ht="24.9" customHeight="1">
      <c r="B116" s="32"/>
      <c r="C116" s="21" t="s">
        <v>144</v>
      </c>
      <c r="L116" s="32"/>
    </row>
    <row r="117" spans="2:12" s="1" customFormat="1" ht="6.9" customHeight="1">
      <c r="B117" s="32"/>
      <c r="L117" s="32"/>
    </row>
    <row r="118" spans="2:12" s="1" customFormat="1" ht="12" customHeight="1">
      <c r="B118" s="32"/>
      <c r="C118" s="27" t="s">
        <v>16</v>
      </c>
      <c r="L118" s="32"/>
    </row>
    <row r="119" spans="2:12" s="1" customFormat="1" ht="16.5" customHeight="1">
      <c r="B119" s="32"/>
      <c r="E119" s="254" t="str">
        <f>E7</f>
        <v>Kanalizace a ČOV Újezdec</v>
      </c>
      <c r="F119" s="255"/>
      <c r="G119" s="255"/>
      <c r="H119" s="255"/>
      <c r="L119" s="32"/>
    </row>
    <row r="120" spans="2:12" ht="12" customHeight="1">
      <c r="B120" s="20"/>
      <c r="C120" s="27" t="s">
        <v>128</v>
      </c>
      <c r="L120" s="20"/>
    </row>
    <row r="121" spans="2:12" ht="16.5" customHeight="1">
      <c r="B121" s="20"/>
      <c r="E121" s="254" t="s">
        <v>129</v>
      </c>
      <c r="F121" s="222"/>
      <c r="G121" s="222"/>
      <c r="H121" s="222"/>
      <c r="L121" s="20"/>
    </row>
    <row r="122" spans="2:12" ht="12" customHeight="1">
      <c r="B122" s="20"/>
      <c r="C122" s="27" t="s">
        <v>130</v>
      </c>
      <c r="L122" s="20"/>
    </row>
    <row r="123" spans="2:12" s="1" customFormat="1" ht="16.5" customHeight="1">
      <c r="B123" s="32"/>
      <c r="E123" s="252" t="s">
        <v>297</v>
      </c>
      <c r="F123" s="256"/>
      <c r="G123" s="256"/>
      <c r="H123" s="256"/>
      <c r="L123" s="32"/>
    </row>
    <row r="124" spans="2:12" s="1" customFormat="1" ht="12" customHeight="1">
      <c r="B124" s="32"/>
      <c r="C124" s="27" t="s">
        <v>298</v>
      </c>
      <c r="L124" s="32"/>
    </row>
    <row r="125" spans="2:12" s="1" customFormat="1" ht="16.5" customHeight="1">
      <c r="B125" s="32"/>
      <c r="E125" s="215" t="str">
        <f>E13</f>
        <v>01 - Elektropřípojka k ČOV</v>
      </c>
      <c r="F125" s="256"/>
      <c r="G125" s="256"/>
      <c r="H125" s="256"/>
      <c r="L125" s="32"/>
    </row>
    <row r="126" spans="2:12" s="1" customFormat="1" ht="6.9" customHeight="1">
      <c r="B126" s="32"/>
      <c r="L126" s="32"/>
    </row>
    <row r="127" spans="2:12" s="1" customFormat="1" ht="12" customHeight="1">
      <c r="B127" s="32"/>
      <c r="C127" s="27" t="s">
        <v>21</v>
      </c>
      <c r="F127" s="25" t="str">
        <f>F16</f>
        <v xml:space="preserve"> </v>
      </c>
      <c r="I127" s="27" t="s">
        <v>23</v>
      </c>
      <c r="J127" s="52" t="str">
        <f>IF(J16="","",J16)</f>
        <v>25. 2. 2025</v>
      </c>
      <c r="L127" s="32"/>
    </row>
    <row r="128" spans="2:12" s="1" customFormat="1" ht="6.9" customHeight="1">
      <c r="B128" s="32"/>
      <c r="L128" s="32"/>
    </row>
    <row r="129" spans="2:65" s="1" customFormat="1" ht="15.15" customHeight="1">
      <c r="B129" s="32"/>
      <c r="C129" s="27" t="s">
        <v>25</v>
      </c>
      <c r="F129" s="25" t="str">
        <f>E19</f>
        <v xml:space="preserve"> </v>
      </c>
      <c r="I129" s="27" t="s">
        <v>30</v>
      </c>
      <c r="J129" s="30" t="str">
        <f>E25</f>
        <v xml:space="preserve"> </v>
      </c>
      <c r="L129" s="32"/>
    </row>
    <row r="130" spans="2:65" s="1" customFormat="1" ht="15.15" customHeight="1">
      <c r="B130" s="32"/>
      <c r="C130" s="27" t="s">
        <v>28</v>
      </c>
      <c r="F130" s="25" t="str">
        <f>IF(E22="","",E22)</f>
        <v>Vyplň údaj</v>
      </c>
      <c r="I130" s="27" t="s">
        <v>32</v>
      </c>
      <c r="J130" s="30" t="str">
        <f>E28</f>
        <v xml:space="preserve"> </v>
      </c>
      <c r="L130" s="32"/>
    </row>
    <row r="131" spans="2:65" s="1" customFormat="1" ht="10.35" customHeight="1">
      <c r="B131" s="32"/>
      <c r="L131" s="32"/>
    </row>
    <row r="132" spans="2:65" s="9" customFormat="1" ht="29.25" customHeight="1">
      <c r="B132" s="112"/>
      <c r="C132" s="113" t="s">
        <v>145</v>
      </c>
      <c r="D132" s="114" t="s">
        <v>59</v>
      </c>
      <c r="E132" s="114" t="s">
        <v>55</v>
      </c>
      <c r="F132" s="114" t="s">
        <v>56</v>
      </c>
      <c r="G132" s="114" t="s">
        <v>146</v>
      </c>
      <c r="H132" s="114" t="s">
        <v>147</v>
      </c>
      <c r="I132" s="114" t="s">
        <v>148</v>
      </c>
      <c r="J132" s="114" t="s">
        <v>134</v>
      </c>
      <c r="K132" s="115" t="s">
        <v>149</v>
      </c>
      <c r="L132" s="112"/>
      <c r="M132" s="59" t="s">
        <v>1</v>
      </c>
      <c r="N132" s="60" t="s">
        <v>38</v>
      </c>
      <c r="O132" s="60" t="s">
        <v>150</v>
      </c>
      <c r="P132" s="60" t="s">
        <v>151</v>
      </c>
      <c r="Q132" s="60" t="s">
        <v>152</v>
      </c>
      <c r="R132" s="60" t="s">
        <v>153</v>
      </c>
      <c r="S132" s="60" t="s">
        <v>154</v>
      </c>
      <c r="T132" s="61" t="s">
        <v>155</v>
      </c>
    </row>
    <row r="133" spans="2:65" s="1" customFormat="1" ht="22.8" customHeight="1">
      <c r="B133" s="32"/>
      <c r="C133" s="64" t="s">
        <v>156</v>
      </c>
      <c r="J133" s="116">
        <f>BK133</f>
        <v>0</v>
      </c>
      <c r="L133" s="32"/>
      <c r="M133" s="62"/>
      <c r="N133" s="53"/>
      <c r="O133" s="53"/>
      <c r="P133" s="117">
        <f>P134+P147+P167+P195</f>
        <v>0</v>
      </c>
      <c r="Q133" s="53"/>
      <c r="R133" s="117">
        <f>R134+R147+R167+R195</f>
        <v>7.5203250000000006</v>
      </c>
      <c r="S133" s="53"/>
      <c r="T133" s="118">
        <f>T134+T147+T167+T195</f>
        <v>0</v>
      </c>
      <c r="AT133" s="17" t="s">
        <v>73</v>
      </c>
      <c r="AU133" s="17" t="s">
        <v>136</v>
      </c>
      <c r="BK133" s="119">
        <f>BK134+BK147+BK167+BK195</f>
        <v>0</v>
      </c>
    </row>
    <row r="134" spans="2:65" s="10" customFormat="1" ht="25.95" customHeight="1">
      <c r="B134" s="120"/>
      <c r="D134" s="121" t="s">
        <v>73</v>
      </c>
      <c r="E134" s="122" t="s">
        <v>309</v>
      </c>
      <c r="F134" s="122" t="s">
        <v>310</v>
      </c>
      <c r="I134" s="123"/>
      <c r="J134" s="124">
        <f>BK134</f>
        <v>0</v>
      </c>
      <c r="L134" s="120"/>
      <c r="M134" s="125"/>
      <c r="P134" s="126">
        <f>P135</f>
        <v>0</v>
      </c>
      <c r="R134" s="126">
        <f>R135</f>
        <v>7.2</v>
      </c>
      <c r="T134" s="127">
        <f>T135</f>
        <v>0</v>
      </c>
      <c r="AR134" s="121" t="s">
        <v>81</v>
      </c>
      <c r="AT134" s="128" t="s">
        <v>73</v>
      </c>
      <c r="AU134" s="128" t="s">
        <v>74</v>
      </c>
      <c r="AY134" s="121" t="s">
        <v>159</v>
      </c>
      <c r="BK134" s="129">
        <f>BK135</f>
        <v>0</v>
      </c>
    </row>
    <row r="135" spans="2:65" s="10" customFormat="1" ht="22.8" customHeight="1">
      <c r="B135" s="120"/>
      <c r="D135" s="121" t="s">
        <v>73</v>
      </c>
      <c r="E135" s="156" t="s">
        <v>81</v>
      </c>
      <c r="F135" s="156" t="s">
        <v>311</v>
      </c>
      <c r="I135" s="123"/>
      <c r="J135" s="157">
        <f>BK135</f>
        <v>0</v>
      </c>
      <c r="L135" s="120"/>
      <c r="M135" s="125"/>
      <c r="P135" s="126">
        <f>SUM(P136:P146)</f>
        <v>0</v>
      </c>
      <c r="R135" s="126">
        <f>SUM(R136:R146)</f>
        <v>7.2</v>
      </c>
      <c r="T135" s="127">
        <f>SUM(T136:T146)</f>
        <v>0</v>
      </c>
      <c r="AR135" s="121" t="s">
        <v>81</v>
      </c>
      <c r="AT135" s="128" t="s">
        <v>73</v>
      </c>
      <c r="AU135" s="128" t="s">
        <v>81</v>
      </c>
      <c r="AY135" s="121" t="s">
        <v>159</v>
      </c>
      <c r="BK135" s="129">
        <f>SUM(BK136:BK146)</f>
        <v>0</v>
      </c>
    </row>
    <row r="136" spans="2:65" s="1" customFormat="1" ht="49.05" customHeight="1">
      <c r="B136" s="130"/>
      <c r="C136" s="131" t="s">
        <v>312</v>
      </c>
      <c r="D136" s="131" t="s">
        <v>160</v>
      </c>
      <c r="E136" s="132" t="s">
        <v>313</v>
      </c>
      <c r="F136" s="133" t="s">
        <v>314</v>
      </c>
      <c r="G136" s="134" t="s">
        <v>315</v>
      </c>
      <c r="H136" s="135">
        <v>19.2</v>
      </c>
      <c r="I136" s="136"/>
      <c r="J136" s="137">
        <f>ROUND(I136*H136,2)</f>
        <v>0</v>
      </c>
      <c r="K136" s="133" t="s">
        <v>316</v>
      </c>
      <c r="L136" s="32"/>
      <c r="M136" s="138" t="s">
        <v>1</v>
      </c>
      <c r="N136" s="139" t="s">
        <v>39</v>
      </c>
      <c r="P136" s="140">
        <f>O136*H136</f>
        <v>0</v>
      </c>
      <c r="Q136" s="140">
        <v>0</v>
      </c>
      <c r="R136" s="140">
        <f>Q136*H136</f>
        <v>0</v>
      </c>
      <c r="S136" s="140">
        <v>0</v>
      </c>
      <c r="T136" s="141">
        <f>S136*H136</f>
        <v>0</v>
      </c>
      <c r="AR136" s="142" t="s">
        <v>164</v>
      </c>
      <c r="AT136" s="142" t="s">
        <v>160</v>
      </c>
      <c r="AU136" s="142" t="s">
        <v>83</v>
      </c>
      <c r="AY136" s="17" t="s">
        <v>159</v>
      </c>
      <c r="BE136" s="143">
        <f>IF(N136="základní",J136,0)</f>
        <v>0</v>
      </c>
      <c r="BF136" s="143">
        <f>IF(N136="snížená",J136,0)</f>
        <v>0</v>
      </c>
      <c r="BG136" s="143">
        <f>IF(N136="zákl. přenesená",J136,0)</f>
        <v>0</v>
      </c>
      <c r="BH136" s="143">
        <f>IF(N136="sníž. přenesená",J136,0)</f>
        <v>0</v>
      </c>
      <c r="BI136" s="143">
        <f>IF(N136="nulová",J136,0)</f>
        <v>0</v>
      </c>
      <c r="BJ136" s="17" t="s">
        <v>81</v>
      </c>
      <c r="BK136" s="143">
        <f>ROUND(I136*H136,2)</f>
        <v>0</v>
      </c>
      <c r="BL136" s="17" t="s">
        <v>164</v>
      </c>
      <c r="BM136" s="142" t="s">
        <v>317</v>
      </c>
    </row>
    <row r="137" spans="2:65" s="1" customFormat="1" ht="28.8">
      <c r="B137" s="32"/>
      <c r="D137" s="144" t="s">
        <v>165</v>
      </c>
      <c r="F137" s="145" t="s">
        <v>314</v>
      </c>
      <c r="I137" s="146"/>
      <c r="L137" s="32"/>
      <c r="M137" s="147"/>
      <c r="T137" s="56"/>
      <c r="AT137" s="17" t="s">
        <v>165</v>
      </c>
      <c r="AU137" s="17" t="s">
        <v>83</v>
      </c>
    </row>
    <row r="138" spans="2:65" s="1" customFormat="1" ht="44.25" customHeight="1">
      <c r="B138" s="130"/>
      <c r="C138" s="131" t="s">
        <v>253</v>
      </c>
      <c r="D138" s="131" t="s">
        <v>160</v>
      </c>
      <c r="E138" s="132" t="s">
        <v>318</v>
      </c>
      <c r="F138" s="133" t="s">
        <v>319</v>
      </c>
      <c r="G138" s="134" t="s">
        <v>315</v>
      </c>
      <c r="H138" s="135">
        <v>19.2</v>
      </c>
      <c r="I138" s="136"/>
      <c r="J138" s="137">
        <f>ROUND(I138*H138,2)</f>
        <v>0</v>
      </c>
      <c r="K138" s="133" t="s">
        <v>320</v>
      </c>
      <c r="L138" s="32"/>
      <c r="M138" s="138" t="s">
        <v>1</v>
      </c>
      <c r="N138" s="139" t="s">
        <v>39</v>
      </c>
      <c r="P138" s="140">
        <f>O138*H138</f>
        <v>0</v>
      </c>
      <c r="Q138" s="140">
        <v>0</v>
      </c>
      <c r="R138" s="140">
        <f>Q138*H138</f>
        <v>0</v>
      </c>
      <c r="S138" s="140">
        <v>0</v>
      </c>
      <c r="T138" s="141">
        <f>S138*H138</f>
        <v>0</v>
      </c>
      <c r="AR138" s="142" t="s">
        <v>164</v>
      </c>
      <c r="AT138" s="142" t="s">
        <v>160</v>
      </c>
      <c r="AU138" s="142" t="s">
        <v>83</v>
      </c>
      <c r="AY138" s="17" t="s">
        <v>159</v>
      </c>
      <c r="BE138" s="143">
        <f>IF(N138="základní",J138,0)</f>
        <v>0</v>
      </c>
      <c r="BF138" s="143">
        <f>IF(N138="snížená",J138,0)</f>
        <v>0</v>
      </c>
      <c r="BG138" s="143">
        <f>IF(N138="zákl. přenesená",J138,0)</f>
        <v>0</v>
      </c>
      <c r="BH138" s="143">
        <f>IF(N138="sníž. přenesená",J138,0)</f>
        <v>0</v>
      </c>
      <c r="BI138" s="143">
        <f>IF(N138="nulová",J138,0)</f>
        <v>0</v>
      </c>
      <c r="BJ138" s="17" t="s">
        <v>81</v>
      </c>
      <c r="BK138" s="143">
        <f>ROUND(I138*H138,2)</f>
        <v>0</v>
      </c>
      <c r="BL138" s="17" t="s">
        <v>164</v>
      </c>
      <c r="BM138" s="142" t="s">
        <v>321</v>
      </c>
    </row>
    <row r="139" spans="2:65" s="1" customFormat="1" ht="28.8">
      <c r="B139" s="32"/>
      <c r="D139" s="144" t="s">
        <v>165</v>
      </c>
      <c r="F139" s="145" t="s">
        <v>319</v>
      </c>
      <c r="I139" s="146"/>
      <c r="L139" s="32"/>
      <c r="M139" s="147"/>
      <c r="T139" s="56"/>
      <c r="AT139" s="17" t="s">
        <v>165</v>
      </c>
      <c r="AU139" s="17" t="s">
        <v>83</v>
      </c>
    </row>
    <row r="140" spans="2:65" s="1" customFormat="1" ht="66.75" customHeight="1">
      <c r="B140" s="130"/>
      <c r="C140" s="131" t="s">
        <v>322</v>
      </c>
      <c r="D140" s="131" t="s">
        <v>160</v>
      </c>
      <c r="E140" s="132" t="s">
        <v>323</v>
      </c>
      <c r="F140" s="133" t="s">
        <v>324</v>
      </c>
      <c r="G140" s="134" t="s">
        <v>315</v>
      </c>
      <c r="H140" s="135">
        <v>8.4</v>
      </c>
      <c r="I140" s="136"/>
      <c r="J140" s="137">
        <f>ROUND(I140*H140,2)</f>
        <v>0</v>
      </c>
      <c r="K140" s="133" t="s">
        <v>320</v>
      </c>
      <c r="L140" s="32"/>
      <c r="M140" s="138" t="s">
        <v>1</v>
      </c>
      <c r="N140" s="139" t="s">
        <v>39</v>
      </c>
      <c r="P140" s="140">
        <f>O140*H140</f>
        <v>0</v>
      </c>
      <c r="Q140" s="140">
        <v>0</v>
      </c>
      <c r="R140" s="140">
        <f>Q140*H140</f>
        <v>0</v>
      </c>
      <c r="S140" s="140">
        <v>0</v>
      </c>
      <c r="T140" s="141">
        <f>S140*H140</f>
        <v>0</v>
      </c>
      <c r="AR140" s="142" t="s">
        <v>164</v>
      </c>
      <c r="AT140" s="142" t="s">
        <v>160</v>
      </c>
      <c r="AU140" s="142" t="s">
        <v>83</v>
      </c>
      <c r="AY140" s="17" t="s">
        <v>159</v>
      </c>
      <c r="BE140" s="143">
        <f>IF(N140="základní",J140,0)</f>
        <v>0</v>
      </c>
      <c r="BF140" s="143">
        <f>IF(N140="snížená",J140,0)</f>
        <v>0</v>
      </c>
      <c r="BG140" s="143">
        <f>IF(N140="zákl. přenesená",J140,0)</f>
        <v>0</v>
      </c>
      <c r="BH140" s="143">
        <f>IF(N140="sníž. přenesená",J140,0)</f>
        <v>0</v>
      </c>
      <c r="BI140" s="143">
        <f>IF(N140="nulová",J140,0)</f>
        <v>0</v>
      </c>
      <c r="BJ140" s="17" t="s">
        <v>81</v>
      </c>
      <c r="BK140" s="143">
        <f>ROUND(I140*H140,2)</f>
        <v>0</v>
      </c>
      <c r="BL140" s="17" t="s">
        <v>164</v>
      </c>
      <c r="BM140" s="142" t="s">
        <v>325</v>
      </c>
    </row>
    <row r="141" spans="2:65" s="1" customFormat="1" ht="48">
      <c r="B141" s="32"/>
      <c r="D141" s="144" t="s">
        <v>165</v>
      </c>
      <c r="F141" s="145" t="s">
        <v>324</v>
      </c>
      <c r="I141" s="146"/>
      <c r="L141" s="32"/>
      <c r="M141" s="147"/>
      <c r="T141" s="56"/>
      <c r="AT141" s="17" t="s">
        <v>165</v>
      </c>
      <c r="AU141" s="17" t="s">
        <v>83</v>
      </c>
    </row>
    <row r="142" spans="2:65" s="1" customFormat="1" ht="16.5" customHeight="1">
      <c r="B142" s="130"/>
      <c r="C142" s="158" t="s">
        <v>257</v>
      </c>
      <c r="D142" s="158" t="s">
        <v>326</v>
      </c>
      <c r="E142" s="159" t="s">
        <v>327</v>
      </c>
      <c r="F142" s="160" t="s">
        <v>328</v>
      </c>
      <c r="G142" s="161" t="s">
        <v>329</v>
      </c>
      <c r="H142" s="162">
        <v>7.2</v>
      </c>
      <c r="I142" s="163"/>
      <c r="J142" s="164">
        <f>ROUND(I142*H142,2)</f>
        <v>0</v>
      </c>
      <c r="K142" s="160" t="s">
        <v>320</v>
      </c>
      <c r="L142" s="165"/>
      <c r="M142" s="166" t="s">
        <v>1</v>
      </c>
      <c r="N142" s="167" t="s">
        <v>39</v>
      </c>
      <c r="P142" s="140">
        <f>O142*H142</f>
        <v>0</v>
      </c>
      <c r="Q142" s="140">
        <v>1</v>
      </c>
      <c r="R142" s="140">
        <f>Q142*H142</f>
        <v>7.2</v>
      </c>
      <c r="S142" s="140">
        <v>0</v>
      </c>
      <c r="T142" s="141">
        <f>S142*H142</f>
        <v>0</v>
      </c>
      <c r="AR142" s="142" t="s">
        <v>175</v>
      </c>
      <c r="AT142" s="142" t="s">
        <v>326</v>
      </c>
      <c r="AU142" s="142" t="s">
        <v>83</v>
      </c>
      <c r="AY142" s="17" t="s">
        <v>159</v>
      </c>
      <c r="BE142" s="143">
        <f>IF(N142="základní",J142,0)</f>
        <v>0</v>
      </c>
      <c r="BF142" s="143">
        <f>IF(N142="snížená",J142,0)</f>
        <v>0</v>
      </c>
      <c r="BG142" s="143">
        <f>IF(N142="zákl. přenesená",J142,0)</f>
        <v>0</v>
      </c>
      <c r="BH142" s="143">
        <f>IF(N142="sníž. přenesená",J142,0)</f>
        <v>0</v>
      </c>
      <c r="BI142" s="143">
        <f>IF(N142="nulová",J142,0)</f>
        <v>0</v>
      </c>
      <c r="BJ142" s="17" t="s">
        <v>81</v>
      </c>
      <c r="BK142" s="143">
        <f>ROUND(I142*H142,2)</f>
        <v>0</v>
      </c>
      <c r="BL142" s="17" t="s">
        <v>164</v>
      </c>
      <c r="BM142" s="142" t="s">
        <v>330</v>
      </c>
    </row>
    <row r="143" spans="2:65" s="1" customFormat="1" ht="10.199999999999999">
      <c r="B143" s="32"/>
      <c r="D143" s="144" t="s">
        <v>165</v>
      </c>
      <c r="F143" s="145" t="s">
        <v>328</v>
      </c>
      <c r="I143" s="146"/>
      <c r="L143" s="32"/>
      <c r="M143" s="147"/>
      <c r="T143" s="56"/>
      <c r="AT143" s="17" t="s">
        <v>165</v>
      </c>
      <c r="AU143" s="17" t="s">
        <v>83</v>
      </c>
    </row>
    <row r="144" spans="2:65" s="12" customFormat="1" ht="10.199999999999999">
      <c r="B144" s="168"/>
      <c r="D144" s="144" t="s">
        <v>331</v>
      </c>
      <c r="E144" s="169" t="s">
        <v>1</v>
      </c>
      <c r="F144" s="170" t="s">
        <v>332</v>
      </c>
      <c r="H144" s="171">
        <v>7.2</v>
      </c>
      <c r="I144" s="172"/>
      <c r="L144" s="168"/>
      <c r="M144" s="173"/>
      <c r="T144" s="174"/>
      <c r="AT144" s="169" t="s">
        <v>331</v>
      </c>
      <c r="AU144" s="169" t="s">
        <v>83</v>
      </c>
      <c r="AV144" s="12" t="s">
        <v>83</v>
      </c>
      <c r="AW144" s="12" t="s">
        <v>31</v>
      </c>
      <c r="AX144" s="12" t="s">
        <v>81</v>
      </c>
      <c r="AY144" s="169" t="s">
        <v>159</v>
      </c>
    </row>
    <row r="145" spans="2:65" s="1" customFormat="1" ht="33" customHeight="1">
      <c r="B145" s="130"/>
      <c r="C145" s="131" t="s">
        <v>333</v>
      </c>
      <c r="D145" s="131" t="s">
        <v>160</v>
      </c>
      <c r="E145" s="132" t="s">
        <v>334</v>
      </c>
      <c r="F145" s="133" t="s">
        <v>335</v>
      </c>
      <c r="G145" s="134" t="s">
        <v>336</v>
      </c>
      <c r="H145" s="135">
        <v>19.2</v>
      </c>
      <c r="I145" s="136"/>
      <c r="J145" s="137">
        <f>ROUND(I145*H145,2)</f>
        <v>0</v>
      </c>
      <c r="K145" s="133" t="s">
        <v>320</v>
      </c>
      <c r="L145" s="32"/>
      <c r="M145" s="138" t="s">
        <v>1</v>
      </c>
      <c r="N145" s="139" t="s">
        <v>39</v>
      </c>
      <c r="P145" s="140">
        <f>O145*H145</f>
        <v>0</v>
      </c>
      <c r="Q145" s="140">
        <v>0</v>
      </c>
      <c r="R145" s="140">
        <f>Q145*H145</f>
        <v>0</v>
      </c>
      <c r="S145" s="140">
        <v>0</v>
      </c>
      <c r="T145" s="141">
        <f>S145*H145</f>
        <v>0</v>
      </c>
      <c r="AR145" s="142" t="s">
        <v>164</v>
      </c>
      <c r="AT145" s="142" t="s">
        <v>160</v>
      </c>
      <c r="AU145" s="142" t="s">
        <v>83</v>
      </c>
      <c r="AY145" s="17" t="s">
        <v>159</v>
      </c>
      <c r="BE145" s="143">
        <f>IF(N145="základní",J145,0)</f>
        <v>0</v>
      </c>
      <c r="BF145" s="143">
        <f>IF(N145="snížená",J145,0)</f>
        <v>0</v>
      </c>
      <c r="BG145" s="143">
        <f>IF(N145="zákl. přenesená",J145,0)</f>
        <v>0</v>
      </c>
      <c r="BH145" s="143">
        <f>IF(N145="sníž. přenesená",J145,0)</f>
        <v>0</v>
      </c>
      <c r="BI145" s="143">
        <f>IF(N145="nulová",J145,0)</f>
        <v>0</v>
      </c>
      <c r="BJ145" s="17" t="s">
        <v>81</v>
      </c>
      <c r="BK145" s="143">
        <f>ROUND(I145*H145,2)</f>
        <v>0</v>
      </c>
      <c r="BL145" s="17" t="s">
        <v>164</v>
      </c>
      <c r="BM145" s="142" t="s">
        <v>337</v>
      </c>
    </row>
    <row r="146" spans="2:65" s="1" customFormat="1" ht="19.2">
      <c r="B146" s="32"/>
      <c r="D146" s="144" t="s">
        <v>165</v>
      </c>
      <c r="F146" s="145" t="s">
        <v>335</v>
      </c>
      <c r="I146" s="146"/>
      <c r="L146" s="32"/>
      <c r="M146" s="147"/>
      <c r="T146" s="56"/>
      <c r="AT146" s="17" t="s">
        <v>165</v>
      </c>
      <c r="AU146" s="17" t="s">
        <v>83</v>
      </c>
    </row>
    <row r="147" spans="2:65" s="10" customFormat="1" ht="25.95" customHeight="1">
      <c r="B147" s="120"/>
      <c r="D147" s="121" t="s">
        <v>73</v>
      </c>
      <c r="E147" s="122" t="s">
        <v>338</v>
      </c>
      <c r="F147" s="122" t="s">
        <v>339</v>
      </c>
      <c r="I147" s="123"/>
      <c r="J147" s="124">
        <f>BK147</f>
        <v>0</v>
      </c>
      <c r="L147" s="120"/>
      <c r="M147" s="125"/>
      <c r="P147" s="126">
        <f>P148</f>
        <v>0</v>
      </c>
      <c r="R147" s="126">
        <f>R148</f>
        <v>0.22629499999999997</v>
      </c>
      <c r="T147" s="127">
        <f>T148</f>
        <v>0</v>
      </c>
      <c r="AR147" s="121" t="s">
        <v>83</v>
      </c>
      <c r="AT147" s="128" t="s">
        <v>73</v>
      </c>
      <c r="AU147" s="128" t="s">
        <v>74</v>
      </c>
      <c r="AY147" s="121" t="s">
        <v>159</v>
      </c>
      <c r="BK147" s="129">
        <f>BK148</f>
        <v>0</v>
      </c>
    </row>
    <row r="148" spans="2:65" s="10" customFormat="1" ht="22.8" customHeight="1">
      <c r="B148" s="120"/>
      <c r="D148" s="121" t="s">
        <v>73</v>
      </c>
      <c r="E148" s="156" t="s">
        <v>340</v>
      </c>
      <c r="F148" s="156" t="s">
        <v>341</v>
      </c>
      <c r="I148" s="123"/>
      <c r="J148" s="157">
        <f>BK148</f>
        <v>0</v>
      </c>
      <c r="L148" s="120"/>
      <c r="M148" s="125"/>
      <c r="P148" s="126">
        <f>SUM(P149:P166)</f>
        <v>0</v>
      </c>
      <c r="R148" s="126">
        <f>SUM(R149:R166)</f>
        <v>0.22629499999999997</v>
      </c>
      <c r="T148" s="127">
        <f>SUM(T149:T166)</f>
        <v>0</v>
      </c>
      <c r="AR148" s="121" t="s">
        <v>83</v>
      </c>
      <c r="AT148" s="128" t="s">
        <v>73</v>
      </c>
      <c r="AU148" s="128" t="s">
        <v>81</v>
      </c>
      <c r="AY148" s="121" t="s">
        <v>159</v>
      </c>
      <c r="BK148" s="129">
        <f>SUM(BK149:BK166)</f>
        <v>0</v>
      </c>
    </row>
    <row r="149" spans="2:65" s="1" customFormat="1" ht="44.25" customHeight="1">
      <c r="B149" s="130"/>
      <c r="C149" s="131" t="s">
        <v>175</v>
      </c>
      <c r="D149" s="131" t="s">
        <v>160</v>
      </c>
      <c r="E149" s="132" t="s">
        <v>342</v>
      </c>
      <c r="F149" s="133" t="s">
        <v>343</v>
      </c>
      <c r="G149" s="134" t="s">
        <v>344</v>
      </c>
      <c r="H149" s="135">
        <v>70</v>
      </c>
      <c r="I149" s="136"/>
      <c r="J149" s="137">
        <f>ROUND(I149*H149,2)</f>
        <v>0</v>
      </c>
      <c r="K149" s="133" t="s">
        <v>345</v>
      </c>
      <c r="L149" s="32"/>
      <c r="M149" s="138" t="s">
        <v>1</v>
      </c>
      <c r="N149" s="139" t="s">
        <v>39</v>
      </c>
      <c r="P149" s="140">
        <f>O149*H149</f>
        <v>0</v>
      </c>
      <c r="Q149" s="140">
        <v>0</v>
      </c>
      <c r="R149" s="140">
        <f>Q149*H149</f>
        <v>0</v>
      </c>
      <c r="S149" s="140">
        <v>0</v>
      </c>
      <c r="T149" s="141">
        <f>S149*H149</f>
        <v>0</v>
      </c>
      <c r="AR149" s="142" t="s">
        <v>200</v>
      </c>
      <c r="AT149" s="142" t="s">
        <v>160</v>
      </c>
      <c r="AU149" s="142" t="s">
        <v>83</v>
      </c>
      <c r="AY149" s="17" t="s">
        <v>159</v>
      </c>
      <c r="BE149" s="143">
        <f>IF(N149="základní",J149,0)</f>
        <v>0</v>
      </c>
      <c r="BF149" s="143">
        <f>IF(N149="snížená",J149,0)</f>
        <v>0</v>
      </c>
      <c r="BG149" s="143">
        <f>IF(N149="zákl. přenesená",J149,0)</f>
        <v>0</v>
      </c>
      <c r="BH149" s="143">
        <f>IF(N149="sníž. přenesená",J149,0)</f>
        <v>0</v>
      </c>
      <c r="BI149" s="143">
        <f>IF(N149="nulová",J149,0)</f>
        <v>0</v>
      </c>
      <c r="BJ149" s="17" t="s">
        <v>81</v>
      </c>
      <c r="BK149" s="143">
        <f>ROUND(I149*H149,2)</f>
        <v>0</v>
      </c>
      <c r="BL149" s="17" t="s">
        <v>200</v>
      </c>
      <c r="BM149" s="142" t="s">
        <v>346</v>
      </c>
    </row>
    <row r="150" spans="2:65" s="1" customFormat="1" ht="28.8">
      <c r="B150" s="32"/>
      <c r="D150" s="144" t="s">
        <v>165</v>
      </c>
      <c r="F150" s="145" t="s">
        <v>343</v>
      </c>
      <c r="I150" s="146"/>
      <c r="L150" s="32"/>
      <c r="M150" s="147"/>
      <c r="T150" s="56"/>
      <c r="AT150" s="17" t="s">
        <v>165</v>
      </c>
      <c r="AU150" s="17" t="s">
        <v>83</v>
      </c>
    </row>
    <row r="151" spans="2:65" s="1" customFormat="1" ht="33" customHeight="1">
      <c r="B151" s="130"/>
      <c r="C151" s="158" t="s">
        <v>197</v>
      </c>
      <c r="D151" s="158" t="s">
        <v>326</v>
      </c>
      <c r="E151" s="159" t="s">
        <v>347</v>
      </c>
      <c r="F151" s="160" t="s">
        <v>348</v>
      </c>
      <c r="G151" s="161" t="s">
        <v>344</v>
      </c>
      <c r="H151" s="162">
        <v>70</v>
      </c>
      <c r="I151" s="163"/>
      <c r="J151" s="164">
        <f>ROUND(I151*H151,2)</f>
        <v>0</v>
      </c>
      <c r="K151" s="160" t="s">
        <v>345</v>
      </c>
      <c r="L151" s="165"/>
      <c r="M151" s="166" t="s">
        <v>1</v>
      </c>
      <c r="N151" s="167" t="s">
        <v>39</v>
      </c>
      <c r="P151" s="140">
        <f>O151*H151</f>
        <v>0</v>
      </c>
      <c r="Q151" s="140">
        <v>6.8999999999999997E-4</v>
      </c>
      <c r="R151" s="140">
        <f>Q151*H151</f>
        <v>4.8299999999999996E-2</v>
      </c>
      <c r="S151" s="140">
        <v>0</v>
      </c>
      <c r="T151" s="141">
        <f>S151*H151</f>
        <v>0</v>
      </c>
      <c r="AR151" s="142" t="s">
        <v>241</v>
      </c>
      <c r="AT151" s="142" t="s">
        <v>326</v>
      </c>
      <c r="AU151" s="142" t="s">
        <v>83</v>
      </c>
      <c r="AY151" s="17" t="s">
        <v>159</v>
      </c>
      <c r="BE151" s="143">
        <f>IF(N151="základní",J151,0)</f>
        <v>0</v>
      </c>
      <c r="BF151" s="143">
        <f>IF(N151="snížená",J151,0)</f>
        <v>0</v>
      </c>
      <c r="BG151" s="143">
        <f>IF(N151="zákl. přenesená",J151,0)</f>
        <v>0</v>
      </c>
      <c r="BH151" s="143">
        <f>IF(N151="sníž. přenesená",J151,0)</f>
        <v>0</v>
      </c>
      <c r="BI151" s="143">
        <f>IF(N151="nulová",J151,0)</f>
        <v>0</v>
      </c>
      <c r="BJ151" s="17" t="s">
        <v>81</v>
      </c>
      <c r="BK151" s="143">
        <f>ROUND(I151*H151,2)</f>
        <v>0</v>
      </c>
      <c r="BL151" s="17" t="s">
        <v>200</v>
      </c>
      <c r="BM151" s="142" t="s">
        <v>349</v>
      </c>
    </row>
    <row r="152" spans="2:65" s="1" customFormat="1" ht="19.2">
      <c r="B152" s="32"/>
      <c r="D152" s="144" t="s">
        <v>165</v>
      </c>
      <c r="F152" s="145" t="s">
        <v>348</v>
      </c>
      <c r="I152" s="146"/>
      <c r="L152" s="32"/>
      <c r="M152" s="147"/>
      <c r="T152" s="56"/>
      <c r="AT152" s="17" t="s">
        <v>165</v>
      </c>
      <c r="AU152" s="17" t="s">
        <v>83</v>
      </c>
    </row>
    <row r="153" spans="2:65" s="1" customFormat="1" ht="49.05" customHeight="1">
      <c r="B153" s="130"/>
      <c r="C153" s="131" t="s">
        <v>350</v>
      </c>
      <c r="D153" s="131" t="s">
        <v>160</v>
      </c>
      <c r="E153" s="132" t="s">
        <v>351</v>
      </c>
      <c r="F153" s="133" t="s">
        <v>352</v>
      </c>
      <c r="G153" s="134" t="s">
        <v>344</v>
      </c>
      <c r="H153" s="135">
        <v>70</v>
      </c>
      <c r="I153" s="136"/>
      <c r="J153" s="137">
        <f>ROUND(I153*H153,2)</f>
        <v>0</v>
      </c>
      <c r="K153" s="133" t="s">
        <v>320</v>
      </c>
      <c r="L153" s="32"/>
      <c r="M153" s="138" t="s">
        <v>1</v>
      </c>
      <c r="N153" s="139" t="s">
        <v>39</v>
      </c>
      <c r="P153" s="140">
        <f>O153*H153</f>
        <v>0</v>
      </c>
      <c r="Q153" s="140">
        <v>0</v>
      </c>
      <c r="R153" s="140">
        <f>Q153*H153</f>
        <v>0</v>
      </c>
      <c r="S153" s="140">
        <v>0</v>
      </c>
      <c r="T153" s="141">
        <f>S153*H153</f>
        <v>0</v>
      </c>
      <c r="AR153" s="142" t="s">
        <v>200</v>
      </c>
      <c r="AT153" s="142" t="s">
        <v>160</v>
      </c>
      <c r="AU153" s="142" t="s">
        <v>83</v>
      </c>
      <c r="AY153" s="17" t="s">
        <v>159</v>
      </c>
      <c r="BE153" s="143">
        <f>IF(N153="základní",J153,0)</f>
        <v>0</v>
      </c>
      <c r="BF153" s="143">
        <f>IF(N153="snížená",J153,0)</f>
        <v>0</v>
      </c>
      <c r="BG153" s="143">
        <f>IF(N153="zákl. přenesená",J153,0)</f>
        <v>0</v>
      </c>
      <c r="BH153" s="143">
        <f>IF(N153="sníž. přenesená",J153,0)</f>
        <v>0</v>
      </c>
      <c r="BI153" s="143">
        <f>IF(N153="nulová",J153,0)</f>
        <v>0</v>
      </c>
      <c r="BJ153" s="17" t="s">
        <v>81</v>
      </c>
      <c r="BK153" s="143">
        <f>ROUND(I153*H153,2)</f>
        <v>0</v>
      </c>
      <c r="BL153" s="17" t="s">
        <v>200</v>
      </c>
      <c r="BM153" s="142" t="s">
        <v>353</v>
      </c>
    </row>
    <row r="154" spans="2:65" s="1" customFormat="1" ht="28.8">
      <c r="B154" s="32"/>
      <c r="D154" s="144" t="s">
        <v>165</v>
      </c>
      <c r="F154" s="145" t="s">
        <v>352</v>
      </c>
      <c r="I154" s="146"/>
      <c r="L154" s="32"/>
      <c r="M154" s="147"/>
      <c r="T154" s="56"/>
      <c r="AT154" s="17" t="s">
        <v>165</v>
      </c>
      <c r="AU154" s="17" t="s">
        <v>83</v>
      </c>
    </row>
    <row r="155" spans="2:65" s="1" customFormat="1" ht="24.15" customHeight="1">
      <c r="B155" s="130"/>
      <c r="C155" s="158" t="s">
        <v>249</v>
      </c>
      <c r="D155" s="158" t="s">
        <v>326</v>
      </c>
      <c r="E155" s="159" t="s">
        <v>354</v>
      </c>
      <c r="F155" s="160" t="s">
        <v>355</v>
      </c>
      <c r="G155" s="161" t="s">
        <v>344</v>
      </c>
      <c r="H155" s="162">
        <v>80.5</v>
      </c>
      <c r="I155" s="163"/>
      <c r="J155" s="164">
        <f>ROUND(I155*H155,2)</f>
        <v>0</v>
      </c>
      <c r="K155" s="160" t="s">
        <v>320</v>
      </c>
      <c r="L155" s="165"/>
      <c r="M155" s="166" t="s">
        <v>1</v>
      </c>
      <c r="N155" s="167" t="s">
        <v>39</v>
      </c>
      <c r="P155" s="140">
        <f>O155*H155</f>
        <v>0</v>
      </c>
      <c r="Q155" s="140">
        <v>1.47E-3</v>
      </c>
      <c r="R155" s="140">
        <f>Q155*H155</f>
        <v>0.118335</v>
      </c>
      <c r="S155" s="140">
        <v>0</v>
      </c>
      <c r="T155" s="141">
        <f>S155*H155</f>
        <v>0</v>
      </c>
      <c r="AR155" s="142" t="s">
        <v>241</v>
      </c>
      <c r="AT155" s="142" t="s">
        <v>326</v>
      </c>
      <c r="AU155" s="142" t="s">
        <v>83</v>
      </c>
      <c r="AY155" s="17" t="s">
        <v>159</v>
      </c>
      <c r="BE155" s="143">
        <f>IF(N155="základní",J155,0)</f>
        <v>0</v>
      </c>
      <c r="BF155" s="143">
        <f>IF(N155="snížená",J155,0)</f>
        <v>0</v>
      </c>
      <c r="BG155" s="143">
        <f>IF(N155="zákl. přenesená",J155,0)</f>
        <v>0</v>
      </c>
      <c r="BH155" s="143">
        <f>IF(N155="sníž. přenesená",J155,0)</f>
        <v>0</v>
      </c>
      <c r="BI155" s="143">
        <f>IF(N155="nulová",J155,0)</f>
        <v>0</v>
      </c>
      <c r="BJ155" s="17" t="s">
        <v>81</v>
      </c>
      <c r="BK155" s="143">
        <f>ROUND(I155*H155,2)</f>
        <v>0</v>
      </c>
      <c r="BL155" s="17" t="s">
        <v>200</v>
      </c>
      <c r="BM155" s="142" t="s">
        <v>356</v>
      </c>
    </row>
    <row r="156" spans="2:65" s="1" customFormat="1" ht="19.2">
      <c r="B156" s="32"/>
      <c r="D156" s="144" t="s">
        <v>165</v>
      </c>
      <c r="F156" s="145" t="s">
        <v>355</v>
      </c>
      <c r="I156" s="146"/>
      <c r="L156" s="32"/>
      <c r="M156" s="147"/>
      <c r="T156" s="56"/>
      <c r="AT156" s="17" t="s">
        <v>165</v>
      </c>
      <c r="AU156" s="17" t="s">
        <v>83</v>
      </c>
    </row>
    <row r="157" spans="2:65" s="12" customFormat="1" ht="10.199999999999999">
      <c r="B157" s="168"/>
      <c r="D157" s="144" t="s">
        <v>331</v>
      </c>
      <c r="E157" s="169" t="s">
        <v>1</v>
      </c>
      <c r="F157" s="170" t="s">
        <v>357</v>
      </c>
      <c r="H157" s="171">
        <v>80.5</v>
      </c>
      <c r="I157" s="172"/>
      <c r="L157" s="168"/>
      <c r="M157" s="173"/>
      <c r="T157" s="174"/>
      <c r="AT157" s="169" t="s">
        <v>331</v>
      </c>
      <c r="AU157" s="169" t="s">
        <v>83</v>
      </c>
      <c r="AV157" s="12" t="s">
        <v>83</v>
      </c>
      <c r="AW157" s="12" t="s">
        <v>31</v>
      </c>
      <c r="AX157" s="12" t="s">
        <v>81</v>
      </c>
      <c r="AY157" s="169" t="s">
        <v>159</v>
      </c>
    </row>
    <row r="158" spans="2:65" s="1" customFormat="1" ht="44.25" customHeight="1">
      <c r="B158" s="130"/>
      <c r="C158" s="131" t="s">
        <v>187</v>
      </c>
      <c r="D158" s="131" t="s">
        <v>160</v>
      </c>
      <c r="E158" s="132" t="s">
        <v>358</v>
      </c>
      <c r="F158" s="133" t="s">
        <v>359</v>
      </c>
      <c r="G158" s="134" t="s">
        <v>344</v>
      </c>
      <c r="H158" s="135">
        <v>70</v>
      </c>
      <c r="I158" s="136"/>
      <c r="J158" s="137">
        <f>ROUND(I158*H158,2)</f>
        <v>0</v>
      </c>
      <c r="K158" s="133" t="s">
        <v>320</v>
      </c>
      <c r="L158" s="32"/>
      <c r="M158" s="138" t="s">
        <v>1</v>
      </c>
      <c r="N158" s="139" t="s">
        <v>39</v>
      </c>
      <c r="P158" s="140">
        <f>O158*H158</f>
        <v>0</v>
      </c>
      <c r="Q158" s="140">
        <v>0</v>
      </c>
      <c r="R158" s="140">
        <f>Q158*H158</f>
        <v>0</v>
      </c>
      <c r="S158" s="140">
        <v>0</v>
      </c>
      <c r="T158" s="141">
        <f>S158*H158</f>
        <v>0</v>
      </c>
      <c r="AR158" s="142" t="s">
        <v>200</v>
      </c>
      <c r="AT158" s="142" t="s">
        <v>160</v>
      </c>
      <c r="AU158" s="142" t="s">
        <v>83</v>
      </c>
      <c r="AY158" s="17" t="s">
        <v>159</v>
      </c>
      <c r="BE158" s="143">
        <f>IF(N158="základní",J158,0)</f>
        <v>0</v>
      </c>
      <c r="BF158" s="143">
        <f>IF(N158="snížená",J158,0)</f>
        <v>0</v>
      </c>
      <c r="BG158" s="143">
        <f>IF(N158="zákl. přenesená",J158,0)</f>
        <v>0</v>
      </c>
      <c r="BH158" s="143">
        <f>IF(N158="sníž. přenesená",J158,0)</f>
        <v>0</v>
      </c>
      <c r="BI158" s="143">
        <f>IF(N158="nulová",J158,0)</f>
        <v>0</v>
      </c>
      <c r="BJ158" s="17" t="s">
        <v>81</v>
      </c>
      <c r="BK158" s="143">
        <f>ROUND(I158*H158,2)</f>
        <v>0</v>
      </c>
      <c r="BL158" s="17" t="s">
        <v>200</v>
      </c>
      <c r="BM158" s="142" t="s">
        <v>360</v>
      </c>
    </row>
    <row r="159" spans="2:65" s="1" customFormat="1" ht="28.8">
      <c r="B159" s="32"/>
      <c r="D159" s="144" t="s">
        <v>165</v>
      </c>
      <c r="F159" s="145" t="s">
        <v>359</v>
      </c>
      <c r="I159" s="146"/>
      <c r="L159" s="32"/>
      <c r="M159" s="147"/>
      <c r="T159" s="56"/>
      <c r="AT159" s="17" t="s">
        <v>165</v>
      </c>
      <c r="AU159" s="17" t="s">
        <v>83</v>
      </c>
    </row>
    <row r="160" spans="2:65" s="1" customFormat="1" ht="24.15" customHeight="1">
      <c r="B160" s="130"/>
      <c r="C160" s="158" t="s">
        <v>206</v>
      </c>
      <c r="D160" s="158" t="s">
        <v>326</v>
      </c>
      <c r="E160" s="159" t="s">
        <v>361</v>
      </c>
      <c r="F160" s="160" t="s">
        <v>362</v>
      </c>
      <c r="G160" s="161" t="s">
        <v>344</v>
      </c>
      <c r="H160" s="162">
        <v>80.5</v>
      </c>
      <c r="I160" s="163"/>
      <c r="J160" s="164">
        <f>ROUND(I160*H160,2)</f>
        <v>0</v>
      </c>
      <c r="K160" s="160" t="s">
        <v>320</v>
      </c>
      <c r="L160" s="165"/>
      <c r="M160" s="166" t="s">
        <v>1</v>
      </c>
      <c r="N160" s="167" t="s">
        <v>39</v>
      </c>
      <c r="P160" s="140">
        <f>O160*H160</f>
        <v>0</v>
      </c>
      <c r="Q160" s="140">
        <v>1.2E-4</v>
      </c>
      <c r="R160" s="140">
        <f>Q160*H160</f>
        <v>9.6600000000000002E-3</v>
      </c>
      <c r="S160" s="140">
        <v>0</v>
      </c>
      <c r="T160" s="141">
        <f>S160*H160</f>
        <v>0</v>
      </c>
      <c r="AR160" s="142" t="s">
        <v>241</v>
      </c>
      <c r="AT160" s="142" t="s">
        <v>326</v>
      </c>
      <c r="AU160" s="142" t="s">
        <v>83</v>
      </c>
      <c r="AY160" s="17" t="s">
        <v>159</v>
      </c>
      <c r="BE160" s="143">
        <f>IF(N160="základní",J160,0)</f>
        <v>0</v>
      </c>
      <c r="BF160" s="143">
        <f>IF(N160="snížená",J160,0)</f>
        <v>0</v>
      </c>
      <c r="BG160" s="143">
        <f>IF(N160="zákl. přenesená",J160,0)</f>
        <v>0</v>
      </c>
      <c r="BH160" s="143">
        <f>IF(N160="sníž. přenesená",J160,0)</f>
        <v>0</v>
      </c>
      <c r="BI160" s="143">
        <f>IF(N160="nulová",J160,0)</f>
        <v>0</v>
      </c>
      <c r="BJ160" s="17" t="s">
        <v>81</v>
      </c>
      <c r="BK160" s="143">
        <f>ROUND(I160*H160,2)</f>
        <v>0</v>
      </c>
      <c r="BL160" s="17" t="s">
        <v>200</v>
      </c>
      <c r="BM160" s="142" t="s">
        <v>363</v>
      </c>
    </row>
    <row r="161" spans="2:65" s="1" customFormat="1" ht="19.2">
      <c r="B161" s="32"/>
      <c r="D161" s="144" t="s">
        <v>165</v>
      </c>
      <c r="F161" s="145" t="s">
        <v>362</v>
      </c>
      <c r="I161" s="146"/>
      <c r="L161" s="32"/>
      <c r="M161" s="147"/>
      <c r="T161" s="56"/>
      <c r="AT161" s="17" t="s">
        <v>165</v>
      </c>
      <c r="AU161" s="17" t="s">
        <v>83</v>
      </c>
    </row>
    <row r="162" spans="2:65" s="12" customFormat="1" ht="10.199999999999999">
      <c r="B162" s="168"/>
      <c r="D162" s="144" t="s">
        <v>331</v>
      </c>
      <c r="E162" s="169" t="s">
        <v>1</v>
      </c>
      <c r="F162" s="170" t="s">
        <v>357</v>
      </c>
      <c r="H162" s="171">
        <v>80.5</v>
      </c>
      <c r="I162" s="172"/>
      <c r="L162" s="168"/>
      <c r="M162" s="173"/>
      <c r="T162" s="174"/>
      <c r="AT162" s="169" t="s">
        <v>331</v>
      </c>
      <c r="AU162" s="169" t="s">
        <v>83</v>
      </c>
      <c r="AV162" s="12" t="s">
        <v>83</v>
      </c>
      <c r="AW162" s="12" t="s">
        <v>31</v>
      </c>
      <c r="AX162" s="12" t="s">
        <v>81</v>
      </c>
      <c r="AY162" s="169" t="s">
        <v>159</v>
      </c>
    </row>
    <row r="163" spans="2:65" s="1" customFormat="1" ht="49.05" customHeight="1">
      <c r="B163" s="130"/>
      <c r="C163" s="131" t="s">
        <v>195</v>
      </c>
      <c r="D163" s="131" t="s">
        <v>160</v>
      </c>
      <c r="E163" s="132" t="s">
        <v>364</v>
      </c>
      <c r="F163" s="133" t="s">
        <v>365</v>
      </c>
      <c r="G163" s="134" t="s">
        <v>344</v>
      </c>
      <c r="H163" s="135">
        <v>50</v>
      </c>
      <c r="I163" s="136"/>
      <c r="J163" s="137">
        <f>ROUND(I163*H163,2)</f>
        <v>0</v>
      </c>
      <c r="K163" s="133" t="s">
        <v>320</v>
      </c>
      <c r="L163" s="32"/>
      <c r="M163" s="138" t="s">
        <v>1</v>
      </c>
      <c r="N163" s="139" t="s">
        <v>39</v>
      </c>
      <c r="P163" s="140">
        <f>O163*H163</f>
        <v>0</v>
      </c>
      <c r="Q163" s="140">
        <v>0</v>
      </c>
      <c r="R163" s="140">
        <f>Q163*H163</f>
        <v>0</v>
      </c>
      <c r="S163" s="140">
        <v>0</v>
      </c>
      <c r="T163" s="141">
        <f>S163*H163</f>
        <v>0</v>
      </c>
      <c r="AR163" s="142" t="s">
        <v>200</v>
      </c>
      <c r="AT163" s="142" t="s">
        <v>160</v>
      </c>
      <c r="AU163" s="142" t="s">
        <v>83</v>
      </c>
      <c r="AY163" s="17" t="s">
        <v>159</v>
      </c>
      <c r="BE163" s="143">
        <f>IF(N163="základní",J163,0)</f>
        <v>0</v>
      </c>
      <c r="BF163" s="143">
        <f>IF(N163="snížená",J163,0)</f>
        <v>0</v>
      </c>
      <c r="BG163" s="143">
        <f>IF(N163="zákl. přenesená",J163,0)</f>
        <v>0</v>
      </c>
      <c r="BH163" s="143">
        <f>IF(N163="sníž. přenesená",J163,0)</f>
        <v>0</v>
      </c>
      <c r="BI163" s="143">
        <f>IF(N163="nulová",J163,0)</f>
        <v>0</v>
      </c>
      <c r="BJ163" s="17" t="s">
        <v>81</v>
      </c>
      <c r="BK163" s="143">
        <f>ROUND(I163*H163,2)</f>
        <v>0</v>
      </c>
      <c r="BL163" s="17" t="s">
        <v>200</v>
      </c>
      <c r="BM163" s="142" t="s">
        <v>366</v>
      </c>
    </row>
    <row r="164" spans="2:65" s="1" customFormat="1" ht="28.8">
      <c r="B164" s="32"/>
      <c r="D164" s="144" t="s">
        <v>165</v>
      </c>
      <c r="F164" s="145" t="s">
        <v>365</v>
      </c>
      <c r="I164" s="146"/>
      <c r="L164" s="32"/>
      <c r="M164" s="147"/>
      <c r="T164" s="56"/>
      <c r="AT164" s="17" t="s">
        <v>165</v>
      </c>
      <c r="AU164" s="17" t="s">
        <v>83</v>
      </c>
    </row>
    <row r="165" spans="2:65" s="1" customFormat="1" ht="16.5" customHeight="1">
      <c r="B165" s="130"/>
      <c r="C165" s="158" t="s">
        <v>223</v>
      </c>
      <c r="D165" s="158" t="s">
        <v>326</v>
      </c>
      <c r="E165" s="159" t="s">
        <v>367</v>
      </c>
      <c r="F165" s="160" t="s">
        <v>368</v>
      </c>
      <c r="G165" s="161" t="s">
        <v>369</v>
      </c>
      <c r="H165" s="162">
        <v>50</v>
      </c>
      <c r="I165" s="163"/>
      <c r="J165" s="164">
        <f>ROUND(I165*H165,2)</f>
        <v>0</v>
      </c>
      <c r="K165" s="160" t="s">
        <v>320</v>
      </c>
      <c r="L165" s="165"/>
      <c r="M165" s="166" t="s">
        <v>1</v>
      </c>
      <c r="N165" s="167" t="s">
        <v>39</v>
      </c>
      <c r="P165" s="140">
        <f>O165*H165</f>
        <v>0</v>
      </c>
      <c r="Q165" s="140">
        <v>1E-3</v>
      </c>
      <c r="R165" s="140">
        <f>Q165*H165</f>
        <v>0.05</v>
      </c>
      <c r="S165" s="140">
        <v>0</v>
      </c>
      <c r="T165" s="141">
        <f>S165*H165</f>
        <v>0</v>
      </c>
      <c r="AR165" s="142" t="s">
        <v>241</v>
      </c>
      <c r="AT165" s="142" t="s">
        <v>326</v>
      </c>
      <c r="AU165" s="142" t="s">
        <v>83</v>
      </c>
      <c r="AY165" s="17" t="s">
        <v>159</v>
      </c>
      <c r="BE165" s="143">
        <f>IF(N165="základní",J165,0)</f>
        <v>0</v>
      </c>
      <c r="BF165" s="143">
        <f>IF(N165="snížená",J165,0)</f>
        <v>0</v>
      </c>
      <c r="BG165" s="143">
        <f>IF(N165="zákl. přenesená",J165,0)</f>
        <v>0</v>
      </c>
      <c r="BH165" s="143">
        <f>IF(N165="sníž. přenesená",J165,0)</f>
        <v>0</v>
      </c>
      <c r="BI165" s="143">
        <f>IF(N165="nulová",J165,0)</f>
        <v>0</v>
      </c>
      <c r="BJ165" s="17" t="s">
        <v>81</v>
      </c>
      <c r="BK165" s="143">
        <f>ROUND(I165*H165,2)</f>
        <v>0</v>
      </c>
      <c r="BL165" s="17" t="s">
        <v>200</v>
      </c>
      <c r="BM165" s="142" t="s">
        <v>370</v>
      </c>
    </row>
    <row r="166" spans="2:65" s="1" customFormat="1" ht="10.199999999999999">
      <c r="B166" s="32"/>
      <c r="D166" s="144" t="s">
        <v>165</v>
      </c>
      <c r="F166" s="145" t="s">
        <v>368</v>
      </c>
      <c r="I166" s="146"/>
      <c r="L166" s="32"/>
      <c r="M166" s="147"/>
      <c r="T166" s="56"/>
      <c r="AT166" s="17" t="s">
        <v>165</v>
      </c>
      <c r="AU166" s="17" t="s">
        <v>83</v>
      </c>
    </row>
    <row r="167" spans="2:65" s="10" customFormat="1" ht="25.95" customHeight="1">
      <c r="B167" s="120"/>
      <c r="D167" s="121" t="s">
        <v>73</v>
      </c>
      <c r="E167" s="122" t="s">
        <v>326</v>
      </c>
      <c r="F167" s="122" t="s">
        <v>371</v>
      </c>
      <c r="I167" s="123"/>
      <c r="J167" s="124">
        <f>BK167</f>
        <v>0</v>
      </c>
      <c r="L167" s="120"/>
      <c r="M167" s="125"/>
      <c r="P167" s="126">
        <f>P168</f>
        <v>0</v>
      </c>
      <c r="R167" s="126">
        <f>R168</f>
        <v>9.4030000000000002E-2</v>
      </c>
      <c r="T167" s="127">
        <f>T168</f>
        <v>0</v>
      </c>
      <c r="AR167" s="121" t="s">
        <v>94</v>
      </c>
      <c r="AT167" s="128" t="s">
        <v>73</v>
      </c>
      <c r="AU167" s="128" t="s">
        <v>74</v>
      </c>
      <c r="AY167" s="121" t="s">
        <v>159</v>
      </c>
      <c r="BK167" s="129">
        <f>BK168</f>
        <v>0</v>
      </c>
    </row>
    <row r="168" spans="2:65" s="10" customFormat="1" ht="22.8" customHeight="1">
      <c r="B168" s="120"/>
      <c r="D168" s="121" t="s">
        <v>73</v>
      </c>
      <c r="E168" s="156" t="s">
        <v>372</v>
      </c>
      <c r="F168" s="156" t="s">
        <v>373</v>
      </c>
      <c r="I168" s="123"/>
      <c r="J168" s="157">
        <f>BK168</f>
        <v>0</v>
      </c>
      <c r="L168" s="120"/>
      <c r="M168" s="125"/>
      <c r="P168" s="126">
        <f>SUM(P169:P194)</f>
        <v>0</v>
      </c>
      <c r="R168" s="126">
        <f>SUM(R169:R194)</f>
        <v>9.4030000000000002E-2</v>
      </c>
      <c r="T168" s="127">
        <f>SUM(T169:T194)</f>
        <v>0</v>
      </c>
      <c r="AR168" s="121" t="s">
        <v>94</v>
      </c>
      <c r="AT168" s="128" t="s">
        <v>73</v>
      </c>
      <c r="AU168" s="128" t="s">
        <v>81</v>
      </c>
      <c r="AY168" s="121" t="s">
        <v>159</v>
      </c>
      <c r="BK168" s="129">
        <f>SUM(BK169:BK194)</f>
        <v>0</v>
      </c>
    </row>
    <row r="169" spans="2:65" s="1" customFormat="1" ht="33" customHeight="1">
      <c r="B169" s="130"/>
      <c r="C169" s="131" t="s">
        <v>209</v>
      </c>
      <c r="D169" s="131" t="s">
        <v>160</v>
      </c>
      <c r="E169" s="132" t="s">
        <v>374</v>
      </c>
      <c r="F169" s="133" t="s">
        <v>375</v>
      </c>
      <c r="G169" s="134" t="s">
        <v>376</v>
      </c>
      <c r="H169" s="135">
        <v>68</v>
      </c>
      <c r="I169" s="136"/>
      <c r="J169" s="137">
        <f>ROUND(I169*H169,2)</f>
        <v>0</v>
      </c>
      <c r="K169" s="133" t="s">
        <v>320</v>
      </c>
      <c r="L169" s="32"/>
      <c r="M169" s="138" t="s">
        <v>1</v>
      </c>
      <c r="N169" s="139" t="s">
        <v>39</v>
      </c>
      <c r="P169" s="140">
        <f>O169*H169</f>
        <v>0</v>
      </c>
      <c r="Q169" s="140">
        <v>0</v>
      </c>
      <c r="R169" s="140">
        <f>Q169*H169</f>
        <v>0</v>
      </c>
      <c r="S169" s="140">
        <v>0</v>
      </c>
      <c r="T169" s="141">
        <f>S169*H169</f>
        <v>0</v>
      </c>
      <c r="AR169" s="142" t="s">
        <v>377</v>
      </c>
      <c r="AT169" s="142" t="s">
        <v>160</v>
      </c>
      <c r="AU169" s="142" t="s">
        <v>83</v>
      </c>
      <c r="AY169" s="17" t="s">
        <v>159</v>
      </c>
      <c r="BE169" s="143">
        <f>IF(N169="základní",J169,0)</f>
        <v>0</v>
      </c>
      <c r="BF169" s="143">
        <f>IF(N169="snížená",J169,0)</f>
        <v>0</v>
      </c>
      <c r="BG169" s="143">
        <f>IF(N169="zákl. přenesená",J169,0)</f>
        <v>0</v>
      </c>
      <c r="BH169" s="143">
        <f>IF(N169="sníž. přenesená",J169,0)</f>
        <v>0</v>
      </c>
      <c r="BI169" s="143">
        <f>IF(N169="nulová",J169,0)</f>
        <v>0</v>
      </c>
      <c r="BJ169" s="17" t="s">
        <v>81</v>
      </c>
      <c r="BK169" s="143">
        <f>ROUND(I169*H169,2)</f>
        <v>0</v>
      </c>
      <c r="BL169" s="17" t="s">
        <v>377</v>
      </c>
      <c r="BM169" s="142" t="s">
        <v>378</v>
      </c>
    </row>
    <row r="170" spans="2:65" s="1" customFormat="1" ht="19.2">
      <c r="B170" s="32"/>
      <c r="D170" s="144" t="s">
        <v>165</v>
      </c>
      <c r="F170" s="145" t="s">
        <v>375</v>
      </c>
      <c r="I170" s="146"/>
      <c r="L170" s="32"/>
      <c r="M170" s="147"/>
      <c r="T170" s="56"/>
      <c r="AT170" s="17" t="s">
        <v>165</v>
      </c>
      <c r="AU170" s="17" t="s">
        <v>83</v>
      </c>
    </row>
    <row r="171" spans="2:65" s="1" customFormat="1" ht="33" customHeight="1">
      <c r="B171" s="130"/>
      <c r="C171" s="131" t="s">
        <v>238</v>
      </c>
      <c r="D171" s="131" t="s">
        <v>160</v>
      </c>
      <c r="E171" s="132" t="s">
        <v>379</v>
      </c>
      <c r="F171" s="133" t="s">
        <v>380</v>
      </c>
      <c r="G171" s="134" t="s">
        <v>376</v>
      </c>
      <c r="H171" s="135">
        <v>16</v>
      </c>
      <c r="I171" s="136"/>
      <c r="J171" s="137">
        <f>ROUND(I171*H171,2)</f>
        <v>0</v>
      </c>
      <c r="K171" s="133" t="s">
        <v>320</v>
      </c>
      <c r="L171" s="32"/>
      <c r="M171" s="138" t="s">
        <v>1</v>
      </c>
      <c r="N171" s="139" t="s">
        <v>39</v>
      </c>
      <c r="P171" s="140">
        <f>O171*H171</f>
        <v>0</v>
      </c>
      <c r="Q171" s="140">
        <v>0</v>
      </c>
      <c r="R171" s="140">
        <f>Q171*H171</f>
        <v>0</v>
      </c>
      <c r="S171" s="140">
        <v>0</v>
      </c>
      <c r="T171" s="141">
        <f>S171*H171</f>
        <v>0</v>
      </c>
      <c r="AR171" s="142" t="s">
        <v>377</v>
      </c>
      <c r="AT171" s="142" t="s">
        <v>160</v>
      </c>
      <c r="AU171" s="142" t="s">
        <v>83</v>
      </c>
      <c r="AY171" s="17" t="s">
        <v>159</v>
      </c>
      <c r="BE171" s="143">
        <f>IF(N171="základní",J171,0)</f>
        <v>0</v>
      </c>
      <c r="BF171" s="143">
        <f>IF(N171="snížená",J171,0)</f>
        <v>0</v>
      </c>
      <c r="BG171" s="143">
        <f>IF(N171="zákl. přenesená",J171,0)</f>
        <v>0</v>
      </c>
      <c r="BH171" s="143">
        <f>IF(N171="sníž. přenesená",J171,0)</f>
        <v>0</v>
      </c>
      <c r="BI171" s="143">
        <f>IF(N171="nulová",J171,0)</f>
        <v>0</v>
      </c>
      <c r="BJ171" s="17" t="s">
        <v>81</v>
      </c>
      <c r="BK171" s="143">
        <f>ROUND(I171*H171,2)</f>
        <v>0</v>
      </c>
      <c r="BL171" s="17" t="s">
        <v>377</v>
      </c>
      <c r="BM171" s="142" t="s">
        <v>381</v>
      </c>
    </row>
    <row r="172" spans="2:65" s="1" customFormat="1" ht="19.2">
      <c r="B172" s="32"/>
      <c r="D172" s="144" t="s">
        <v>165</v>
      </c>
      <c r="F172" s="145" t="s">
        <v>380</v>
      </c>
      <c r="I172" s="146"/>
      <c r="L172" s="32"/>
      <c r="M172" s="147"/>
      <c r="T172" s="56"/>
      <c r="AT172" s="17" t="s">
        <v>165</v>
      </c>
      <c r="AU172" s="17" t="s">
        <v>83</v>
      </c>
    </row>
    <row r="173" spans="2:65" s="1" customFormat="1" ht="24.15" customHeight="1">
      <c r="B173" s="130"/>
      <c r="C173" s="131" t="s">
        <v>216</v>
      </c>
      <c r="D173" s="131" t="s">
        <v>160</v>
      </c>
      <c r="E173" s="132" t="s">
        <v>382</v>
      </c>
      <c r="F173" s="133" t="s">
        <v>383</v>
      </c>
      <c r="G173" s="134" t="s">
        <v>376</v>
      </c>
      <c r="H173" s="135">
        <v>3</v>
      </c>
      <c r="I173" s="136"/>
      <c r="J173" s="137">
        <f>ROUND(I173*H173,2)</f>
        <v>0</v>
      </c>
      <c r="K173" s="133" t="s">
        <v>320</v>
      </c>
      <c r="L173" s="32"/>
      <c r="M173" s="138" t="s">
        <v>1</v>
      </c>
      <c r="N173" s="139" t="s">
        <v>39</v>
      </c>
      <c r="P173" s="140">
        <f>O173*H173</f>
        <v>0</v>
      </c>
      <c r="Q173" s="140">
        <v>0</v>
      </c>
      <c r="R173" s="140">
        <f>Q173*H173</f>
        <v>0</v>
      </c>
      <c r="S173" s="140">
        <v>0</v>
      </c>
      <c r="T173" s="141">
        <f>S173*H173</f>
        <v>0</v>
      </c>
      <c r="AR173" s="142" t="s">
        <v>377</v>
      </c>
      <c r="AT173" s="142" t="s">
        <v>160</v>
      </c>
      <c r="AU173" s="142" t="s">
        <v>83</v>
      </c>
      <c r="AY173" s="17" t="s">
        <v>159</v>
      </c>
      <c r="BE173" s="143">
        <f>IF(N173="základní",J173,0)</f>
        <v>0</v>
      </c>
      <c r="BF173" s="143">
        <f>IF(N173="snížená",J173,0)</f>
        <v>0</v>
      </c>
      <c r="BG173" s="143">
        <f>IF(N173="zákl. přenesená",J173,0)</f>
        <v>0</v>
      </c>
      <c r="BH173" s="143">
        <f>IF(N173="sníž. přenesená",J173,0)</f>
        <v>0</v>
      </c>
      <c r="BI173" s="143">
        <f>IF(N173="nulová",J173,0)</f>
        <v>0</v>
      </c>
      <c r="BJ173" s="17" t="s">
        <v>81</v>
      </c>
      <c r="BK173" s="143">
        <f>ROUND(I173*H173,2)</f>
        <v>0</v>
      </c>
      <c r="BL173" s="17" t="s">
        <v>377</v>
      </c>
      <c r="BM173" s="142" t="s">
        <v>384</v>
      </c>
    </row>
    <row r="174" spans="2:65" s="1" customFormat="1" ht="19.2">
      <c r="B174" s="32"/>
      <c r="D174" s="144" t="s">
        <v>165</v>
      </c>
      <c r="F174" s="145" t="s">
        <v>383</v>
      </c>
      <c r="I174" s="146"/>
      <c r="L174" s="32"/>
      <c r="M174" s="147"/>
      <c r="T174" s="56"/>
      <c r="AT174" s="17" t="s">
        <v>165</v>
      </c>
      <c r="AU174" s="17" t="s">
        <v>83</v>
      </c>
    </row>
    <row r="175" spans="2:65" s="1" customFormat="1" ht="24.15" customHeight="1">
      <c r="B175" s="130"/>
      <c r="C175" s="158" t="s">
        <v>7</v>
      </c>
      <c r="D175" s="158" t="s">
        <v>326</v>
      </c>
      <c r="E175" s="159" t="s">
        <v>385</v>
      </c>
      <c r="F175" s="160" t="s">
        <v>386</v>
      </c>
      <c r="G175" s="161" t="s">
        <v>376</v>
      </c>
      <c r="H175" s="162">
        <v>3</v>
      </c>
      <c r="I175" s="163"/>
      <c r="J175" s="164">
        <f>ROUND(I175*H175,2)</f>
        <v>0</v>
      </c>
      <c r="K175" s="160" t="s">
        <v>345</v>
      </c>
      <c r="L175" s="165"/>
      <c r="M175" s="166" t="s">
        <v>1</v>
      </c>
      <c r="N175" s="167" t="s">
        <v>39</v>
      </c>
      <c r="P175" s="140">
        <f>O175*H175</f>
        <v>0</v>
      </c>
      <c r="Q175" s="140">
        <v>2.1000000000000001E-4</v>
      </c>
      <c r="R175" s="140">
        <f>Q175*H175</f>
        <v>6.3000000000000003E-4</v>
      </c>
      <c r="S175" s="140">
        <v>0</v>
      </c>
      <c r="T175" s="141">
        <f>S175*H175</f>
        <v>0</v>
      </c>
      <c r="AR175" s="142" t="s">
        <v>387</v>
      </c>
      <c r="AT175" s="142" t="s">
        <v>326</v>
      </c>
      <c r="AU175" s="142" t="s">
        <v>83</v>
      </c>
      <c r="AY175" s="17" t="s">
        <v>159</v>
      </c>
      <c r="BE175" s="143">
        <f>IF(N175="základní",J175,0)</f>
        <v>0</v>
      </c>
      <c r="BF175" s="143">
        <f>IF(N175="snížená",J175,0)</f>
        <v>0</v>
      </c>
      <c r="BG175" s="143">
        <f>IF(N175="zákl. přenesená",J175,0)</f>
        <v>0</v>
      </c>
      <c r="BH175" s="143">
        <f>IF(N175="sníž. přenesená",J175,0)</f>
        <v>0</v>
      </c>
      <c r="BI175" s="143">
        <f>IF(N175="nulová",J175,0)</f>
        <v>0</v>
      </c>
      <c r="BJ175" s="17" t="s">
        <v>81</v>
      </c>
      <c r="BK175" s="143">
        <f>ROUND(I175*H175,2)</f>
        <v>0</v>
      </c>
      <c r="BL175" s="17" t="s">
        <v>387</v>
      </c>
      <c r="BM175" s="142" t="s">
        <v>388</v>
      </c>
    </row>
    <row r="176" spans="2:65" s="1" customFormat="1" ht="19.2">
      <c r="B176" s="32"/>
      <c r="D176" s="144" t="s">
        <v>165</v>
      </c>
      <c r="F176" s="145" t="s">
        <v>386</v>
      </c>
      <c r="I176" s="146"/>
      <c r="L176" s="32"/>
      <c r="M176" s="147"/>
      <c r="T176" s="56"/>
      <c r="AT176" s="17" t="s">
        <v>165</v>
      </c>
      <c r="AU176" s="17" t="s">
        <v>83</v>
      </c>
    </row>
    <row r="177" spans="2:65" s="1" customFormat="1" ht="24.15" customHeight="1">
      <c r="B177" s="130"/>
      <c r="C177" s="131" t="s">
        <v>219</v>
      </c>
      <c r="D177" s="131" t="s">
        <v>160</v>
      </c>
      <c r="E177" s="132" t="s">
        <v>389</v>
      </c>
      <c r="F177" s="133" t="s">
        <v>390</v>
      </c>
      <c r="G177" s="134" t="s">
        <v>376</v>
      </c>
      <c r="H177" s="135">
        <v>1</v>
      </c>
      <c r="I177" s="136"/>
      <c r="J177" s="137">
        <f>ROUND(I177*H177,2)</f>
        <v>0</v>
      </c>
      <c r="K177" s="133" t="s">
        <v>316</v>
      </c>
      <c r="L177" s="32"/>
      <c r="M177" s="138" t="s">
        <v>1</v>
      </c>
      <c r="N177" s="139" t="s">
        <v>39</v>
      </c>
      <c r="P177" s="140">
        <f>O177*H177</f>
        <v>0</v>
      </c>
      <c r="Q177" s="140">
        <v>0</v>
      </c>
      <c r="R177" s="140">
        <f>Q177*H177</f>
        <v>0</v>
      </c>
      <c r="S177" s="140">
        <v>0</v>
      </c>
      <c r="T177" s="141">
        <f>S177*H177</f>
        <v>0</v>
      </c>
      <c r="AR177" s="142" t="s">
        <v>164</v>
      </c>
      <c r="AT177" s="142" t="s">
        <v>160</v>
      </c>
      <c r="AU177" s="142" t="s">
        <v>83</v>
      </c>
      <c r="AY177" s="17" t="s">
        <v>159</v>
      </c>
      <c r="BE177" s="143">
        <f>IF(N177="základní",J177,0)</f>
        <v>0</v>
      </c>
      <c r="BF177" s="143">
        <f>IF(N177="snížená",J177,0)</f>
        <v>0</v>
      </c>
      <c r="BG177" s="143">
        <f>IF(N177="zákl. přenesená",J177,0)</f>
        <v>0</v>
      </c>
      <c r="BH177" s="143">
        <f>IF(N177="sníž. přenesená",J177,0)</f>
        <v>0</v>
      </c>
      <c r="BI177" s="143">
        <f>IF(N177="nulová",J177,0)</f>
        <v>0</v>
      </c>
      <c r="BJ177" s="17" t="s">
        <v>81</v>
      </c>
      <c r="BK177" s="143">
        <f>ROUND(I177*H177,2)</f>
        <v>0</v>
      </c>
      <c r="BL177" s="17" t="s">
        <v>164</v>
      </c>
      <c r="BM177" s="142" t="s">
        <v>391</v>
      </c>
    </row>
    <row r="178" spans="2:65" s="1" customFormat="1" ht="19.2">
      <c r="B178" s="32"/>
      <c r="D178" s="144" t="s">
        <v>165</v>
      </c>
      <c r="F178" s="145" t="s">
        <v>390</v>
      </c>
      <c r="I178" s="146"/>
      <c r="L178" s="32"/>
      <c r="M178" s="147"/>
      <c r="T178" s="56"/>
      <c r="AT178" s="17" t="s">
        <v>165</v>
      </c>
      <c r="AU178" s="17" t="s">
        <v>83</v>
      </c>
    </row>
    <row r="179" spans="2:65" s="1" customFormat="1" ht="66.75" customHeight="1">
      <c r="B179" s="130"/>
      <c r="C179" s="158" t="s">
        <v>254</v>
      </c>
      <c r="D179" s="158" t="s">
        <v>326</v>
      </c>
      <c r="E179" s="159" t="s">
        <v>392</v>
      </c>
      <c r="F179" s="160" t="s">
        <v>393</v>
      </c>
      <c r="G179" s="161" t="s">
        <v>376</v>
      </c>
      <c r="H179" s="162">
        <v>1</v>
      </c>
      <c r="I179" s="163"/>
      <c r="J179" s="164">
        <f>ROUND(I179*H179,2)</f>
        <v>0</v>
      </c>
      <c r="K179" s="160" t="s">
        <v>320</v>
      </c>
      <c r="L179" s="165"/>
      <c r="M179" s="166" t="s">
        <v>1</v>
      </c>
      <c r="N179" s="167" t="s">
        <v>39</v>
      </c>
      <c r="P179" s="140">
        <f>O179*H179</f>
        <v>0</v>
      </c>
      <c r="Q179" s="140">
        <v>3.9E-2</v>
      </c>
      <c r="R179" s="140">
        <f>Q179*H179</f>
        <v>3.9E-2</v>
      </c>
      <c r="S179" s="140">
        <v>0</v>
      </c>
      <c r="T179" s="141">
        <f>S179*H179</f>
        <v>0</v>
      </c>
      <c r="AR179" s="142" t="s">
        <v>175</v>
      </c>
      <c r="AT179" s="142" t="s">
        <v>326</v>
      </c>
      <c r="AU179" s="142" t="s">
        <v>83</v>
      </c>
      <c r="AY179" s="17" t="s">
        <v>159</v>
      </c>
      <c r="BE179" s="143">
        <f>IF(N179="základní",J179,0)</f>
        <v>0</v>
      </c>
      <c r="BF179" s="143">
        <f>IF(N179="snížená",J179,0)</f>
        <v>0</v>
      </c>
      <c r="BG179" s="143">
        <f>IF(N179="zákl. přenesená",J179,0)</f>
        <v>0</v>
      </c>
      <c r="BH179" s="143">
        <f>IF(N179="sníž. přenesená",J179,0)</f>
        <v>0</v>
      </c>
      <c r="BI179" s="143">
        <f>IF(N179="nulová",J179,0)</f>
        <v>0</v>
      </c>
      <c r="BJ179" s="17" t="s">
        <v>81</v>
      </c>
      <c r="BK179" s="143">
        <f>ROUND(I179*H179,2)</f>
        <v>0</v>
      </c>
      <c r="BL179" s="17" t="s">
        <v>164</v>
      </c>
      <c r="BM179" s="142" t="s">
        <v>394</v>
      </c>
    </row>
    <row r="180" spans="2:65" s="1" customFormat="1" ht="48">
      <c r="B180" s="32"/>
      <c r="D180" s="144" t="s">
        <v>165</v>
      </c>
      <c r="F180" s="145" t="s">
        <v>393</v>
      </c>
      <c r="I180" s="146"/>
      <c r="L180" s="32"/>
      <c r="M180" s="147"/>
      <c r="T180" s="56"/>
      <c r="AT180" s="17" t="s">
        <v>165</v>
      </c>
      <c r="AU180" s="17" t="s">
        <v>83</v>
      </c>
    </row>
    <row r="181" spans="2:65" s="1" customFormat="1" ht="37.799999999999997" customHeight="1">
      <c r="B181" s="130"/>
      <c r="C181" s="158" t="s">
        <v>226</v>
      </c>
      <c r="D181" s="158" t="s">
        <v>326</v>
      </c>
      <c r="E181" s="159" t="s">
        <v>395</v>
      </c>
      <c r="F181" s="160" t="s">
        <v>396</v>
      </c>
      <c r="G181" s="161" t="s">
        <v>376</v>
      </c>
      <c r="H181" s="162">
        <v>1</v>
      </c>
      <c r="I181" s="163"/>
      <c r="J181" s="164">
        <f>ROUND(I181*H181,2)</f>
        <v>0</v>
      </c>
      <c r="K181" s="160" t="s">
        <v>320</v>
      </c>
      <c r="L181" s="165"/>
      <c r="M181" s="166" t="s">
        <v>1</v>
      </c>
      <c r="N181" s="167" t="s">
        <v>39</v>
      </c>
      <c r="P181" s="140">
        <f>O181*H181</f>
        <v>0</v>
      </c>
      <c r="Q181" s="140">
        <v>1.2999999999999999E-2</v>
      </c>
      <c r="R181" s="140">
        <f>Q181*H181</f>
        <v>1.2999999999999999E-2</v>
      </c>
      <c r="S181" s="140">
        <v>0</v>
      </c>
      <c r="T181" s="141">
        <f>S181*H181</f>
        <v>0</v>
      </c>
      <c r="AR181" s="142" t="s">
        <v>397</v>
      </c>
      <c r="AT181" s="142" t="s">
        <v>326</v>
      </c>
      <c r="AU181" s="142" t="s">
        <v>83</v>
      </c>
      <c r="AY181" s="17" t="s">
        <v>159</v>
      </c>
      <c r="BE181" s="143">
        <f>IF(N181="základní",J181,0)</f>
        <v>0</v>
      </c>
      <c r="BF181" s="143">
        <f>IF(N181="snížená",J181,0)</f>
        <v>0</v>
      </c>
      <c r="BG181" s="143">
        <f>IF(N181="zákl. přenesená",J181,0)</f>
        <v>0</v>
      </c>
      <c r="BH181" s="143">
        <f>IF(N181="sníž. přenesená",J181,0)</f>
        <v>0</v>
      </c>
      <c r="BI181" s="143">
        <f>IF(N181="nulová",J181,0)</f>
        <v>0</v>
      </c>
      <c r="BJ181" s="17" t="s">
        <v>81</v>
      </c>
      <c r="BK181" s="143">
        <f>ROUND(I181*H181,2)</f>
        <v>0</v>
      </c>
      <c r="BL181" s="17" t="s">
        <v>377</v>
      </c>
      <c r="BM181" s="142" t="s">
        <v>398</v>
      </c>
    </row>
    <row r="182" spans="2:65" s="1" customFormat="1" ht="28.8">
      <c r="B182" s="32"/>
      <c r="D182" s="144" t="s">
        <v>165</v>
      </c>
      <c r="F182" s="145" t="s">
        <v>396</v>
      </c>
      <c r="I182" s="146"/>
      <c r="L182" s="32"/>
      <c r="M182" s="147"/>
      <c r="T182" s="56"/>
      <c r="AT182" s="17" t="s">
        <v>165</v>
      </c>
      <c r="AU182" s="17" t="s">
        <v>83</v>
      </c>
    </row>
    <row r="183" spans="2:65" s="1" customFormat="1" ht="49.05" customHeight="1">
      <c r="B183" s="130"/>
      <c r="C183" s="131" t="s">
        <v>259</v>
      </c>
      <c r="D183" s="131" t="s">
        <v>160</v>
      </c>
      <c r="E183" s="132" t="s">
        <v>399</v>
      </c>
      <c r="F183" s="133" t="s">
        <v>400</v>
      </c>
      <c r="G183" s="134" t="s">
        <v>376</v>
      </c>
      <c r="H183" s="135">
        <v>1</v>
      </c>
      <c r="I183" s="136"/>
      <c r="J183" s="137">
        <f>ROUND(I183*H183,2)</f>
        <v>0</v>
      </c>
      <c r="K183" s="133" t="s">
        <v>320</v>
      </c>
      <c r="L183" s="32"/>
      <c r="M183" s="138" t="s">
        <v>1</v>
      </c>
      <c r="N183" s="139" t="s">
        <v>39</v>
      </c>
      <c r="P183" s="140">
        <f>O183*H183</f>
        <v>0</v>
      </c>
      <c r="Q183" s="140">
        <v>0</v>
      </c>
      <c r="R183" s="140">
        <f>Q183*H183</f>
        <v>0</v>
      </c>
      <c r="S183" s="140">
        <v>0</v>
      </c>
      <c r="T183" s="141">
        <f>S183*H183</f>
        <v>0</v>
      </c>
      <c r="AR183" s="142" t="s">
        <v>377</v>
      </c>
      <c r="AT183" s="142" t="s">
        <v>160</v>
      </c>
      <c r="AU183" s="142" t="s">
        <v>83</v>
      </c>
      <c r="AY183" s="17" t="s">
        <v>159</v>
      </c>
      <c r="BE183" s="143">
        <f>IF(N183="základní",J183,0)</f>
        <v>0</v>
      </c>
      <c r="BF183" s="143">
        <f>IF(N183="snížená",J183,0)</f>
        <v>0</v>
      </c>
      <c r="BG183" s="143">
        <f>IF(N183="zákl. přenesená",J183,0)</f>
        <v>0</v>
      </c>
      <c r="BH183" s="143">
        <f>IF(N183="sníž. přenesená",J183,0)</f>
        <v>0</v>
      </c>
      <c r="BI183" s="143">
        <f>IF(N183="nulová",J183,0)</f>
        <v>0</v>
      </c>
      <c r="BJ183" s="17" t="s">
        <v>81</v>
      </c>
      <c r="BK183" s="143">
        <f>ROUND(I183*H183,2)</f>
        <v>0</v>
      </c>
      <c r="BL183" s="17" t="s">
        <v>377</v>
      </c>
      <c r="BM183" s="142" t="s">
        <v>401</v>
      </c>
    </row>
    <row r="184" spans="2:65" s="1" customFormat="1" ht="28.8">
      <c r="B184" s="32"/>
      <c r="D184" s="144" t="s">
        <v>165</v>
      </c>
      <c r="F184" s="145" t="s">
        <v>400</v>
      </c>
      <c r="I184" s="146"/>
      <c r="L184" s="32"/>
      <c r="M184" s="147"/>
      <c r="T184" s="56"/>
      <c r="AT184" s="17" t="s">
        <v>165</v>
      </c>
      <c r="AU184" s="17" t="s">
        <v>83</v>
      </c>
    </row>
    <row r="185" spans="2:65" s="1" customFormat="1" ht="16.5" customHeight="1">
      <c r="B185" s="130"/>
      <c r="C185" s="131" t="s">
        <v>231</v>
      </c>
      <c r="D185" s="131" t="s">
        <v>160</v>
      </c>
      <c r="E185" s="132" t="s">
        <v>402</v>
      </c>
      <c r="F185" s="133" t="s">
        <v>403</v>
      </c>
      <c r="G185" s="134" t="s">
        <v>344</v>
      </c>
      <c r="H185" s="135">
        <v>60</v>
      </c>
      <c r="I185" s="136"/>
      <c r="J185" s="137">
        <f>ROUND(I185*H185,2)</f>
        <v>0</v>
      </c>
      <c r="K185" s="133" t="s">
        <v>1</v>
      </c>
      <c r="L185" s="32"/>
      <c r="M185" s="138" t="s">
        <v>1</v>
      </c>
      <c r="N185" s="139" t="s">
        <v>39</v>
      </c>
      <c r="P185" s="140">
        <f>O185*H185</f>
        <v>0</v>
      </c>
      <c r="Q185" s="140">
        <v>0</v>
      </c>
      <c r="R185" s="140">
        <f>Q185*H185</f>
        <v>0</v>
      </c>
      <c r="S185" s="140">
        <v>0</v>
      </c>
      <c r="T185" s="141">
        <f>S185*H185</f>
        <v>0</v>
      </c>
      <c r="AR185" s="142" t="s">
        <v>377</v>
      </c>
      <c r="AT185" s="142" t="s">
        <v>160</v>
      </c>
      <c r="AU185" s="142" t="s">
        <v>83</v>
      </c>
      <c r="AY185" s="17" t="s">
        <v>159</v>
      </c>
      <c r="BE185" s="143">
        <f>IF(N185="základní",J185,0)</f>
        <v>0</v>
      </c>
      <c r="BF185" s="143">
        <f>IF(N185="snížená",J185,0)</f>
        <v>0</v>
      </c>
      <c r="BG185" s="143">
        <f>IF(N185="zákl. přenesená",J185,0)</f>
        <v>0</v>
      </c>
      <c r="BH185" s="143">
        <f>IF(N185="sníž. přenesená",J185,0)</f>
        <v>0</v>
      </c>
      <c r="BI185" s="143">
        <f>IF(N185="nulová",J185,0)</f>
        <v>0</v>
      </c>
      <c r="BJ185" s="17" t="s">
        <v>81</v>
      </c>
      <c r="BK185" s="143">
        <f>ROUND(I185*H185,2)</f>
        <v>0</v>
      </c>
      <c r="BL185" s="17" t="s">
        <v>377</v>
      </c>
      <c r="BM185" s="142" t="s">
        <v>404</v>
      </c>
    </row>
    <row r="186" spans="2:65" s="1" customFormat="1" ht="10.199999999999999">
      <c r="B186" s="32"/>
      <c r="D186" s="144" t="s">
        <v>165</v>
      </c>
      <c r="F186" s="145" t="s">
        <v>403</v>
      </c>
      <c r="I186" s="146"/>
      <c r="L186" s="32"/>
      <c r="M186" s="147"/>
      <c r="T186" s="56"/>
      <c r="AT186" s="17" t="s">
        <v>165</v>
      </c>
      <c r="AU186" s="17" t="s">
        <v>83</v>
      </c>
    </row>
    <row r="187" spans="2:65" s="1" customFormat="1" ht="21.75" customHeight="1">
      <c r="B187" s="130"/>
      <c r="C187" s="158" t="s">
        <v>279</v>
      </c>
      <c r="D187" s="158" t="s">
        <v>326</v>
      </c>
      <c r="E187" s="159" t="s">
        <v>405</v>
      </c>
      <c r="F187" s="160" t="s">
        <v>406</v>
      </c>
      <c r="G187" s="161" t="s">
        <v>344</v>
      </c>
      <c r="H187" s="162">
        <v>60</v>
      </c>
      <c r="I187" s="163"/>
      <c r="J187" s="164">
        <f>ROUND(I187*H187,2)</f>
        <v>0</v>
      </c>
      <c r="K187" s="160" t="s">
        <v>1</v>
      </c>
      <c r="L187" s="165"/>
      <c r="M187" s="166" t="s">
        <v>1</v>
      </c>
      <c r="N187" s="167" t="s">
        <v>39</v>
      </c>
      <c r="P187" s="140">
        <f>O187*H187</f>
        <v>0</v>
      </c>
      <c r="Q187" s="140">
        <v>2.0000000000000002E-5</v>
      </c>
      <c r="R187" s="140">
        <f>Q187*H187</f>
        <v>1.2000000000000001E-3</v>
      </c>
      <c r="S187" s="140">
        <v>0</v>
      </c>
      <c r="T187" s="141">
        <f>S187*H187</f>
        <v>0</v>
      </c>
      <c r="AR187" s="142" t="s">
        <v>397</v>
      </c>
      <c r="AT187" s="142" t="s">
        <v>326</v>
      </c>
      <c r="AU187" s="142" t="s">
        <v>83</v>
      </c>
      <c r="AY187" s="17" t="s">
        <v>159</v>
      </c>
      <c r="BE187" s="143">
        <f>IF(N187="základní",J187,0)</f>
        <v>0</v>
      </c>
      <c r="BF187" s="143">
        <f>IF(N187="snížená",J187,0)</f>
        <v>0</v>
      </c>
      <c r="BG187" s="143">
        <f>IF(N187="zákl. přenesená",J187,0)</f>
        <v>0</v>
      </c>
      <c r="BH187" s="143">
        <f>IF(N187="sníž. přenesená",J187,0)</f>
        <v>0</v>
      </c>
      <c r="BI187" s="143">
        <f>IF(N187="nulová",J187,0)</f>
        <v>0</v>
      </c>
      <c r="BJ187" s="17" t="s">
        <v>81</v>
      </c>
      <c r="BK187" s="143">
        <f>ROUND(I187*H187,2)</f>
        <v>0</v>
      </c>
      <c r="BL187" s="17" t="s">
        <v>377</v>
      </c>
      <c r="BM187" s="142" t="s">
        <v>407</v>
      </c>
    </row>
    <row r="188" spans="2:65" s="1" customFormat="1" ht="10.199999999999999">
      <c r="B188" s="32"/>
      <c r="D188" s="144" t="s">
        <v>165</v>
      </c>
      <c r="F188" s="145" t="s">
        <v>406</v>
      </c>
      <c r="I188" s="146"/>
      <c r="L188" s="32"/>
      <c r="M188" s="147"/>
      <c r="T188" s="56"/>
      <c r="AT188" s="17" t="s">
        <v>165</v>
      </c>
      <c r="AU188" s="17" t="s">
        <v>83</v>
      </c>
    </row>
    <row r="189" spans="2:65" s="1" customFormat="1" ht="48">
      <c r="B189" s="32"/>
      <c r="D189" s="144" t="s">
        <v>176</v>
      </c>
      <c r="F189" s="148" t="s">
        <v>408</v>
      </c>
      <c r="I189" s="146"/>
      <c r="L189" s="32"/>
      <c r="M189" s="147"/>
      <c r="T189" s="56"/>
      <c r="AT189" s="17" t="s">
        <v>176</v>
      </c>
      <c r="AU189" s="17" t="s">
        <v>83</v>
      </c>
    </row>
    <row r="190" spans="2:65" s="1" customFormat="1" ht="16.5" customHeight="1">
      <c r="B190" s="130"/>
      <c r="C190" s="131" t="s">
        <v>236</v>
      </c>
      <c r="D190" s="131" t="s">
        <v>160</v>
      </c>
      <c r="E190" s="132" t="s">
        <v>409</v>
      </c>
      <c r="F190" s="133" t="s">
        <v>410</v>
      </c>
      <c r="G190" s="134" t="s">
        <v>344</v>
      </c>
      <c r="H190" s="135">
        <v>60</v>
      </c>
      <c r="I190" s="136"/>
      <c r="J190" s="137">
        <f>ROUND(I190*H190,2)</f>
        <v>0</v>
      </c>
      <c r="K190" s="133" t="s">
        <v>1</v>
      </c>
      <c r="L190" s="32"/>
      <c r="M190" s="138" t="s">
        <v>1</v>
      </c>
      <c r="N190" s="139" t="s">
        <v>39</v>
      </c>
      <c r="P190" s="140">
        <f>O190*H190</f>
        <v>0</v>
      </c>
      <c r="Q190" s="140">
        <v>0</v>
      </c>
      <c r="R190" s="140">
        <f>Q190*H190</f>
        <v>0</v>
      </c>
      <c r="S190" s="140">
        <v>0</v>
      </c>
      <c r="T190" s="141">
        <f>S190*H190</f>
        <v>0</v>
      </c>
      <c r="AR190" s="142" t="s">
        <v>377</v>
      </c>
      <c r="AT190" s="142" t="s">
        <v>160</v>
      </c>
      <c r="AU190" s="142" t="s">
        <v>83</v>
      </c>
      <c r="AY190" s="17" t="s">
        <v>159</v>
      </c>
      <c r="BE190" s="143">
        <f>IF(N190="základní",J190,0)</f>
        <v>0</v>
      </c>
      <c r="BF190" s="143">
        <f>IF(N190="snížená",J190,0)</f>
        <v>0</v>
      </c>
      <c r="BG190" s="143">
        <f>IF(N190="zákl. přenesená",J190,0)</f>
        <v>0</v>
      </c>
      <c r="BH190" s="143">
        <f>IF(N190="sníž. přenesená",J190,0)</f>
        <v>0</v>
      </c>
      <c r="BI190" s="143">
        <f>IF(N190="nulová",J190,0)</f>
        <v>0</v>
      </c>
      <c r="BJ190" s="17" t="s">
        <v>81</v>
      </c>
      <c r="BK190" s="143">
        <f>ROUND(I190*H190,2)</f>
        <v>0</v>
      </c>
      <c r="BL190" s="17" t="s">
        <v>377</v>
      </c>
      <c r="BM190" s="142" t="s">
        <v>411</v>
      </c>
    </row>
    <row r="191" spans="2:65" s="1" customFormat="1" ht="10.199999999999999">
      <c r="B191" s="32"/>
      <c r="D191" s="144" t="s">
        <v>165</v>
      </c>
      <c r="F191" s="145" t="s">
        <v>410</v>
      </c>
      <c r="I191" s="146"/>
      <c r="L191" s="32"/>
      <c r="M191" s="147"/>
      <c r="T191" s="56"/>
      <c r="AT191" s="17" t="s">
        <v>165</v>
      </c>
      <c r="AU191" s="17" t="s">
        <v>83</v>
      </c>
    </row>
    <row r="192" spans="2:65" s="1" customFormat="1" ht="16.5" customHeight="1">
      <c r="B192" s="130"/>
      <c r="C192" s="158" t="s">
        <v>286</v>
      </c>
      <c r="D192" s="158" t="s">
        <v>326</v>
      </c>
      <c r="E192" s="159" t="s">
        <v>412</v>
      </c>
      <c r="F192" s="160" t="s">
        <v>413</v>
      </c>
      <c r="G192" s="161" t="s">
        <v>344</v>
      </c>
      <c r="H192" s="162">
        <v>60</v>
      </c>
      <c r="I192" s="163"/>
      <c r="J192" s="164">
        <f>ROUND(I192*H192,2)</f>
        <v>0</v>
      </c>
      <c r="K192" s="160" t="s">
        <v>1</v>
      </c>
      <c r="L192" s="165"/>
      <c r="M192" s="166" t="s">
        <v>1</v>
      </c>
      <c r="N192" s="167" t="s">
        <v>39</v>
      </c>
      <c r="P192" s="140">
        <f>O192*H192</f>
        <v>0</v>
      </c>
      <c r="Q192" s="140">
        <v>6.7000000000000002E-4</v>
      </c>
      <c r="R192" s="140">
        <f>Q192*H192</f>
        <v>4.02E-2</v>
      </c>
      <c r="S192" s="140">
        <v>0</v>
      </c>
      <c r="T192" s="141">
        <f>S192*H192</f>
        <v>0</v>
      </c>
      <c r="AR192" s="142" t="s">
        <v>397</v>
      </c>
      <c r="AT192" s="142" t="s">
        <v>326</v>
      </c>
      <c r="AU192" s="142" t="s">
        <v>83</v>
      </c>
      <c r="AY192" s="17" t="s">
        <v>159</v>
      </c>
      <c r="BE192" s="143">
        <f>IF(N192="základní",J192,0)</f>
        <v>0</v>
      </c>
      <c r="BF192" s="143">
        <f>IF(N192="snížená",J192,0)</f>
        <v>0</v>
      </c>
      <c r="BG192" s="143">
        <f>IF(N192="zákl. přenesená",J192,0)</f>
        <v>0</v>
      </c>
      <c r="BH192" s="143">
        <f>IF(N192="sníž. přenesená",J192,0)</f>
        <v>0</v>
      </c>
      <c r="BI192" s="143">
        <f>IF(N192="nulová",J192,0)</f>
        <v>0</v>
      </c>
      <c r="BJ192" s="17" t="s">
        <v>81</v>
      </c>
      <c r="BK192" s="143">
        <f>ROUND(I192*H192,2)</f>
        <v>0</v>
      </c>
      <c r="BL192" s="17" t="s">
        <v>377</v>
      </c>
      <c r="BM192" s="142" t="s">
        <v>414</v>
      </c>
    </row>
    <row r="193" spans="2:65" s="1" customFormat="1" ht="10.199999999999999">
      <c r="B193" s="32"/>
      <c r="D193" s="144" t="s">
        <v>165</v>
      </c>
      <c r="F193" s="145" t="s">
        <v>413</v>
      </c>
      <c r="I193" s="146"/>
      <c r="L193" s="32"/>
      <c r="M193" s="147"/>
      <c r="T193" s="56"/>
      <c r="AT193" s="17" t="s">
        <v>165</v>
      </c>
      <c r="AU193" s="17" t="s">
        <v>83</v>
      </c>
    </row>
    <row r="194" spans="2:65" s="1" customFormat="1" ht="28.8">
      <c r="B194" s="32"/>
      <c r="D194" s="144" t="s">
        <v>176</v>
      </c>
      <c r="F194" s="148" t="s">
        <v>415</v>
      </c>
      <c r="I194" s="146"/>
      <c r="L194" s="32"/>
      <c r="M194" s="147"/>
      <c r="T194" s="56"/>
      <c r="AT194" s="17" t="s">
        <v>176</v>
      </c>
      <c r="AU194" s="17" t="s">
        <v>83</v>
      </c>
    </row>
    <row r="195" spans="2:65" s="10" customFormat="1" ht="25.95" customHeight="1">
      <c r="B195" s="120"/>
      <c r="D195" s="121" t="s">
        <v>73</v>
      </c>
      <c r="E195" s="122" t="s">
        <v>416</v>
      </c>
      <c r="F195" s="122" t="s">
        <v>417</v>
      </c>
      <c r="I195" s="123"/>
      <c r="J195" s="124">
        <f>BK195</f>
        <v>0</v>
      </c>
      <c r="L195" s="120"/>
      <c r="M195" s="125"/>
      <c r="P195" s="126">
        <f>P196+P201</f>
        <v>0</v>
      </c>
      <c r="R195" s="126">
        <f>R196+R201</f>
        <v>0</v>
      </c>
      <c r="T195" s="127">
        <f>T196+T201</f>
        <v>0</v>
      </c>
      <c r="AR195" s="121" t="s">
        <v>180</v>
      </c>
      <c r="AT195" s="128" t="s">
        <v>73</v>
      </c>
      <c r="AU195" s="128" t="s">
        <v>74</v>
      </c>
      <c r="AY195" s="121" t="s">
        <v>159</v>
      </c>
      <c r="BK195" s="129">
        <f>BK196+BK201</f>
        <v>0</v>
      </c>
    </row>
    <row r="196" spans="2:65" s="10" customFormat="1" ht="22.8" customHeight="1">
      <c r="B196" s="120"/>
      <c r="D196" s="121" t="s">
        <v>73</v>
      </c>
      <c r="E196" s="156" t="s">
        <v>418</v>
      </c>
      <c r="F196" s="156" t="s">
        <v>419</v>
      </c>
      <c r="I196" s="123"/>
      <c r="J196" s="157">
        <f>BK196</f>
        <v>0</v>
      </c>
      <c r="L196" s="120"/>
      <c r="M196" s="125"/>
      <c r="P196" s="126">
        <f>SUM(P197:P200)</f>
        <v>0</v>
      </c>
      <c r="R196" s="126">
        <f>SUM(R197:R200)</f>
        <v>0</v>
      </c>
      <c r="T196" s="127">
        <f>SUM(T197:T200)</f>
        <v>0</v>
      </c>
      <c r="AR196" s="121" t="s">
        <v>180</v>
      </c>
      <c r="AT196" s="128" t="s">
        <v>73</v>
      </c>
      <c r="AU196" s="128" t="s">
        <v>81</v>
      </c>
      <c r="AY196" s="121" t="s">
        <v>159</v>
      </c>
      <c r="BK196" s="129">
        <f>SUM(BK197:BK200)</f>
        <v>0</v>
      </c>
    </row>
    <row r="197" spans="2:65" s="1" customFormat="1" ht="16.5" customHeight="1">
      <c r="B197" s="130"/>
      <c r="C197" s="131" t="s">
        <v>241</v>
      </c>
      <c r="D197" s="131" t="s">
        <v>160</v>
      </c>
      <c r="E197" s="132" t="s">
        <v>420</v>
      </c>
      <c r="F197" s="133" t="s">
        <v>421</v>
      </c>
      <c r="G197" s="134" t="s">
        <v>422</v>
      </c>
      <c r="H197" s="135">
        <v>2</v>
      </c>
      <c r="I197" s="136"/>
      <c r="J197" s="137">
        <f>ROUND(I197*H197,2)</f>
        <v>0</v>
      </c>
      <c r="K197" s="133" t="s">
        <v>316</v>
      </c>
      <c r="L197" s="32"/>
      <c r="M197" s="138" t="s">
        <v>1</v>
      </c>
      <c r="N197" s="139" t="s">
        <v>39</v>
      </c>
      <c r="P197" s="140">
        <f>O197*H197</f>
        <v>0</v>
      </c>
      <c r="Q197" s="140">
        <v>0</v>
      </c>
      <c r="R197" s="140">
        <f>Q197*H197</f>
        <v>0</v>
      </c>
      <c r="S197" s="140">
        <v>0</v>
      </c>
      <c r="T197" s="141">
        <f>S197*H197</f>
        <v>0</v>
      </c>
      <c r="AR197" s="142" t="s">
        <v>423</v>
      </c>
      <c r="AT197" s="142" t="s">
        <v>160</v>
      </c>
      <c r="AU197" s="142" t="s">
        <v>83</v>
      </c>
      <c r="AY197" s="17" t="s">
        <v>159</v>
      </c>
      <c r="BE197" s="143">
        <f>IF(N197="základní",J197,0)</f>
        <v>0</v>
      </c>
      <c r="BF197" s="143">
        <f>IF(N197="snížená",J197,0)</f>
        <v>0</v>
      </c>
      <c r="BG197" s="143">
        <f>IF(N197="zákl. přenesená",J197,0)</f>
        <v>0</v>
      </c>
      <c r="BH197" s="143">
        <f>IF(N197="sníž. přenesená",J197,0)</f>
        <v>0</v>
      </c>
      <c r="BI197" s="143">
        <f>IF(N197="nulová",J197,0)</f>
        <v>0</v>
      </c>
      <c r="BJ197" s="17" t="s">
        <v>81</v>
      </c>
      <c r="BK197" s="143">
        <f>ROUND(I197*H197,2)</f>
        <v>0</v>
      </c>
      <c r="BL197" s="17" t="s">
        <v>423</v>
      </c>
      <c r="BM197" s="142" t="s">
        <v>424</v>
      </c>
    </row>
    <row r="198" spans="2:65" s="1" customFormat="1" ht="10.199999999999999">
      <c r="B198" s="32"/>
      <c r="D198" s="144" t="s">
        <v>165</v>
      </c>
      <c r="F198" s="145" t="s">
        <v>421</v>
      </c>
      <c r="I198" s="146"/>
      <c r="L198" s="32"/>
      <c r="M198" s="147"/>
      <c r="T198" s="56"/>
      <c r="AT198" s="17" t="s">
        <v>165</v>
      </c>
      <c r="AU198" s="17" t="s">
        <v>83</v>
      </c>
    </row>
    <row r="199" spans="2:65" s="1" customFormat="1" ht="16.5" customHeight="1">
      <c r="B199" s="130"/>
      <c r="C199" s="131" t="s">
        <v>293</v>
      </c>
      <c r="D199" s="131" t="s">
        <v>160</v>
      </c>
      <c r="E199" s="132" t="s">
        <v>425</v>
      </c>
      <c r="F199" s="133" t="s">
        <v>426</v>
      </c>
      <c r="G199" s="134" t="s">
        <v>171</v>
      </c>
      <c r="H199" s="135">
        <v>1</v>
      </c>
      <c r="I199" s="136"/>
      <c r="J199" s="137">
        <f>ROUND(I199*H199,2)</f>
        <v>0</v>
      </c>
      <c r="K199" s="133" t="s">
        <v>316</v>
      </c>
      <c r="L199" s="32"/>
      <c r="M199" s="138" t="s">
        <v>1</v>
      </c>
      <c r="N199" s="139" t="s">
        <v>39</v>
      </c>
      <c r="P199" s="140">
        <f>O199*H199</f>
        <v>0</v>
      </c>
      <c r="Q199" s="140">
        <v>0</v>
      </c>
      <c r="R199" s="140">
        <f>Q199*H199</f>
        <v>0</v>
      </c>
      <c r="S199" s="140">
        <v>0</v>
      </c>
      <c r="T199" s="141">
        <f>S199*H199</f>
        <v>0</v>
      </c>
      <c r="AR199" s="142" t="s">
        <v>423</v>
      </c>
      <c r="AT199" s="142" t="s">
        <v>160</v>
      </c>
      <c r="AU199" s="142" t="s">
        <v>83</v>
      </c>
      <c r="AY199" s="17" t="s">
        <v>159</v>
      </c>
      <c r="BE199" s="143">
        <f>IF(N199="základní",J199,0)</f>
        <v>0</v>
      </c>
      <c r="BF199" s="143">
        <f>IF(N199="snížená",J199,0)</f>
        <v>0</v>
      </c>
      <c r="BG199" s="143">
        <f>IF(N199="zákl. přenesená",J199,0)</f>
        <v>0</v>
      </c>
      <c r="BH199" s="143">
        <f>IF(N199="sníž. přenesená",J199,0)</f>
        <v>0</v>
      </c>
      <c r="BI199" s="143">
        <f>IF(N199="nulová",J199,0)</f>
        <v>0</v>
      </c>
      <c r="BJ199" s="17" t="s">
        <v>81</v>
      </c>
      <c r="BK199" s="143">
        <f>ROUND(I199*H199,2)</f>
        <v>0</v>
      </c>
      <c r="BL199" s="17" t="s">
        <v>423</v>
      </c>
      <c r="BM199" s="142" t="s">
        <v>427</v>
      </c>
    </row>
    <row r="200" spans="2:65" s="1" customFormat="1" ht="10.199999999999999">
      <c r="B200" s="32"/>
      <c r="D200" s="144" t="s">
        <v>165</v>
      </c>
      <c r="F200" s="145" t="s">
        <v>426</v>
      </c>
      <c r="I200" s="146"/>
      <c r="L200" s="32"/>
      <c r="M200" s="147"/>
      <c r="T200" s="56"/>
      <c r="AT200" s="17" t="s">
        <v>165</v>
      </c>
      <c r="AU200" s="17" t="s">
        <v>83</v>
      </c>
    </row>
    <row r="201" spans="2:65" s="10" customFormat="1" ht="22.8" customHeight="1">
      <c r="B201" s="120"/>
      <c r="D201" s="121" t="s">
        <v>73</v>
      </c>
      <c r="E201" s="156" t="s">
        <v>428</v>
      </c>
      <c r="F201" s="156" t="s">
        <v>429</v>
      </c>
      <c r="I201" s="123"/>
      <c r="J201" s="157">
        <f>BK201</f>
        <v>0</v>
      </c>
      <c r="L201" s="120"/>
      <c r="M201" s="125"/>
      <c r="P201" s="126">
        <f>SUM(P202:P203)</f>
        <v>0</v>
      </c>
      <c r="R201" s="126">
        <f>SUM(R202:R203)</f>
        <v>0</v>
      </c>
      <c r="T201" s="127">
        <f>SUM(T202:T203)</f>
        <v>0</v>
      </c>
      <c r="AR201" s="121" t="s">
        <v>180</v>
      </c>
      <c r="AT201" s="128" t="s">
        <v>73</v>
      </c>
      <c r="AU201" s="128" t="s">
        <v>81</v>
      </c>
      <c r="AY201" s="121" t="s">
        <v>159</v>
      </c>
      <c r="BK201" s="129">
        <f>SUM(BK202:BK203)</f>
        <v>0</v>
      </c>
    </row>
    <row r="202" spans="2:65" s="1" customFormat="1" ht="16.5" customHeight="1">
      <c r="B202" s="130"/>
      <c r="C202" s="131" t="s">
        <v>245</v>
      </c>
      <c r="D202" s="131" t="s">
        <v>160</v>
      </c>
      <c r="E202" s="132" t="s">
        <v>430</v>
      </c>
      <c r="F202" s="133" t="s">
        <v>431</v>
      </c>
      <c r="G202" s="134" t="s">
        <v>432</v>
      </c>
      <c r="H202" s="135">
        <v>1</v>
      </c>
      <c r="I202" s="136"/>
      <c r="J202" s="137">
        <f>ROUND(I202*H202,2)</f>
        <v>0</v>
      </c>
      <c r="K202" s="133" t="s">
        <v>316</v>
      </c>
      <c r="L202" s="32"/>
      <c r="M202" s="138" t="s">
        <v>1</v>
      </c>
      <c r="N202" s="139" t="s">
        <v>39</v>
      </c>
      <c r="P202" s="140">
        <f>O202*H202</f>
        <v>0</v>
      </c>
      <c r="Q202" s="140">
        <v>0</v>
      </c>
      <c r="R202" s="140">
        <f>Q202*H202</f>
        <v>0</v>
      </c>
      <c r="S202" s="140">
        <v>0</v>
      </c>
      <c r="T202" s="141">
        <f>S202*H202</f>
        <v>0</v>
      </c>
      <c r="AR202" s="142" t="s">
        <v>423</v>
      </c>
      <c r="AT202" s="142" t="s">
        <v>160</v>
      </c>
      <c r="AU202" s="142" t="s">
        <v>83</v>
      </c>
      <c r="AY202" s="17" t="s">
        <v>159</v>
      </c>
      <c r="BE202" s="143">
        <f>IF(N202="základní",J202,0)</f>
        <v>0</v>
      </c>
      <c r="BF202" s="143">
        <f>IF(N202="snížená",J202,0)</f>
        <v>0</v>
      </c>
      <c r="BG202" s="143">
        <f>IF(N202="zákl. přenesená",J202,0)</f>
        <v>0</v>
      </c>
      <c r="BH202" s="143">
        <f>IF(N202="sníž. přenesená",J202,0)</f>
        <v>0</v>
      </c>
      <c r="BI202" s="143">
        <f>IF(N202="nulová",J202,0)</f>
        <v>0</v>
      </c>
      <c r="BJ202" s="17" t="s">
        <v>81</v>
      </c>
      <c r="BK202" s="143">
        <f>ROUND(I202*H202,2)</f>
        <v>0</v>
      </c>
      <c r="BL202" s="17" t="s">
        <v>423</v>
      </c>
      <c r="BM202" s="142" t="s">
        <v>433</v>
      </c>
    </row>
    <row r="203" spans="2:65" s="1" customFormat="1" ht="10.199999999999999">
      <c r="B203" s="32"/>
      <c r="D203" s="144" t="s">
        <v>165</v>
      </c>
      <c r="F203" s="145" t="s">
        <v>431</v>
      </c>
      <c r="I203" s="146"/>
      <c r="L203" s="32"/>
      <c r="M203" s="149"/>
      <c r="N203" s="150"/>
      <c r="O203" s="150"/>
      <c r="P203" s="150"/>
      <c r="Q203" s="150"/>
      <c r="R203" s="150"/>
      <c r="S203" s="150"/>
      <c r="T203" s="151"/>
      <c r="AT203" s="17" t="s">
        <v>165</v>
      </c>
      <c r="AU203" s="17" t="s">
        <v>83</v>
      </c>
    </row>
    <row r="204" spans="2:65" s="1" customFormat="1" ht="6.9" customHeight="1">
      <c r="B204" s="44"/>
      <c r="C204" s="45"/>
      <c r="D204" s="45"/>
      <c r="E204" s="45"/>
      <c r="F204" s="45"/>
      <c r="G204" s="45"/>
      <c r="H204" s="45"/>
      <c r="I204" s="45"/>
      <c r="J204" s="45"/>
      <c r="K204" s="45"/>
      <c r="L204" s="32"/>
    </row>
  </sheetData>
  <autoFilter ref="C132:K203" xr:uid="{00000000-0009-0000-0000-000002000000}"/>
  <mergeCells count="15">
    <mergeCell ref="E119:H119"/>
    <mergeCell ref="E123:H123"/>
    <mergeCell ref="E121:H121"/>
    <mergeCell ref="E125:H125"/>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292"/>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5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7" t="s">
        <v>5</v>
      </c>
      <c r="M2" s="222"/>
      <c r="N2" s="222"/>
      <c r="O2" s="222"/>
      <c r="P2" s="222"/>
      <c r="Q2" s="222"/>
      <c r="R2" s="222"/>
      <c r="S2" s="222"/>
      <c r="T2" s="222"/>
      <c r="U2" s="222"/>
      <c r="V2" s="222"/>
      <c r="AT2" s="17" t="s">
        <v>98</v>
      </c>
    </row>
    <row r="3" spans="2:46" ht="6.9" customHeight="1">
      <c r="B3" s="18"/>
      <c r="C3" s="19"/>
      <c r="D3" s="19"/>
      <c r="E3" s="19"/>
      <c r="F3" s="19"/>
      <c r="G3" s="19"/>
      <c r="H3" s="19"/>
      <c r="I3" s="19"/>
      <c r="J3" s="19"/>
      <c r="K3" s="19"/>
      <c r="L3" s="20"/>
      <c r="AT3" s="17" t="s">
        <v>83</v>
      </c>
    </row>
    <row r="4" spans="2:46" ht="24.9" customHeight="1">
      <c r="B4" s="20"/>
      <c r="D4" s="21" t="s">
        <v>127</v>
      </c>
      <c r="L4" s="20"/>
      <c r="M4" s="93" t="s">
        <v>10</v>
      </c>
      <c r="AT4" s="17" t="s">
        <v>3</v>
      </c>
    </row>
    <row r="5" spans="2:46" ht="6.9" customHeight="1">
      <c r="B5" s="20"/>
      <c r="L5" s="20"/>
    </row>
    <row r="6" spans="2:46" ht="12" customHeight="1">
      <c r="B6" s="20"/>
      <c r="D6" s="27" t="s">
        <v>16</v>
      </c>
      <c r="L6" s="20"/>
    </row>
    <row r="7" spans="2:46" ht="16.5" customHeight="1">
      <c r="B7" s="20"/>
      <c r="E7" s="254" t="str">
        <f>'Rekapitulace stavby'!K6</f>
        <v>Kanalizace a ČOV Újezdec</v>
      </c>
      <c r="F7" s="255"/>
      <c r="G7" s="255"/>
      <c r="H7" s="255"/>
      <c r="L7" s="20"/>
    </row>
    <row r="8" spans="2:46" ht="13.2">
      <c r="B8" s="20"/>
      <c r="D8" s="27" t="s">
        <v>128</v>
      </c>
      <c r="L8" s="20"/>
    </row>
    <row r="9" spans="2:46" ht="16.5" customHeight="1">
      <c r="B9" s="20"/>
      <c r="E9" s="254" t="s">
        <v>129</v>
      </c>
      <c r="F9" s="222"/>
      <c r="G9" s="222"/>
      <c r="H9" s="222"/>
      <c r="L9" s="20"/>
    </row>
    <row r="10" spans="2:46" ht="12" customHeight="1">
      <c r="B10" s="20"/>
      <c r="D10" s="27" t="s">
        <v>130</v>
      </c>
      <c r="L10" s="20"/>
    </row>
    <row r="11" spans="2:46" s="1" customFormat="1" ht="16.5" customHeight="1">
      <c r="B11" s="32"/>
      <c r="E11" s="252" t="s">
        <v>297</v>
      </c>
      <c r="F11" s="256"/>
      <c r="G11" s="256"/>
      <c r="H11" s="256"/>
      <c r="L11" s="32"/>
    </row>
    <row r="12" spans="2:46" s="1" customFormat="1" ht="12" customHeight="1">
      <c r="B12" s="32"/>
      <c r="D12" s="27" t="s">
        <v>298</v>
      </c>
      <c r="L12" s="32"/>
    </row>
    <row r="13" spans="2:46" s="1" customFormat="1" ht="16.5" customHeight="1">
      <c r="B13" s="32"/>
      <c r="E13" s="215" t="s">
        <v>434</v>
      </c>
      <c r="F13" s="256"/>
      <c r="G13" s="256"/>
      <c r="H13" s="256"/>
      <c r="L13" s="32"/>
    </row>
    <row r="14" spans="2:46" s="1" customFormat="1" ht="10.199999999999999">
      <c r="B14" s="32"/>
      <c r="L14" s="32"/>
    </row>
    <row r="15" spans="2:46" s="1" customFormat="1" ht="12" customHeight="1">
      <c r="B15" s="32"/>
      <c r="D15" s="27" t="s">
        <v>18</v>
      </c>
      <c r="F15" s="25" t="s">
        <v>1</v>
      </c>
      <c r="I15" s="27" t="s">
        <v>20</v>
      </c>
      <c r="J15" s="25" t="s">
        <v>1</v>
      </c>
      <c r="L15" s="32"/>
    </row>
    <row r="16" spans="2:46" s="1" customFormat="1" ht="12" customHeight="1">
      <c r="B16" s="32"/>
      <c r="D16" s="27" t="s">
        <v>21</v>
      </c>
      <c r="F16" s="25" t="s">
        <v>22</v>
      </c>
      <c r="I16" s="27" t="s">
        <v>23</v>
      </c>
      <c r="J16" s="52" t="str">
        <f>'Rekapitulace stavby'!AN8</f>
        <v>25. 2. 2025</v>
      </c>
      <c r="L16" s="32"/>
    </row>
    <row r="17" spans="2:12" s="1" customFormat="1" ht="10.8" customHeight="1">
      <c r="B17" s="32"/>
      <c r="L17" s="32"/>
    </row>
    <row r="18" spans="2:12" s="1" customFormat="1" ht="12" customHeight="1">
      <c r="B18" s="32"/>
      <c r="D18" s="27" t="s">
        <v>25</v>
      </c>
      <c r="I18" s="27" t="s">
        <v>26</v>
      </c>
      <c r="J18" s="25" t="s">
        <v>1</v>
      </c>
      <c r="L18" s="32"/>
    </row>
    <row r="19" spans="2:12" s="1" customFormat="1" ht="18" customHeight="1">
      <c r="B19" s="32"/>
      <c r="E19" s="25" t="s">
        <v>22</v>
      </c>
      <c r="I19" s="27" t="s">
        <v>27</v>
      </c>
      <c r="J19" s="25" t="s">
        <v>1</v>
      </c>
      <c r="L19" s="32"/>
    </row>
    <row r="20" spans="2:12" s="1" customFormat="1" ht="6.9" customHeight="1">
      <c r="B20" s="32"/>
      <c r="L20" s="32"/>
    </row>
    <row r="21" spans="2:12" s="1" customFormat="1" ht="12" customHeight="1">
      <c r="B21" s="32"/>
      <c r="D21" s="27" t="s">
        <v>28</v>
      </c>
      <c r="I21" s="27" t="s">
        <v>26</v>
      </c>
      <c r="J21" s="28" t="str">
        <f>'Rekapitulace stavby'!AN13</f>
        <v>Vyplň údaj</v>
      </c>
      <c r="L21" s="32"/>
    </row>
    <row r="22" spans="2:12" s="1" customFormat="1" ht="18" customHeight="1">
      <c r="B22" s="32"/>
      <c r="E22" s="257" t="str">
        <f>'Rekapitulace stavby'!E14</f>
        <v>Vyplň údaj</v>
      </c>
      <c r="F22" s="221"/>
      <c r="G22" s="221"/>
      <c r="H22" s="221"/>
      <c r="I22" s="27" t="s">
        <v>27</v>
      </c>
      <c r="J22" s="28" t="str">
        <f>'Rekapitulace stavby'!AN14</f>
        <v>Vyplň údaj</v>
      </c>
      <c r="L22" s="32"/>
    </row>
    <row r="23" spans="2:12" s="1" customFormat="1" ht="6.9" customHeight="1">
      <c r="B23" s="32"/>
      <c r="L23" s="32"/>
    </row>
    <row r="24" spans="2:12" s="1" customFormat="1" ht="12" customHeight="1">
      <c r="B24" s="32"/>
      <c r="D24" s="27" t="s">
        <v>30</v>
      </c>
      <c r="I24" s="27" t="s">
        <v>26</v>
      </c>
      <c r="J24" s="25" t="s">
        <v>1</v>
      </c>
      <c r="L24" s="32"/>
    </row>
    <row r="25" spans="2:12" s="1" customFormat="1" ht="18" customHeight="1">
      <c r="B25" s="32"/>
      <c r="E25" s="25" t="s">
        <v>22</v>
      </c>
      <c r="I25" s="27" t="s">
        <v>27</v>
      </c>
      <c r="J25" s="25" t="s">
        <v>1</v>
      </c>
      <c r="L25" s="32"/>
    </row>
    <row r="26" spans="2:12" s="1" customFormat="1" ht="6.9" customHeight="1">
      <c r="B26" s="32"/>
      <c r="L26" s="32"/>
    </row>
    <row r="27" spans="2:12" s="1" customFormat="1" ht="12" customHeight="1">
      <c r="B27" s="32"/>
      <c r="D27" s="27" t="s">
        <v>32</v>
      </c>
      <c r="I27" s="27" t="s">
        <v>26</v>
      </c>
      <c r="J27" s="25" t="s">
        <v>1</v>
      </c>
      <c r="L27" s="32"/>
    </row>
    <row r="28" spans="2:12" s="1" customFormat="1" ht="18" customHeight="1">
      <c r="B28" s="32"/>
      <c r="E28" s="25" t="s">
        <v>22</v>
      </c>
      <c r="I28" s="27" t="s">
        <v>27</v>
      </c>
      <c r="J28" s="25" t="s">
        <v>1</v>
      </c>
      <c r="L28" s="32"/>
    </row>
    <row r="29" spans="2:12" s="1" customFormat="1" ht="6.9" customHeight="1">
      <c r="B29" s="32"/>
      <c r="L29" s="32"/>
    </row>
    <row r="30" spans="2:12" s="1" customFormat="1" ht="12" customHeight="1">
      <c r="B30" s="32"/>
      <c r="D30" s="27" t="s">
        <v>33</v>
      </c>
      <c r="L30" s="32"/>
    </row>
    <row r="31" spans="2:12" s="7" customFormat="1" ht="16.5" customHeight="1">
      <c r="B31" s="94"/>
      <c r="E31" s="226" t="s">
        <v>1</v>
      </c>
      <c r="F31" s="226"/>
      <c r="G31" s="226"/>
      <c r="H31" s="226"/>
      <c r="L31" s="94"/>
    </row>
    <row r="32" spans="2:12" s="1" customFormat="1" ht="6.9" customHeight="1">
      <c r="B32" s="32"/>
      <c r="L32" s="32"/>
    </row>
    <row r="33" spans="2:12" s="1" customFormat="1" ht="6.9" customHeight="1">
      <c r="B33" s="32"/>
      <c r="D33" s="53"/>
      <c r="E33" s="53"/>
      <c r="F33" s="53"/>
      <c r="G33" s="53"/>
      <c r="H33" s="53"/>
      <c r="I33" s="53"/>
      <c r="J33" s="53"/>
      <c r="K33" s="53"/>
      <c r="L33" s="32"/>
    </row>
    <row r="34" spans="2:12" s="1" customFormat="1" ht="25.35" customHeight="1">
      <c r="B34" s="32"/>
      <c r="D34" s="95" t="s">
        <v>34</v>
      </c>
      <c r="J34" s="66">
        <f>ROUND(J136, 2)</f>
        <v>0</v>
      </c>
      <c r="L34" s="32"/>
    </row>
    <row r="35" spans="2:12" s="1" customFormat="1" ht="6.9" customHeight="1">
      <c r="B35" s="32"/>
      <c r="D35" s="53"/>
      <c r="E35" s="53"/>
      <c r="F35" s="53"/>
      <c r="G35" s="53"/>
      <c r="H35" s="53"/>
      <c r="I35" s="53"/>
      <c r="J35" s="53"/>
      <c r="K35" s="53"/>
      <c r="L35" s="32"/>
    </row>
    <row r="36" spans="2:12" s="1" customFormat="1" ht="14.4" customHeight="1">
      <c r="B36" s="32"/>
      <c r="F36" s="35" t="s">
        <v>36</v>
      </c>
      <c r="I36" s="35" t="s">
        <v>35</v>
      </c>
      <c r="J36" s="35" t="s">
        <v>37</v>
      </c>
      <c r="L36" s="32"/>
    </row>
    <row r="37" spans="2:12" s="1" customFormat="1" ht="14.4" customHeight="1">
      <c r="B37" s="32"/>
      <c r="D37" s="55" t="s">
        <v>38</v>
      </c>
      <c r="E37" s="27" t="s">
        <v>39</v>
      </c>
      <c r="F37" s="86">
        <f>ROUND((SUM(BE136:BE291)),  2)</f>
        <v>0</v>
      </c>
      <c r="I37" s="96">
        <v>0.21</v>
      </c>
      <c r="J37" s="86">
        <f>ROUND(((SUM(BE136:BE291))*I37),  2)</f>
        <v>0</v>
      </c>
      <c r="L37" s="32"/>
    </row>
    <row r="38" spans="2:12" s="1" customFormat="1" ht="14.4" customHeight="1">
      <c r="B38" s="32"/>
      <c r="E38" s="27" t="s">
        <v>40</v>
      </c>
      <c r="F38" s="86">
        <f>ROUND((SUM(BF136:BF291)),  2)</f>
        <v>0</v>
      </c>
      <c r="I38" s="96">
        <v>0.12</v>
      </c>
      <c r="J38" s="86">
        <f>ROUND(((SUM(BF136:BF291))*I38),  2)</f>
        <v>0</v>
      </c>
      <c r="L38" s="32"/>
    </row>
    <row r="39" spans="2:12" s="1" customFormat="1" ht="14.4" hidden="1" customHeight="1">
      <c r="B39" s="32"/>
      <c r="E39" s="27" t="s">
        <v>41</v>
      </c>
      <c r="F39" s="86">
        <f>ROUND((SUM(BG136:BG291)),  2)</f>
        <v>0</v>
      </c>
      <c r="I39" s="96">
        <v>0.21</v>
      </c>
      <c r="J39" s="86">
        <f>0</f>
        <v>0</v>
      </c>
      <c r="L39" s="32"/>
    </row>
    <row r="40" spans="2:12" s="1" customFormat="1" ht="14.4" hidden="1" customHeight="1">
      <c r="B40" s="32"/>
      <c r="E40" s="27" t="s">
        <v>42</v>
      </c>
      <c r="F40" s="86">
        <f>ROUND((SUM(BH136:BH291)),  2)</f>
        <v>0</v>
      </c>
      <c r="I40" s="96">
        <v>0.12</v>
      </c>
      <c r="J40" s="86">
        <f>0</f>
        <v>0</v>
      </c>
      <c r="L40" s="32"/>
    </row>
    <row r="41" spans="2:12" s="1" customFormat="1" ht="14.4" hidden="1" customHeight="1">
      <c r="B41" s="32"/>
      <c r="E41" s="27" t="s">
        <v>43</v>
      </c>
      <c r="F41" s="86">
        <f>ROUND((SUM(BI136:BI291)),  2)</f>
        <v>0</v>
      </c>
      <c r="I41" s="96">
        <v>0</v>
      </c>
      <c r="J41" s="86">
        <f>0</f>
        <v>0</v>
      </c>
      <c r="L41" s="32"/>
    </row>
    <row r="42" spans="2:12" s="1" customFormat="1" ht="6.9" customHeight="1">
      <c r="B42" s="32"/>
      <c r="L42" s="32"/>
    </row>
    <row r="43" spans="2:12" s="1" customFormat="1" ht="25.35" customHeight="1">
      <c r="B43" s="32"/>
      <c r="C43" s="97"/>
      <c r="D43" s="98" t="s">
        <v>44</v>
      </c>
      <c r="E43" s="57"/>
      <c r="F43" s="57"/>
      <c r="G43" s="99" t="s">
        <v>45</v>
      </c>
      <c r="H43" s="100" t="s">
        <v>46</v>
      </c>
      <c r="I43" s="57"/>
      <c r="J43" s="101">
        <f>SUM(J34:J41)</f>
        <v>0</v>
      </c>
      <c r="K43" s="102"/>
      <c r="L43" s="32"/>
    </row>
    <row r="44" spans="2:12" s="1" customFormat="1" ht="14.4" customHeight="1">
      <c r="B44" s="32"/>
      <c r="L44" s="32"/>
    </row>
    <row r="45" spans="2:12" ht="14.4" customHeight="1">
      <c r="B45" s="20"/>
      <c r="L45" s="20"/>
    </row>
    <row r="46" spans="2:12" ht="14.4" customHeight="1">
      <c r="B46" s="20"/>
      <c r="L46" s="20"/>
    </row>
    <row r="47" spans="2:12" ht="14.4" customHeight="1">
      <c r="B47" s="20"/>
      <c r="L47" s="20"/>
    </row>
    <row r="48" spans="2:12" ht="14.4" customHeight="1">
      <c r="B48" s="20"/>
      <c r="L48" s="20"/>
    </row>
    <row r="49" spans="2:12" ht="14.4" customHeight="1">
      <c r="B49" s="20"/>
      <c r="L49" s="20"/>
    </row>
    <row r="50" spans="2:12" s="1" customFormat="1" ht="14.4" customHeight="1">
      <c r="B50" s="32"/>
      <c r="D50" s="41" t="s">
        <v>47</v>
      </c>
      <c r="E50" s="42"/>
      <c r="F50" s="42"/>
      <c r="G50" s="41" t="s">
        <v>48</v>
      </c>
      <c r="H50" s="42"/>
      <c r="I50" s="42"/>
      <c r="J50" s="42"/>
      <c r="K50" s="42"/>
      <c r="L50" s="32"/>
    </row>
    <row r="51" spans="2:12" ht="10.199999999999999">
      <c r="B51" s="20"/>
      <c r="L51" s="20"/>
    </row>
    <row r="52" spans="2:12" ht="10.199999999999999">
      <c r="B52" s="20"/>
      <c r="L52" s="20"/>
    </row>
    <row r="53" spans="2:12" ht="10.199999999999999">
      <c r="B53" s="20"/>
      <c r="L53" s="20"/>
    </row>
    <row r="54" spans="2:12" ht="10.199999999999999">
      <c r="B54" s="20"/>
      <c r="L54" s="20"/>
    </row>
    <row r="55" spans="2:12" ht="10.199999999999999">
      <c r="B55" s="20"/>
      <c r="L55" s="20"/>
    </row>
    <row r="56" spans="2:12" ht="10.199999999999999">
      <c r="B56" s="20"/>
      <c r="L56" s="20"/>
    </row>
    <row r="57" spans="2:12" ht="10.199999999999999">
      <c r="B57" s="20"/>
      <c r="L57" s="20"/>
    </row>
    <row r="58" spans="2:12" ht="10.199999999999999">
      <c r="B58" s="20"/>
      <c r="L58" s="20"/>
    </row>
    <row r="59" spans="2:12" ht="10.199999999999999">
      <c r="B59" s="20"/>
      <c r="L59" s="20"/>
    </row>
    <row r="60" spans="2:12" ht="10.199999999999999">
      <c r="B60" s="20"/>
      <c r="L60" s="20"/>
    </row>
    <row r="61" spans="2:12" s="1" customFormat="1" ht="13.2">
      <c r="B61" s="32"/>
      <c r="D61" s="43" t="s">
        <v>49</v>
      </c>
      <c r="E61" s="34"/>
      <c r="F61" s="103" t="s">
        <v>50</v>
      </c>
      <c r="G61" s="43" t="s">
        <v>49</v>
      </c>
      <c r="H61" s="34"/>
      <c r="I61" s="34"/>
      <c r="J61" s="104" t="s">
        <v>50</v>
      </c>
      <c r="K61" s="34"/>
      <c r="L61" s="32"/>
    </row>
    <row r="62" spans="2:12" ht="10.199999999999999">
      <c r="B62" s="20"/>
      <c r="L62" s="20"/>
    </row>
    <row r="63" spans="2:12" ht="10.199999999999999">
      <c r="B63" s="20"/>
      <c r="L63" s="20"/>
    </row>
    <row r="64" spans="2:12" ht="10.199999999999999">
      <c r="B64" s="20"/>
      <c r="L64" s="20"/>
    </row>
    <row r="65" spans="2:12" s="1" customFormat="1" ht="13.2">
      <c r="B65" s="32"/>
      <c r="D65" s="41" t="s">
        <v>51</v>
      </c>
      <c r="E65" s="42"/>
      <c r="F65" s="42"/>
      <c r="G65" s="41" t="s">
        <v>52</v>
      </c>
      <c r="H65" s="42"/>
      <c r="I65" s="42"/>
      <c r="J65" s="42"/>
      <c r="K65" s="42"/>
      <c r="L65" s="32"/>
    </row>
    <row r="66" spans="2:12" ht="10.199999999999999">
      <c r="B66" s="20"/>
      <c r="L66" s="20"/>
    </row>
    <row r="67" spans="2:12" ht="10.199999999999999">
      <c r="B67" s="20"/>
      <c r="L67" s="20"/>
    </row>
    <row r="68" spans="2:12" ht="10.199999999999999">
      <c r="B68" s="20"/>
      <c r="L68" s="20"/>
    </row>
    <row r="69" spans="2:12" ht="10.199999999999999">
      <c r="B69" s="20"/>
      <c r="L69" s="20"/>
    </row>
    <row r="70" spans="2:12" ht="10.199999999999999">
      <c r="B70" s="20"/>
      <c r="L70" s="20"/>
    </row>
    <row r="71" spans="2:12" ht="10.199999999999999">
      <c r="B71" s="20"/>
      <c r="L71" s="20"/>
    </row>
    <row r="72" spans="2:12" ht="10.199999999999999">
      <c r="B72" s="20"/>
      <c r="L72" s="20"/>
    </row>
    <row r="73" spans="2:12" ht="10.199999999999999">
      <c r="B73" s="20"/>
      <c r="L73" s="20"/>
    </row>
    <row r="74" spans="2:12" ht="10.199999999999999">
      <c r="B74" s="20"/>
      <c r="L74" s="20"/>
    </row>
    <row r="75" spans="2:12" ht="10.199999999999999">
      <c r="B75" s="20"/>
      <c r="L75" s="20"/>
    </row>
    <row r="76" spans="2:12" s="1" customFormat="1" ht="13.2">
      <c r="B76" s="32"/>
      <c r="D76" s="43" t="s">
        <v>49</v>
      </c>
      <c r="E76" s="34"/>
      <c r="F76" s="103" t="s">
        <v>50</v>
      </c>
      <c r="G76" s="43" t="s">
        <v>49</v>
      </c>
      <c r="H76" s="34"/>
      <c r="I76" s="34"/>
      <c r="J76" s="104" t="s">
        <v>50</v>
      </c>
      <c r="K76" s="34"/>
      <c r="L76" s="32"/>
    </row>
    <row r="77" spans="2:12" s="1" customFormat="1" ht="14.4" customHeight="1">
      <c r="B77" s="44"/>
      <c r="C77" s="45"/>
      <c r="D77" s="45"/>
      <c r="E77" s="45"/>
      <c r="F77" s="45"/>
      <c r="G77" s="45"/>
      <c r="H77" s="45"/>
      <c r="I77" s="45"/>
      <c r="J77" s="45"/>
      <c r="K77" s="45"/>
      <c r="L77" s="32"/>
    </row>
    <row r="81" spans="2:12" s="1" customFormat="1" ht="6.9" customHeight="1">
      <c r="B81" s="46"/>
      <c r="C81" s="47"/>
      <c r="D81" s="47"/>
      <c r="E81" s="47"/>
      <c r="F81" s="47"/>
      <c r="G81" s="47"/>
      <c r="H81" s="47"/>
      <c r="I81" s="47"/>
      <c r="J81" s="47"/>
      <c r="K81" s="47"/>
      <c r="L81" s="32"/>
    </row>
    <row r="82" spans="2:12" s="1" customFormat="1" ht="24.9" customHeight="1">
      <c r="B82" s="32"/>
      <c r="C82" s="21" t="s">
        <v>132</v>
      </c>
      <c r="L82" s="32"/>
    </row>
    <row r="83" spans="2:12" s="1" customFormat="1" ht="6.9" customHeight="1">
      <c r="B83" s="32"/>
      <c r="L83" s="32"/>
    </row>
    <row r="84" spans="2:12" s="1" customFormat="1" ht="12" customHeight="1">
      <c r="B84" s="32"/>
      <c r="C84" s="27" t="s">
        <v>16</v>
      </c>
      <c r="L84" s="32"/>
    </row>
    <row r="85" spans="2:12" s="1" customFormat="1" ht="16.5" customHeight="1">
      <c r="B85" s="32"/>
      <c r="E85" s="254" t="str">
        <f>E7</f>
        <v>Kanalizace a ČOV Újezdec</v>
      </c>
      <c r="F85" s="255"/>
      <c r="G85" s="255"/>
      <c r="H85" s="255"/>
      <c r="L85" s="32"/>
    </row>
    <row r="86" spans="2:12" ht="12" customHeight="1">
      <c r="B86" s="20"/>
      <c r="C86" s="27" t="s">
        <v>128</v>
      </c>
      <c r="L86" s="20"/>
    </row>
    <row r="87" spans="2:12" ht="16.5" customHeight="1">
      <c r="B87" s="20"/>
      <c r="E87" s="254" t="s">
        <v>129</v>
      </c>
      <c r="F87" s="222"/>
      <c r="G87" s="222"/>
      <c r="H87" s="222"/>
      <c r="L87" s="20"/>
    </row>
    <row r="88" spans="2:12" ht="12" customHeight="1">
      <c r="B88" s="20"/>
      <c r="C88" s="27" t="s">
        <v>130</v>
      </c>
      <c r="L88" s="20"/>
    </row>
    <row r="89" spans="2:12" s="1" customFormat="1" ht="16.5" customHeight="1">
      <c r="B89" s="32"/>
      <c r="E89" s="252" t="s">
        <v>297</v>
      </c>
      <c r="F89" s="256"/>
      <c r="G89" s="256"/>
      <c r="H89" s="256"/>
      <c r="L89" s="32"/>
    </row>
    <row r="90" spans="2:12" s="1" customFormat="1" ht="12" customHeight="1">
      <c r="B90" s="32"/>
      <c r="C90" s="27" t="s">
        <v>298</v>
      </c>
      <c r="L90" s="32"/>
    </row>
    <row r="91" spans="2:12" s="1" customFormat="1" ht="16.5" customHeight="1">
      <c r="B91" s="32"/>
      <c r="E91" s="215" t="str">
        <f>E13</f>
        <v>02 - Fotovoltaická elektrárna FVE</v>
      </c>
      <c r="F91" s="256"/>
      <c r="G91" s="256"/>
      <c r="H91" s="256"/>
      <c r="L91" s="32"/>
    </row>
    <row r="92" spans="2:12" s="1" customFormat="1" ht="6.9" customHeight="1">
      <c r="B92" s="32"/>
      <c r="L92" s="32"/>
    </row>
    <row r="93" spans="2:12" s="1" customFormat="1" ht="12" customHeight="1">
      <c r="B93" s="32"/>
      <c r="C93" s="27" t="s">
        <v>21</v>
      </c>
      <c r="F93" s="25" t="str">
        <f>F16</f>
        <v xml:space="preserve"> </v>
      </c>
      <c r="I93" s="27" t="s">
        <v>23</v>
      </c>
      <c r="J93" s="52" t="str">
        <f>IF(J16="","",J16)</f>
        <v>25. 2. 2025</v>
      </c>
      <c r="L93" s="32"/>
    </row>
    <row r="94" spans="2:12" s="1" customFormat="1" ht="6.9" customHeight="1">
      <c r="B94" s="32"/>
      <c r="L94" s="32"/>
    </row>
    <row r="95" spans="2:12" s="1" customFormat="1" ht="15.15" customHeight="1">
      <c r="B95" s="32"/>
      <c r="C95" s="27" t="s">
        <v>25</v>
      </c>
      <c r="F95" s="25" t="str">
        <f>E19</f>
        <v xml:space="preserve"> </v>
      </c>
      <c r="I95" s="27" t="s">
        <v>30</v>
      </c>
      <c r="J95" s="30" t="str">
        <f>E25</f>
        <v xml:space="preserve"> </v>
      </c>
      <c r="L95" s="32"/>
    </row>
    <row r="96" spans="2:12" s="1" customFormat="1" ht="15.15" customHeight="1">
      <c r="B96" s="32"/>
      <c r="C96" s="27" t="s">
        <v>28</v>
      </c>
      <c r="F96" s="25" t="str">
        <f>IF(E22="","",E22)</f>
        <v>Vyplň údaj</v>
      </c>
      <c r="I96" s="27" t="s">
        <v>32</v>
      </c>
      <c r="J96" s="30" t="str">
        <f>E28</f>
        <v xml:space="preserve"> </v>
      </c>
      <c r="L96" s="32"/>
    </row>
    <row r="97" spans="2:47" s="1" customFormat="1" ht="10.35" customHeight="1">
      <c r="B97" s="32"/>
      <c r="L97" s="32"/>
    </row>
    <row r="98" spans="2:47" s="1" customFormat="1" ht="29.25" customHeight="1">
      <c r="B98" s="32"/>
      <c r="C98" s="105" t="s">
        <v>133</v>
      </c>
      <c r="D98" s="97"/>
      <c r="E98" s="97"/>
      <c r="F98" s="97"/>
      <c r="G98" s="97"/>
      <c r="H98" s="97"/>
      <c r="I98" s="97"/>
      <c r="J98" s="106" t="s">
        <v>134</v>
      </c>
      <c r="K98" s="97"/>
      <c r="L98" s="32"/>
    </row>
    <row r="99" spans="2:47" s="1" customFormat="1" ht="10.35" customHeight="1">
      <c r="B99" s="32"/>
      <c r="L99" s="32"/>
    </row>
    <row r="100" spans="2:47" s="1" customFormat="1" ht="22.8" customHeight="1">
      <c r="B100" s="32"/>
      <c r="C100" s="107" t="s">
        <v>135</v>
      </c>
      <c r="J100" s="66">
        <f>J136</f>
        <v>0</v>
      </c>
      <c r="L100" s="32"/>
      <c r="AU100" s="17" t="s">
        <v>136</v>
      </c>
    </row>
    <row r="101" spans="2:47" s="8" customFormat="1" ht="24.9" customHeight="1">
      <c r="B101" s="108"/>
      <c r="D101" s="109" t="s">
        <v>435</v>
      </c>
      <c r="E101" s="110"/>
      <c r="F101" s="110"/>
      <c r="G101" s="110"/>
      <c r="H101" s="110"/>
      <c r="I101" s="110"/>
      <c r="J101" s="111">
        <f>J137</f>
        <v>0</v>
      </c>
      <c r="L101" s="108"/>
    </row>
    <row r="102" spans="2:47" s="8" customFormat="1" ht="24.9" customHeight="1">
      <c r="B102" s="108"/>
      <c r="D102" s="109" t="s">
        <v>302</v>
      </c>
      <c r="E102" s="110"/>
      <c r="F102" s="110"/>
      <c r="G102" s="110"/>
      <c r="H102" s="110"/>
      <c r="I102" s="110"/>
      <c r="J102" s="111">
        <f>J140</f>
        <v>0</v>
      </c>
      <c r="L102" s="108"/>
    </row>
    <row r="103" spans="2:47" s="11" customFormat="1" ht="19.95" customHeight="1">
      <c r="B103" s="152"/>
      <c r="D103" s="153" t="s">
        <v>303</v>
      </c>
      <c r="E103" s="154"/>
      <c r="F103" s="154"/>
      <c r="G103" s="154"/>
      <c r="H103" s="154"/>
      <c r="I103" s="154"/>
      <c r="J103" s="155">
        <f>J141</f>
        <v>0</v>
      </c>
      <c r="L103" s="152"/>
    </row>
    <row r="104" spans="2:47" s="11" customFormat="1" ht="19.95" customHeight="1">
      <c r="B104" s="152"/>
      <c r="D104" s="153" t="s">
        <v>436</v>
      </c>
      <c r="E104" s="154"/>
      <c r="F104" s="154"/>
      <c r="G104" s="154"/>
      <c r="H104" s="154"/>
      <c r="I104" s="154"/>
      <c r="J104" s="155">
        <f>J189</f>
        <v>0</v>
      </c>
      <c r="L104" s="152"/>
    </row>
    <row r="105" spans="2:47" s="11" customFormat="1" ht="14.85" customHeight="1">
      <c r="B105" s="152"/>
      <c r="D105" s="153" t="s">
        <v>437</v>
      </c>
      <c r="E105" s="154"/>
      <c r="F105" s="154"/>
      <c r="G105" s="154"/>
      <c r="H105" s="154"/>
      <c r="I105" s="154"/>
      <c r="J105" s="155">
        <f>J198</f>
        <v>0</v>
      </c>
      <c r="L105" s="152"/>
    </row>
    <row r="106" spans="2:47" s="11" customFormat="1" ht="19.95" customHeight="1">
      <c r="B106" s="152"/>
      <c r="D106" s="153" t="s">
        <v>438</v>
      </c>
      <c r="E106" s="154"/>
      <c r="F106" s="154"/>
      <c r="G106" s="154"/>
      <c r="H106" s="154"/>
      <c r="I106" s="154"/>
      <c r="J106" s="155">
        <f>J243</f>
        <v>0</v>
      </c>
      <c r="L106" s="152"/>
    </row>
    <row r="107" spans="2:47" s="8" customFormat="1" ht="24.9" customHeight="1">
      <c r="B107" s="108"/>
      <c r="D107" s="109" t="s">
        <v>439</v>
      </c>
      <c r="E107" s="110"/>
      <c r="F107" s="110"/>
      <c r="G107" s="110"/>
      <c r="H107" s="110"/>
      <c r="I107" s="110"/>
      <c r="J107" s="111">
        <f>J272</f>
        <v>0</v>
      </c>
      <c r="L107" s="108"/>
    </row>
    <row r="108" spans="2:47" s="8" customFormat="1" ht="24.9" customHeight="1">
      <c r="B108" s="108"/>
      <c r="D108" s="109" t="s">
        <v>306</v>
      </c>
      <c r="E108" s="110"/>
      <c r="F108" s="110"/>
      <c r="G108" s="110"/>
      <c r="H108" s="110"/>
      <c r="I108" s="110"/>
      <c r="J108" s="111">
        <f>J275</f>
        <v>0</v>
      </c>
      <c r="L108" s="108"/>
    </row>
    <row r="109" spans="2:47" s="11" customFormat="1" ht="19.95" customHeight="1">
      <c r="B109" s="152"/>
      <c r="D109" s="153" t="s">
        <v>440</v>
      </c>
      <c r="E109" s="154"/>
      <c r="F109" s="154"/>
      <c r="G109" s="154"/>
      <c r="H109" s="154"/>
      <c r="I109" s="154"/>
      <c r="J109" s="155">
        <f>J276</f>
        <v>0</v>
      </c>
      <c r="L109" s="152"/>
    </row>
    <row r="110" spans="2:47" s="11" customFormat="1" ht="19.95" customHeight="1">
      <c r="B110" s="152"/>
      <c r="D110" s="153" t="s">
        <v>307</v>
      </c>
      <c r="E110" s="154"/>
      <c r="F110" s="154"/>
      <c r="G110" s="154"/>
      <c r="H110" s="154"/>
      <c r="I110" s="154"/>
      <c r="J110" s="155">
        <f>J279</f>
        <v>0</v>
      </c>
      <c r="L110" s="152"/>
    </row>
    <row r="111" spans="2:47" s="11" customFormat="1" ht="19.95" customHeight="1">
      <c r="B111" s="152"/>
      <c r="D111" s="153" t="s">
        <v>308</v>
      </c>
      <c r="E111" s="154"/>
      <c r="F111" s="154"/>
      <c r="G111" s="154"/>
      <c r="H111" s="154"/>
      <c r="I111" s="154"/>
      <c r="J111" s="155">
        <f>J282</f>
        <v>0</v>
      </c>
      <c r="L111" s="152"/>
    </row>
    <row r="112" spans="2:47" s="11" customFormat="1" ht="19.95" customHeight="1">
      <c r="B112" s="152"/>
      <c r="D112" s="153" t="s">
        <v>441</v>
      </c>
      <c r="E112" s="154"/>
      <c r="F112" s="154"/>
      <c r="G112" s="154"/>
      <c r="H112" s="154"/>
      <c r="I112" s="154"/>
      <c r="J112" s="155">
        <f>J289</f>
        <v>0</v>
      </c>
      <c r="L112" s="152"/>
    </row>
    <row r="113" spans="2:12" s="1" customFormat="1" ht="21.75" customHeight="1">
      <c r="B113" s="32"/>
      <c r="L113" s="32"/>
    </row>
    <row r="114" spans="2:12" s="1" customFormat="1" ht="6.9" customHeight="1">
      <c r="B114" s="44"/>
      <c r="C114" s="45"/>
      <c r="D114" s="45"/>
      <c r="E114" s="45"/>
      <c r="F114" s="45"/>
      <c r="G114" s="45"/>
      <c r="H114" s="45"/>
      <c r="I114" s="45"/>
      <c r="J114" s="45"/>
      <c r="K114" s="45"/>
      <c r="L114" s="32"/>
    </row>
    <row r="118" spans="2:12" s="1" customFormat="1" ht="6.9" customHeight="1">
      <c r="B118" s="46"/>
      <c r="C118" s="47"/>
      <c r="D118" s="47"/>
      <c r="E118" s="47"/>
      <c r="F118" s="47"/>
      <c r="G118" s="47"/>
      <c r="H118" s="47"/>
      <c r="I118" s="47"/>
      <c r="J118" s="47"/>
      <c r="K118" s="47"/>
      <c r="L118" s="32"/>
    </row>
    <row r="119" spans="2:12" s="1" customFormat="1" ht="24.9" customHeight="1">
      <c r="B119" s="32"/>
      <c r="C119" s="21" t="s">
        <v>144</v>
      </c>
      <c r="L119" s="32"/>
    </row>
    <row r="120" spans="2:12" s="1" customFormat="1" ht="6.9" customHeight="1">
      <c r="B120" s="32"/>
      <c r="L120" s="32"/>
    </row>
    <row r="121" spans="2:12" s="1" customFormat="1" ht="12" customHeight="1">
      <c r="B121" s="32"/>
      <c r="C121" s="27" t="s">
        <v>16</v>
      </c>
      <c r="L121" s="32"/>
    </row>
    <row r="122" spans="2:12" s="1" customFormat="1" ht="16.5" customHeight="1">
      <c r="B122" s="32"/>
      <c r="E122" s="254" t="str">
        <f>E7</f>
        <v>Kanalizace a ČOV Újezdec</v>
      </c>
      <c r="F122" s="255"/>
      <c r="G122" s="255"/>
      <c r="H122" s="255"/>
      <c r="L122" s="32"/>
    </row>
    <row r="123" spans="2:12" ht="12" customHeight="1">
      <c r="B123" s="20"/>
      <c r="C123" s="27" t="s">
        <v>128</v>
      </c>
      <c r="L123" s="20"/>
    </row>
    <row r="124" spans="2:12" ht="16.5" customHeight="1">
      <c r="B124" s="20"/>
      <c r="E124" s="254" t="s">
        <v>129</v>
      </c>
      <c r="F124" s="222"/>
      <c r="G124" s="222"/>
      <c r="H124" s="222"/>
      <c r="L124" s="20"/>
    </row>
    <row r="125" spans="2:12" ht="12" customHeight="1">
      <c r="B125" s="20"/>
      <c r="C125" s="27" t="s">
        <v>130</v>
      </c>
      <c r="L125" s="20"/>
    </row>
    <row r="126" spans="2:12" s="1" customFormat="1" ht="16.5" customHeight="1">
      <c r="B126" s="32"/>
      <c r="E126" s="252" t="s">
        <v>297</v>
      </c>
      <c r="F126" s="256"/>
      <c r="G126" s="256"/>
      <c r="H126" s="256"/>
      <c r="L126" s="32"/>
    </row>
    <row r="127" spans="2:12" s="1" customFormat="1" ht="12" customHeight="1">
      <c r="B127" s="32"/>
      <c r="C127" s="27" t="s">
        <v>298</v>
      </c>
      <c r="L127" s="32"/>
    </row>
    <row r="128" spans="2:12" s="1" customFormat="1" ht="16.5" customHeight="1">
      <c r="B128" s="32"/>
      <c r="E128" s="215" t="str">
        <f>E13</f>
        <v>02 - Fotovoltaická elektrárna FVE</v>
      </c>
      <c r="F128" s="256"/>
      <c r="G128" s="256"/>
      <c r="H128" s="256"/>
      <c r="L128" s="32"/>
    </row>
    <row r="129" spans="2:65" s="1" customFormat="1" ht="6.9" customHeight="1">
      <c r="B129" s="32"/>
      <c r="L129" s="32"/>
    </row>
    <row r="130" spans="2:65" s="1" customFormat="1" ht="12" customHeight="1">
      <c r="B130" s="32"/>
      <c r="C130" s="27" t="s">
        <v>21</v>
      </c>
      <c r="F130" s="25" t="str">
        <f>F16</f>
        <v xml:space="preserve"> </v>
      </c>
      <c r="I130" s="27" t="s">
        <v>23</v>
      </c>
      <c r="J130" s="52" t="str">
        <f>IF(J16="","",J16)</f>
        <v>25. 2. 2025</v>
      </c>
      <c r="L130" s="32"/>
    </row>
    <row r="131" spans="2:65" s="1" customFormat="1" ht="6.9" customHeight="1">
      <c r="B131" s="32"/>
      <c r="L131" s="32"/>
    </row>
    <row r="132" spans="2:65" s="1" customFormat="1" ht="15.15" customHeight="1">
      <c r="B132" s="32"/>
      <c r="C132" s="27" t="s">
        <v>25</v>
      </c>
      <c r="F132" s="25" t="str">
        <f>E19</f>
        <v xml:space="preserve"> </v>
      </c>
      <c r="I132" s="27" t="s">
        <v>30</v>
      </c>
      <c r="J132" s="30" t="str">
        <f>E25</f>
        <v xml:space="preserve"> </v>
      </c>
      <c r="L132" s="32"/>
    </row>
    <row r="133" spans="2:65" s="1" customFormat="1" ht="15.15" customHeight="1">
      <c r="B133" s="32"/>
      <c r="C133" s="27" t="s">
        <v>28</v>
      </c>
      <c r="F133" s="25" t="str">
        <f>IF(E22="","",E22)</f>
        <v>Vyplň údaj</v>
      </c>
      <c r="I133" s="27" t="s">
        <v>32</v>
      </c>
      <c r="J133" s="30" t="str">
        <f>E28</f>
        <v xml:space="preserve"> </v>
      </c>
      <c r="L133" s="32"/>
    </row>
    <row r="134" spans="2:65" s="1" customFormat="1" ht="10.35" customHeight="1">
      <c r="B134" s="32"/>
      <c r="L134" s="32"/>
    </row>
    <row r="135" spans="2:65" s="9" customFormat="1" ht="29.25" customHeight="1">
      <c r="B135" s="112"/>
      <c r="C135" s="113" t="s">
        <v>145</v>
      </c>
      <c r="D135" s="114" t="s">
        <v>59</v>
      </c>
      <c r="E135" s="114" t="s">
        <v>55</v>
      </c>
      <c r="F135" s="114" t="s">
        <v>56</v>
      </c>
      <c r="G135" s="114" t="s">
        <v>146</v>
      </c>
      <c r="H135" s="114" t="s">
        <v>147</v>
      </c>
      <c r="I135" s="114" t="s">
        <v>148</v>
      </c>
      <c r="J135" s="114" t="s">
        <v>134</v>
      </c>
      <c r="K135" s="115" t="s">
        <v>149</v>
      </c>
      <c r="L135" s="112"/>
      <c r="M135" s="59" t="s">
        <v>1</v>
      </c>
      <c r="N135" s="60" t="s">
        <v>38</v>
      </c>
      <c r="O135" s="60" t="s">
        <v>150</v>
      </c>
      <c r="P135" s="60" t="s">
        <v>151</v>
      </c>
      <c r="Q135" s="60" t="s">
        <v>152</v>
      </c>
      <c r="R135" s="60" t="s">
        <v>153</v>
      </c>
      <c r="S135" s="60" t="s">
        <v>154</v>
      </c>
      <c r="T135" s="61" t="s">
        <v>155</v>
      </c>
    </row>
    <row r="136" spans="2:65" s="1" customFormat="1" ht="22.8" customHeight="1">
      <c r="B136" s="32"/>
      <c r="C136" s="64" t="s">
        <v>156</v>
      </c>
      <c r="J136" s="116">
        <f>BK136</f>
        <v>0</v>
      </c>
      <c r="L136" s="32"/>
      <c r="M136" s="62"/>
      <c r="N136" s="53"/>
      <c r="O136" s="53"/>
      <c r="P136" s="117">
        <f>P137+P140+P272+P275</f>
        <v>0</v>
      </c>
      <c r="Q136" s="53"/>
      <c r="R136" s="117">
        <f>R137+R140+R272+R275</f>
        <v>6.9010000000000002E-2</v>
      </c>
      <c r="S136" s="53"/>
      <c r="T136" s="118">
        <f>T137+T140+T272+T275</f>
        <v>0</v>
      </c>
      <c r="AT136" s="17" t="s">
        <v>73</v>
      </c>
      <c r="AU136" s="17" t="s">
        <v>136</v>
      </c>
      <c r="BK136" s="119">
        <f>BK137+BK140+BK272+BK275</f>
        <v>0</v>
      </c>
    </row>
    <row r="137" spans="2:65" s="10" customFormat="1" ht="25.95" customHeight="1">
      <c r="B137" s="120"/>
      <c r="D137" s="121" t="s">
        <v>73</v>
      </c>
      <c r="E137" s="122" t="s">
        <v>157</v>
      </c>
      <c r="F137" s="122" t="s">
        <v>442</v>
      </c>
      <c r="I137" s="123"/>
      <c r="J137" s="124">
        <f>BK137</f>
        <v>0</v>
      </c>
      <c r="L137" s="120"/>
      <c r="M137" s="125"/>
      <c r="P137" s="126">
        <f>SUM(P138:P139)</f>
        <v>0</v>
      </c>
      <c r="R137" s="126">
        <f>SUM(R138:R139)</f>
        <v>0</v>
      </c>
      <c r="T137" s="127">
        <f>SUM(T138:T139)</f>
        <v>0</v>
      </c>
      <c r="AR137" s="121" t="s">
        <v>81</v>
      </c>
      <c r="AT137" s="128" t="s">
        <v>73</v>
      </c>
      <c r="AU137" s="128" t="s">
        <v>74</v>
      </c>
      <c r="AY137" s="121" t="s">
        <v>159</v>
      </c>
      <c r="BK137" s="129">
        <f>SUM(BK138:BK139)</f>
        <v>0</v>
      </c>
    </row>
    <row r="138" spans="2:65" s="1" customFormat="1" ht="24.15" customHeight="1">
      <c r="B138" s="130"/>
      <c r="C138" s="131" t="s">
        <v>81</v>
      </c>
      <c r="D138" s="131" t="s">
        <v>160</v>
      </c>
      <c r="E138" s="132" t="s">
        <v>443</v>
      </c>
      <c r="F138" s="133" t="s">
        <v>444</v>
      </c>
      <c r="G138" s="134" t="s">
        <v>171</v>
      </c>
      <c r="H138" s="135">
        <v>2</v>
      </c>
      <c r="I138" s="136"/>
      <c r="J138" s="137">
        <f>ROUND(I138*H138,2)</f>
        <v>0</v>
      </c>
      <c r="K138" s="133" t="s">
        <v>1</v>
      </c>
      <c r="L138" s="32"/>
      <c r="M138" s="138" t="s">
        <v>1</v>
      </c>
      <c r="N138" s="139" t="s">
        <v>39</v>
      </c>
      <c r="P138" s="140">
        <f>O138*H138</f>
        <v>0</v>
      </c>
      <c r="Q138" s="140">
        <v>0</v>
      </c>
      <c r="R138" s="140">
        <f>Q138*H138</f>
        <v>0</v>
      </c>
      <c r="S138" s="140">
        <v>0</v>
      </c>
      <c r="T138" s="141">
        <f>S138*H138</f>
        <v>0</v>
      </c>
      <c r="AR138" s="142" t="s">
        <v>164</v>
      </c>
      <c r="AT138" s="142" t="s">
        <v>160</v>
      </c>
      <c r="AU138" s="142" t="s">
        <v>81</v>
      </c>
      <c r="AY138" s="17" t="s">
        <v>159</v>
      </c>
      <c r="BE138" s="143">
        <f>IF(N138="základní",J138,0)</f>
        <v>0</v>
      </c>
      <c r="BF138" s="143">
        <f>IF(N138="snížená",J138,0)</f>
        <v>0</v>
      </c>
      <c r="BG138" s="143">
        <f>IF(N138="zákl. přenesená",J138,0)</f>
        <v>0</v>
      </c>
      <c r="BH138" s="143">
        <f>IF(N138="sníž. přenesená",J138,0)</f>
        <v>0</v>
      </c>
      <c r="BI138" s="143">
        <f>IF(N138="nulová",J138,0)</f>
        <v>0</v>
      </c>
      <c r="BJ138" s="17" t="s">
        <v>81</v>
      </c>
      <c r="BK138" s="143">
        <f>ROUND(I138*H138,2)</f>
        <v>0</v>
      </c>
      <c r="BL138" s="17" t="s">
        <v>164</v>
      </c>
      <c r="BM138" s="142" t="s">
        <v>445</v>
      </c>
    </row>
    <row r="139" spans="2:65" s="1" customFormat="1" ht="10.199999999999999">
      <c r="B139" s="32"/>
      <c r="D139" s="144" t="s">
        <v>165</v>
      </c>
      <c r="F139" s="145" t="s">
        <v>444</v>
      </c>
      <c r="I139" s="146"/>
      <c r="L139" s="32"/>
      <c r="M139" s="147"/>
      <c r="T139" s="56"/>
      <c r="AT139" s="17" t="s">
        <v>165</v>
      </c>
      <c r="AU139" s="17" t="s">
        <v>81</v>
      </c>
    </row>
    <row r="140" spans="2:65" s="10" customFormat="1" ht="25.95" customHeight="1">
      <c r="B140" s="120"/>
      <c r="D140" s="121" t="s">
        <v>73</v>
      </c>
      <c r="E140" s="122" t="s">
        <v>338</v>
      </c>
      <c r="F140" s="122" t="s">
        <v>339</v>
      </c>
      <c r="I140" s="123"/>
      <c r="J140" s="124">
        <f>BK140</f>
        <v>0</v>
      </c>
      <c r="L140" s="120"/>
      <c r="M140" s="125"/>
      <c r="P140" s="126">
        <f>P141+P189+P243</f>
        <v>0</v>
      </c>
      <c r="R140" s="126">
        <f>R141+R189+R243</f>
        <v>6.9010000000000002E-2</v>
      </c>
      <c r="T140" s="127">
        <f>T141+T189+T243</f>
        <v>0</v>
      </c>
      <c r="AR140" s="121" t="s">
        <v>83</v>
      </c>
      <c r="AT140" s="128" t="s">
        <v>73</v>
      </c>
      <c r="AU140" s="128" t="s">
        <v>74</v>
      </c>
      <c r="AY140" s="121" t="s">
        <v>159</v>
      </c>
      <c r="BK140" s="129">
        <f>BK141+BK189+BK243</f>
        <v>0</v>
      </c>
    </row>
    <row r="141" spans="2:65" s="10" customFormat="1" ht="22.8" customHeight="1">
      <c r="B141" s="120"/>
      <c r="D141" s="121" t="s">
        <v>73</v>
      </c>
      <c r="E141" s="156" t="s">
        <v>340</v>
      </c>
      <c r="F141" s="156" t="s">
        <v>341</v>
      </c>
      <c r="I141" s="123"/>
      <c r="J141" s="157">
        <f>BK141</f>
        <v>0</v>
      </c>
      <c r="L141" s="120"/>
      <c r="M141" s="125"/>
      <c r="P141" s="126">
        <f>SUM(P142:P188)</f>
        <v>0</v>
      </c>
      <c r="R141" s="126">
        <f>SUM(R142:R188)</f>
        <v>5.2440000000000001E-2</v>
      </c>
      <c r="T141" s="127">
        <f>SUM(T142:T188)</f>
        <v>0</v>
      </c>
      <c r="AR141" s="121" t="s">
        <v>83</v>
      </c>
      <c r="AT141" s="128" t="s">
        <v>73</v>
      </c>
      <c r="AU141" s="128" t="s">
        <v>81</v>
      </c>
      <c r="AY141" s="121" t="s">
        <v>159</v>
      </c>
      <c r="BK141" s="129">
        <f>SUM(BK142:BK188)</f>
        <v>0</v>
      </c>
    </row>
    <row r="142" spans="2:65" s="1" customFormat="1" ht="24.15" customHeight="1">
      <c r="B142" s="130"/>
      <c r="C142" s="131" t="s">
        <v>83</v>
      </c>
      <c r="D142" s="131" t="s">
        <v>160</v>
      </c>
      <c r="E142" s="132" t="s">
        <v>446</v>
      </c>
      <c r="F142" s="133" t="s">
        <v>447</v>
      </c>
      <c r="G142" s="134" t="s">
        <v>422</v>
      </c>
      <c r="H142" s="135">
        <v>10</v>
      </c>
      <c r="I142" s="136"/>
      <c r="J142" s="137">
        <f>ROUND(I142*H142,2)</f>
        <v>0</v>
      </c>
      <c r="K142" s="133" t="s">
        <v>1</v>
      </c>
      <c r="L142" s="32"/>
      <c r="M142" s="138" t="s">
        <v>1</v>
      </c>
      <c r="N142" s="139" t="s">
        <v>39</v>
      </c>
      <c r="P142" s="140">
        <f>O142*H142</f>
        <v>0</v>
      </c>
      <c r="Q142" s="140">
        <v>0</v>
      </c>
      <c r="R142" s="140">
        <f>Q142*H142</f>
        <v>0</v>
      </c>
      <c r="S142" s="140">
        <v>0</v>
      </c>
      <c r="T142" s="141">
        <f>S142*H142</f>
        <v>0</v>
      </c>
      <c r="AR142" s="142" t="s">
        <v>423</v>
      </c>
      <c r="AT142" s="142" t="s">
        <v>160</v>
      </c>
      <c r="AU142" s="142" t="s">
        <v>83</v>
      </c>
      <c r="AY142" s="17" t="s">
        <v>159</v>
      </c>
      <c r="BE142" s="143">
        <f>IF(N142="základní",J142,0)</f>
        <v>0</v>
      </c>
      <c r="BF142" s="143">
        <f>IF(N142="snížená",J142,0)</f>
        <v>0</v>
      </c>
      <c r="BG142" s="143">
        <f>IF(N142="zákl. přenesená",J142,0)</f>
        <v>0</v>
      </c>
      <c r="BH142" s="143">
        <f>IF(N142="sníž. přenesená",J142,0)</f>
        <v>0</v>
      </c>
      <c r="BI142" s="143">
        <f>IF(N142="nulová",J142,0)</f>
        <v>0</v>
      </c>
      <c r="BJ142" s="17" t="s">
        <v>81</v>
      </c>
      <c r="BK142" s="143">
        <f>ROUND(I142*H142,2)</f>
        <v>0</v>
      </c>
      <c r="BL142" s="17" t="s">
        <v>423</v>
      </c>
      <c r="BM142" s="142" t="s">
        <v>448</v>
      </c>
    </row>
    <row r="143" spans="2:65" s="1" customFormat="1" ht="19.2">
      <c r="B143" s="32"/>
      <c r="D143" s="144" t="s">
        <v>165</v>
      </c>
      <c r="F143" s="145" t="s">
        <v>447</v>
      </c>
      <c r="I143" s="146"/>
      <c r="L143" s="32"/>
      <c r="M143" s="147"/>
      <c r="T143" s="56"/>
      <c r="AT143" s="17" t="s">
        <v>165</v>
      </c>
      <c r="AU143" s="17" t="s">
        <v>83</v>
      </c>
    </row>
    <row r="144" spans="2:65" s="1" customFormat="1" ht="49.05" customHeight="1">
      <c r="B144" s="130"/>
      <c r="C144" s="131" t="s">
        <v>94</v>
      </c>
      <c r="D144" s="131" t="s">
        <v>160</v>
      </c>
      <c r="E144" s="132" t="s">
        <v>399</v>
      </c>
      <c r="F144" s="133" t="s">
        <v>400</v>
      </c>
      <c r="G144" s="134" t="s">
        <v>376</v>
      </c>
      <c r="H144" s="135">
        <v>1</v>
      </c>
      <c r="I144" s="136"/>
      <c r="J144" s="137">
        <f>ROUND(I144*H144,2)</f>
        <v>0</v>
      </c>
      <c r="K144" s="133" t="s">
        <v>1</v>
      </c>
      <c r="L144" s="32"/>
      <c r="M144" s="138" t="s">
        <v>1</v>
      </c>
      <c r="N144" s="139" t="s">
        <v>39</v>
      </c>
      <c r="P144" s="140">
        <f>O144*H144</f>
        <v>0</v>
      </c>
      <c r="Q144" s="140">
        <v>0</v>
      </c>
      <c r="R144" s="140">
        <f>Q144*H144</f>
        <v>0</v>
      </c>
      <c r="S144" s="140">
        <v>0</v>
      </c>
      <c r="T144" s="141">
        <f>S144*H144</f>
        <v>0</v>
      </c>
      <c r="AR144" s="142" t="s">
        <v>377</v>
      </c>
      <c r="AT144" s="142" t="s">
        <v>160</v>
      </c>
      <c r="AU144" s="142" t="s">
        <v>83</v>
      </c>
      <c r="AY144" s="17" t="s">
        <v>159</v>
      </c>
      <c r="BE144" s="143">
        <f>IF(N144="základní",J144,0)</f>
        <v>0</v>
      </c>
      <c r="BF144" s="143">
        <f>IF(N144="snížená",J144,0)</f>
        <v>0</v>
      </c>
      <c r="BG144" s="143">
        <f>IF(N144="zákl. přenesená",J144,0)</f>
        <v>0</v>
      </c>
      <c r="BH144" s="143">
        <f>IF(N144="sníž. přenesená",J144,0)</f>
        <v>0</v>
      </c>
      <c r="BI144" s="143">
        <f>IF(N144="nulová",J144,0)</f>
        <v>0</v>
      </c>
      <c r="BJ144" s="17" t="s">
        <v>81</v>
      </c>
      <c r="BK144" s="143">
        <f>ROUND(I144*H144,2)</f>
        <v>0</v>
      </c>
      <c r="BL144" s="17" t="s">
        <v>377</v>
      </c>
      <c r="BM144" s="142" t="s">
        <v>449</v>
      </c>
    </row>
    <row r="145" spans="2:65" s="1" customFormat="1" ht="28.8">
      <c r="B145" s="32"/>
      <c r="D145" s="144" t="s">
        <v>165</v>
      </c>
      <c r="F145" s="145" t="s">
        <v>400</v>
      </c>
      <c r="I145" s="146"/>
      <c r="L145" s="32"/>
      <c r="M145" s="147"/>
      <c r="T145" s="56"/>
      <c r="AT145" s="17" t="s">
        <v>165</v>
      </c>
      <c r="AU145" s="17" t="s">
        <v>83</v>
      </c>
    </row>
    <row r="146" spans="2:65" s="1" customFormat="1" ht="44.25" customHeight="1">
      <c r="B146" s="130"/>
      <c r="C146" s="131" t="s">
        <v>164</v>
      </c>
      <c r="D146" s="131" t="s">
        <v>160</v>
      </c>
      <c r="E146" s="132" t="s">
        <v>450</v>
      </c>
      <c r="F146" s="133" t="s">
        <v>451</v>
      </c>
      <c r="G146" s="134" t="s">
        <v>344</v>
      </c>
      <c r="H146" s="135">
        <v>20</v>
      </c>
      <c r="I146" s="136"/>
      <c r="J146" s="137">
        <f>ROUND(I146*H146,2)</f>
        <v>0</v>
      </c>
      <c r="K146" s="133" t="s">
        <v>1</v>
      </c>
      <c r="L146" s="32"/>
      <c r="M146" s="138" t="s">
        <v>1</v>
      </c>
      <c r="N146" s="139" t="s">
        <v>39</v>
      </c>
      <c r="P146" s="140">
        <f>O146*H146</f>
        <v>0</v>
      </c>
      <c r="Q146" s="140">
        <v>0</v>
      </c>
      <c r="R146" s="140">
        <f>Q146*H146</f>
        <v>0</v>
      </c>
      <c r="S146" s="140">
        <v>0</v>
      </c>
      <c r="T146" s="141">
        <f>S146*H146</f>
        <v>0</v>
      </c>
      <c r="AR146" s="142" t="s">
        <v>200</v>
      </c>
      <c r="AT146" s="142" t="s">
        <v>160</v>
      </c>
      <c r="AU146" s="142" t="s">
        <v>83</v>
      </c>
      <c r="AY146" s="17" t="s">
        <v>159</v>
      </c>
      <c r="BE146" s="143">
        <f>IF(N146="základní",J146,0)</f>
        <v>0</v>
      </c>
      <c r="BF146" s="143">
        <f>IF(N146="snížená",J146,0)</f>
        <v>0</v>
      </c>
      <c r="BG146" s="143">
        <f>IF(N146="zákl. přenesená",J146,0)</f>
        <v>0</v>
      </c>
      <c r="BH146" s="143">
        <f>IF(N146="sníž. přenesená",J146,0)</f>
        <v>0</v>
      </c>
      <c r="BI146" s="143">
        <f>IF(N146="nulová",J146,0)</f>
        <v>0</v>
      </c>
      <c r="BJ146" s="17" t="s">
        <v>81</v>
      </c>
      <c r="BK146" s="143">
        <f>ROUND(I146*H146,2)</f>
        <v>0</v>
      </c>
      <c r="BL146" s="17" t="s">
        <v>200</v>
      </c>
      <c r="BM146" s="142" t="s">
        <v>452</v>
      </c>
    </row>
    <row r="147" spans="2:65" s="1" customFormat="1" ht="28.8">
      <c r="B147" s="32"/>
      <c r="D147" s="144" t="s">
        <v>165</v>
      </c>
      <c r="F147" s="145" t="s">
        <v>451</v>
      </c>
      <c r="I147" s="146"/>
      <c r="L147" s="32"/>
      <c r="M147" s="147"/>
      <c r="T147" s="56"/>
      <c r="AT147" s="17" t="s">
        <v>165</v>
      </c>
      <c r="AU147" s="17" t="s">
        <v>83</v>
      </c>
    </row>
    <row r="148" spans="2:65" s="1" customFormat="1" ht="16.5" customHeight="1">
      <c r="B148" s="130"/>
      <c r="C148" s="158" t="s">
        <v>180</v>
      </c>
      <c r="D148" s="158" t="s">
        <v>326</v>
      </c>
      <c r="E148" s="159" t="s">
        <v>453</v>
      </c>
      <c r="F148" s="160" t="s">
        <v>454</v>
      </c>
      <c r="G148" s="161" t="s">
        <v>344</v>
      </c>
      <c r="H148" s="162">
        <v>20</v>
      </c>
      <c r="I148" s="163"/>
      <c r="J148" s="164">
        <f>ROUND(I148*H148,2)</f>
        <v>0</v>
      </c>
      <c r="K148" s="160" t="s">
        <v>1</v>
      </c>
      <c r="L148" s="165"/>
      <c r="M148" s="166" t="s">
        <v>1</v>
      </c>
      <c r="N148" s="167" t="s">
        <v>39</v>
      </c>
      <c r="P148" s="140">
        <f>O148*H148</f>
        <v>0</v>
      </c>
      <c r="Q148" s="140">
        <v>2.0000000000000001E-4</v>
      </c>
      <c r="R148" s="140">
        <f>Q148*H148</f>
        <v>4.0000000000000001E-3</v>
      </c>
      <c r="S148" s="140">
        <v>0</v>
      </c>
      <c r="T148" s="141">
        <f>S148*H148</f>
        <v>0</v>
      </c>
      <c r="AR148" s="142" t="s">
        <v>241</v>
      </c>
      <c r="AT148" s="142" t="s">
        <v>326</v>
      </c>
      <c r="AU148" s="142" t="s">
        <v>83</v>
      </c>
      <c r="AY148" s="17" t="s">
        <v>159</v>
      </c>
      <c r="BE148" s="143">
        <f>IF(N148="základní",J148,0)</f>
        <v>0</v>
      </c>
      <c r="BF148" s="143">
        <f>IF(N148="snížená",J148,0)</f>
        <v>0</v>
      </c>
      <c r="BG148" s="143">
        <f>IF(N148="zákl. přenesená",J148,0)</f>
        <v>0</v>
      </c>
      <c r="BH148" s="143">
        <f>IF(N148="sníž. přenesená",J148,0)</f>
        <v>0</v>
      </c>
      <c r="BI148" s="143">
        <f>IF(N148="nulová",J148,0)</f>
        <v>0</v>
      </c>
      <c r="BJ148" s="17" t="s">
        <v>81</v>
      </c>
      <c r="BK148" s="143">
        <f>ROUND(I148*H148,2)</f>
        <v>0</v>
      </c>
      <c r="BL148" s="17" t="s">
        <v>200</v>
      </c>
      <c r="BM148" s="142" t="s">
        <v>455</v>
      </c>
    </row>
    <row r="149" spans="2:65" s="1" customFormat="1" ht="10.199999999999999">
      <c r="B149" s="32"/>
      <c r="D149" s="144" t="s">
        <v>165</v>
      </c>
      <c r="F149" s="145" t="s">
        <v>454</v>
      </c>
      <c r="I149" s="146"/>
      <c r="L149" s="32"/>
      <c r="M149" s="147"/>
      <c r="T149" s="56"/>
      <c r="AT149" s="17" t="s">
        <v>165</v>
      </c>
      <c r="AU149" s="17" t="s">
        <v>83</v>
      </c>
    </row>
    <row r="150" spans="2:65" s="1" customFormat="1" ht="44.25" customHeight="1">
      <c r="B150" s="130"/>
      <c r="C150" s="131" t="s">
        <v>172</v>
      </c>
      <c r="D150" s="131" t="s">
        <v>160</v>
      </c>
      <c r="E150" s="132" t="s">
        <v>456</v>
      </c>
      <c r="F150" s="133" t="s">
        <v>457</v>
      </c>
      <c r="G150" s="134" t="s">
        <v>344</v>
      </c>
      <c r="H150" s="135">
        <v>30</v>
      </c>
      <c r="I150" s="136"/>
      <c r="J150" s="137">
        <f>ROUND(I150*H150,2)</f>
        <v>0</v>
      </c>
      <c r="K150" s="133" t="s">
        <v>1</v>
      </c>
      <c r="L150" s="32"/>
      <c r="M150" s="138" t="s">
        <v>1</v>
      </c>
      <c r="N150" s="139" t="s">
        <v>39</v>
      </c>
      <c r="P150" s="140">
        <f>O150*H150</f>
        <v>0</v>
      </c>
      <c r="Q150" s="140">
        <v>0</v>
      </c>
      <c r="R150" s="140">
        <f>Q150*H150</f>
        <v>0</v>
      </c>
      <c r="S150" s="140">
        <v>0</v>
      </c>
      <c r="T150" s="141">
        <f>S150*H150</f>
        <v>0</v>
      </c>
      <c r="AR150" s="142" t="s">
        <v>200</v>
      </c>
      <c r="AT150" s="142" t="s">
        <v>160</v>
      </c>
      <c r="AU150" s="142" t="s">
        <v>83</v>
      </c>
      <c r="AY150" s="17" t="s">
        <v>159</v>
      </c>
      <c r="BE150" s="143">
        <f>IF(N150="základní",J150,0)</f>
        <v>0</v>
      </c>
      <c r="BF150" s="143">
        <f>IF(N150="snížená",J150,0)</f>
        <v>0</v>
      </c>
      <c r="BG150" s="143">
        <f>IF(N150="zákl. přenesená",J150,0)</f>
        <v>0</v>
      </c>
      <c r="BH150" s="143">
        <f>IF(N150="sníž. přenesená",J150,0)</f>
        <v>0</v>
      </c>
      <c r="BI150" s="143">
        <f>IF(N150="nulová",J150,0)</f>
        <v>0</v>
      </c>
      <c r="BJ150" s="17" t="s">
        <v>81</v>
      </c>
      <c r="BK150" s="143">
        <f>ROUND(I150*H150,2)</f>
        <v>0</v>
      </c>
      <c r="BL150" s="17" t="s">
        <v>200</v>
      </c>
      <c r="BM150" s="142" t="s">
        <v>458</v>
      </c>
    </row>
    <row r="151" spans="2:65" s="1" customFormat="1" ht="28.8">
      <c r="B151" s="32"/>
      <c r="D151" s="144" t="s">
        <v>165</v>
      </c>
      <c r="F151" s="145" t="s">
        <v>457</v>
      </c>
      <c r="I151" s="146"/>
      <c r="L151" s="32"/>
      <c r="M151" s="147"/>
      <c r="T151" s="56"/>
      <c r="AT151" s="17" t="s">
        <v>165</v>
      </c>
      <c r="AU151" s="17" t="s">
        <v>83</v>
      </c>
    </row>
    <row r="152" spans="2:65" s="1" customFormat="1" ht="24.15" customHeight="1">
      <c r="B152" s="130"/>
      <c r="C152" s="158" t="s">
        <v>189</v>
      </c>
      <c r="D152" s="158" t="s">
        <v>326</v>
      </c>
      <c r="E152" s="159" t="s">
        <v>459</v>
      </c>
      <c r="F152" s="160" t="s">
        <v>460</v>
      </c>
      <c r="G152" s="161" t="s">
        <v>344</v>
      </c>
      <c r="H152" s="162">
        <v>30</v>
      </c>
      <c r="I152" s="163"/>
      <c r="J152" s="164">
        <f>ROUND(I152*H152,2)</f>
        <v>0</v>
      </c>
      <c r="K152" s="160" t="s">
        <v>1</v>
      </c>
      <c r="L152" s="165"/>
      <c r="M152" s="166" t="s">
        <v>1</v>
      </c>
      <c r="N152" s="167" t="s">
        <v>39</v>
      </c>
      <c r="P152" s="140">
        <f>O152*H152</f>
        <v>0</v>
      </c>
      <c r="Q152" s="140">
        <v>6.9999999999999994E-5</v>
      </c>
      <c r="R152" s="140">
        <f>Q152*H152</f>
        <v>2.0999999999999999E-3</v>
      </c>
      <c r="S152" s="140">
        <v>0</v>
      </c>
      <c r="T152" s="141">
        <f>S152*H152</f>
        <v>0</v>
      </c>
      <c r="AR152" s="142" t="s">
        <v>241</v>
      </c>
      <c r="AT152" s="142" t="s">
        <v>326</v>
      </c>
      <c r="AU152" s="142" t="s">
        <v>83</v>
      </c>
      <c r="AY152" s="17" t="s">
        <v>159</v>
      </c>
      <c r="BE152" s="143">
        <f>IF(N152="základní",J152,0)</f>
        <v>0</v>
      </c>
      <c r="BF152" s="143">
        <f>IF(N152="snížená",J152,0)</f>
        <v>0</v>
      </c>
      <c r="BG152" s="143">
        <f>IF(N152="zákl. přenesená",J152,0)</f>
        <v>0</v>
      </c>
      <c r="BH152" s="143">
        <f>IF(N152="sníž. přenesená",J152,0)</f>
        <v>0</v>
      </c>
      <c r="BI152" s="143">
        <f>IF(N152="nulová",J152,0)</f>
        <v>0</v>
      </c>
      <c r="BJ152" s="17" t="s">
        <v>81</v>
      </c>
      <c r="BK152" s="143">
        <f>ROUND(I152*H152,2)</f>
        <v>0</v>
      </c>
      <c r="BL152" s="17" t="s">
        <v>200</v>
      </c>
      <c r="BM152" s="142" t="s">
        <v>461</v>
      </c>
    </row>
    <row r="153" spans="2:65" s="1" customFormat="1" ht="19.2">
      <c r="B153" s="32"/>
      <c r="D153" s="144" t="s">
        <v>165</v>
      </c>
      <c r="F153" s="145" t="s">
        <v>460</v>
      </c>
      <c r="I153" s="146"/>
      <c r="L153" s="32"/>
      <c r="M153" s="147"/>
      <c r="T153" s="56"/>
      <c r="AT153" s="17" t="s">
        <v>165</v>
      </c>
      <c r="AU153" s="17" t="s">
        <v>83</v>
      </c>
    </row>
    <row r="154" spans="2:65" s="1" customFormat="1" ht="19.2">
      <c r="B154" s="32"/>
      <c r="D154" s="144" t="s">
        <v>176</v>
      </c>
      <c r="F154" s="148" t="s">
        <v>462</v>
      </c>
      <c r="I154" s="146"/>
      <c r="L154" s="32"/>
      <c r="M154" s="147"/>
      <c r="T154" s="56"/>
      <c r="AT154" s="17" t="s">
        <v>176</v>
      </c>
      <c r="AU154" s="17" t="s">
        <v>83</v>
      </c>
    </row>
    <row r="155" spans="2:65" s="1" customFormat="1" ht="49.05" customHeight="1">
      <c r="B155" s="130"/>
      <c r="C155" s="131" t="s">
        <v>175</v>
      </c>
      <c r="D155" s="131" t="s">
        <v>160</v>
      </c>
      <c r="E155" s="132" t="s">
        <v>463</v>
      </c>
      <c r="F155" s="133" t="s">
        <v>464</v>
      </c>
      <c r="G155" s="134" t="s">
        <v>344</v>
      </c>
      <c r="H155" s="135">
        <v>40</v>
      </c>
      <c r="I155" s="136"/>
      <c r="J155" s="137">
        <f>ROUND(I155*H155,2)</f>
        <v>0</v>
      </c>
      <c r="K155" s="133" t="s">
        <v>465</v>
      </c>
      <c r="L155" s="32"/>
      <c r="M155" s="138" t="s">
        <v>1</v>
      </c>
      <c r="N155" s="139" t="s">
        <v>39</v>
      </c>
      <c r="P155" s="140">
        <f>O155*H155</f>
        <v>0</v>
      </c>
      <c r="Q155" s="140">
        <v>0</v>
      </c>
      <c r="R155" s="140">
        <f>Q155*H155</f>
        <v>0</v>
      </c>
      <c r="S155" s="140">
        <v>0</v>
      </c>
      <c r="T155" s="141">
        <f>S155*H155</f>
        <v>0</v>
      </c>
      <c r="AR155" s="142" t="s">
        <v>200</v>
      </c>
      <c r="AT155" s="142" t="s">
        <v>160</v>
      </c>
      <c r="AU155" s="142" t="s">
        <v>83</v>
      </c>
      <c r="AY155" s="17" t="s">
        <v>159</v>
      </c>
      <c r="BE155" s="143">
        <f>IF(N155="základní",J155,0)</f>
        <v>0</v>
      </c>
      <c r="BF155" s="143">
        <f>IF(N155="snížená",J155,0)</f>
        <v>0</v>
      </c>
      <c r="BG155" s="143">
        <f>IF(N155="zákl. přenesená",J155,0)</f>
        <v>0</v>
      </c>
      <c r="BH155" s="143">
        <f>IF(N155="sníž. přenesená",J155,0)</f>
        <v>0</v>
      </c>
      <c r="BI155" s="143">
        <f>IF(N155="nulová",J155,0)</f>
        <v>0</v>
      </c>
      <c r="BJ155" s="17" t="s">
        <v>81</v>
      </c>
      <c r="BK155" s="143">
        <f>ROUND(I155*H155,2)</f>
        <v>0</v>
      </c>
      <c r="BL155" s="17" t="s">
        <v>200</v>
      </c>
      <c r="BM155" s="142" t="s">
        <v>466</v>
      </c>
    </row>
    <row r="156" spans="2:65" s="1" customFormat="1" ht="28.8">
      <c r="B156" s="32"/>
      <c r="D156" s="144" t="s">
        <v>165</v>
      </c>
      <c r="F156" s="145" t="s">
        <v>464</v>
      </c>
      <c r="I156" s="146"/>
      <c r="L156" s="32"/>
      <c r="M156" s="147"/>
      <c r="T156" s="56"/>
      <c r="AT156" s="17" t="s">
        <v>165</v>
      </c>
      <c r="AU156" s="17" t="s">
        <v>83</v>
      </c>
    </row>
    <row r="157" spans="2:65" s="1" customFormat="1" ht="24.15" customHeight="1">
      <c r="B157" s="130"/>
      <c r="C157" s="158" t="s">
        <v>197</v>
      </c>
      <c r="D157" s="158" t="s">
        <v>326</v>
      </c>
      <c r="E157" s="159" t="s">
        <v>361</v>
      </c>
      <c r="F157" s="160" t="s">
        <v>362</v>
      </c>
      <c r="G157" s="161" t="s">
        <v>344</v>
      </c>
      <c r="H157" s="162">
        <v>46</v>
      </c>
      <c r="I157" s="163"/>
      <c r="J157" s="164">
        <f>ROUND(I157*H157,2)</f>
        <v>0</v>
      </c>
      <c r="K157" s="160" t="s">
        <v>465</v>
      </c>
      <c r="L157" s="165"/>
      <c r="M157" s="166" t="s">
        <v>1</v>
      </c>
      <c r="N157" s="167" t="s">
        <v>39</v>
      </c>
      <c r="P157" s="140">
        <f>O157*H157</f>
        <v>0</v>
      </c>
      <c r="Q157" s="140">
        <v>1.2E-4</v>
      </c>
      <c r="R157" s="140">
        <f>Q157*H157</f>
        <v>5.5199999999999997E-3</v>
      </c>
      <c r="S157" s="140">
        <v>0</v>
      </c>
      <c r="T157" s="141">
        <f>S157*H157</f>
        <v>0</v>
      </c>
      <c r="AR157" s="142" t="s">
        <v>241</v>
      </c>
      <c r="AT157" s="142" t="s">
        <v>326</v>
      </c>
      <c r="AU157" s="142" t="s">
        <v>83</v>
      </c>
      <c r="AY157" s="17" t="s">
        <v>159</v>
      </c>
      <c r="BE157" s="143">
        <f>IF(N157="základní",J157,0)</f>
        <v>0</v>
      </c>
      <c r="BF157" s="143">
        <f>IF(N157="snížená",J157,0)</f>
        <v>0</v>
      </c>
      <c r="BG157" s="143">
        <f>IF(N157="zákl. přenesená",J157,0)</f>
        <v>0</v>
      </c>
      <c r="BH157" s="143">
        <f>IF(N157="sníž. přenesená",J157,0)</f>
        <v>0</v>
      </c>
      <c r="BI157" s="143">
        <f>IF(N157="nulová",J157,0)</f>
        <v>0</v>
      </c>
      <c r="BJ157" s="17" t="s">
        <v>81</v>
      </c>
      <c r="BK157" s="143">
        <f>ROUND(I157*H157,2)</f>
        <v>0</v>
      </c>
      <c r="BL157" s="17" t="s">
        <v>200</v>
      </c>
      <c r="BM157" s="142" t="s">
        <v>467</v>
      </c>
    </row>
    <row r="158" spans="2:65" s="1" customFormat="1" ht="19.2">
      <c r="B158" s="32"/>
      <c r="D158" s="144" t="s">
        <v>165</v>
      </c>
      <c r="F158" s="145" t="s">
        <v>362</v>
      </c>
      <c r="I158" s="146"/>
      <c r="L158" s="32"/>
      <c r="M158" s="147"/>
      <c r="T158" s="56"/>
      <c r="AT158" s="17" t="s">
        <v>165</v>
      </c>
      <c r="AU158" s="17" t="s">
        <v>83</v>
      </c>
    </row>
    <row r="159" spans="2:65" s="12" customFormat="1" ht="10.199999999999999">
      <c r="B159" s="168"/>
      <c r="D159" s="144" t="s">
        <v>331</v>
      </c>
      <c r="E159" s="169" t="s">
        <v>1</v>
      </c>
      <c r="F159" s="170" t="s">
        <v>468</v>
      </c>
      <c r="H159" s="171">
        <v>46</v>
      </c>
      <c r="I159" s="172"/>
      <c r="L159" s="168"/>
      <c r="M159" s="173"/>
      <c r="T159" s="174"/>
      <c r="AT159" s="169" t="s">
        <v>331</v>
      </c>
      <c r="AU159" s="169" t="s">
        <v>83</v>
      </c>
      <c r="AV159" s="12" t="s">
        <v>83</v>
      </c>
      <c r="AW159" s="12" t="s">
        <v>31</v>
      </c>
      <c r="AX159" s="12" t="s">
        <v>81</v>
      </c>
      <c r="AY159" s="169" t="s">
        <v>159</v>
      </c>
    </row>
    <row r="160" spans="2:65" s="1" customFormat="1" ht="49.05" customHeight="1">
      <c r="B160" s="130"/>
      <c r="C160" s="131" t="s">
        <v>187</v>
      </c>
      <c r="D160" s="131" t="s">
        <v>160</v>
      </c>
      <c r="E160" s="132" t="s">
        <v>469</v>
      </c>
      <c r="F160" s="133" t="s">
        <v>470</v>
      </c>
      <c r="G160" s="134" t="s">
        <v>344</v>
      </c>
      <c r="H160" s="135">
        <v>30</v>
      </c>
      <c r="I160" s="136"/>
      <c r="J160" s="137">
        <f>ROUND(I160*H160,2)</f>
        <v>0</v>
      </c>
      <c r="K160" s="133" t="s">
        <v>465</v>
      </c>
      <c r="L160" s="32"/>
      <c r="M160" s="138" t="s">
        <v>1</v>
      </c>
      <c r="N160" s="139" t="s">
        <v>39</v>
      </c>
      <c r="P160" s="140">
        <f>O160*H160</f>
        <v>0</v>
      </c>
      <c r="Q160" s="140">
        <v>0</v>
      </c>
      <c r="R160" s="140">
        <f>Q160*H160</f>
        <v>0</v>
      </c>
      <c r="S160" s="140">
        <v>0</v>
      </c>
      <c r="T160" s="141">
        <f>S160*H160</f>
        <v>0</v>
      </c>
      <c r="AR160" s="142" t="s">
        <v>200</v>
      </c>
      <c r="AT160" s="142" t="s">
        <v>160</v>
      </c>
      <c r="AU160" s="142" t="s">
        <v>83</v>
      </c>
      <c r="AY160" s="17" t="s">
        <v>159</v>
      </c>
      <c r="BE160" s="143">
        <f>IF(N160="základní",J160,0)</f>
        <v>0</v>
      </c>
      <c r="BF160" s="143">
        <f>IF(N160="snížená",J160,0)</f>
        <v>0</v>
      </c>
      <c r="BG160" s="143">
        <f>IF(N160="zákl. přenesená",J160,0)</f>
        <v>0</v>
      </c>
      <c r="BH160" s="143">
        <f>IF(N160="sníž. přenesená",J160,0)</f>
        <v>0</v>
      </c>
      <c r="BI160" s="143">
        <f>IF(N160="nulová",J160,0)</f>
        <v>0</v>
      </c>
      <c r="BJ160" s="17" t="s">
        <v>81</v>
      </c>
      <c r="BK160" s="143">
        <f>ROUND(I160*H160,2)</f>
        <v>0</v>
      </c>
      <c r="BL160" s="17" t="s">
        <v>200</v>
      </c>
      <c r="BM160" s="142" t="s">
        <v>471</v>
      </c>
    </row>
    <row r="161" spans="2:65" s="1" customFormat="1" ht="28.8">
      <c r="B161" s="32"/>
      <c r="D161" s="144" t="s">
        <v>165</v>
      </c>
      <c r="F161" s="145" t="s">
        <v>470</v>
      </c>
      <c r="I161" s="146"/>
      <c r="L161" s="32"/>
      <c r="M161" s="147"/>
      <c r="T161" s="56"/>
      <c r="AT161" s="17" t="s">
        <v>165</v>
      </c>
      <c r="AU161" s="17" t="s">
        <v>83</v>
      </c>
    </row>
    <row r="162" spans="2:65" s="1" customFormat="1" ht="24.15" customHeight="1">
      <c r="B162" s="130"/>
      <c r="C162" s="158" t="s">
        <v>206</v>
      </c>
      <c r="D162" s="158" t="s">
        <v>326</v>
      </c>
      <c r="E162" s="159" t="s">
        <v>472</v>
      </c>
      <c r="F162" s="160" t="s">
        <v>473</v>
      </c>
      <c r="G162" s="161" t="s">
        <v>344</v>
      </c>
      <c r="H162" s="162">
        <v>34.5</v>
      </c>
      <c r="I162" s="163"/>
      <c r="J162" s="164">
        <f>ROUND(I162*H162,2)</f>
        <v>0</v>
      </c>
      <c r="K162" s="160" t="s">
        <v>465</v>
      </c>
      <c r="L162" s="165"/>
      <c r="M162" s="166" t="s">
        <v>1</v>
      </c>
      <c r="N162" s="167" t="s">
        <v>39</v>
      </c>
      <c r="P162" s="140">
        <f>O162*H162</f>
        <v>0</v>
      </c>
      <c r="Q162" s="140">
        <v>1.6000000000000001E-4</v>
      </c>
      <c r="R162" s="140">
        <f>Q162*H162</f>
        <v>5.5200000000000006E-3</v>
      </c>
      <c r="S162" s="140">
        <v>0</v>
      </c>
      <c r="T162" s="141">
        <f>S162*H162</f>
        <v>0</v>
      </c>
      <c r="AR162" s="142" t="s">
        <v>241</v>
      </c>
      <c r="AT162" s="142" t="s">
        <v>326</v>
      </c>
      <c r="AU162" s="142" t="s">
        <v>83</v>
      </c>
      <c r="AY162" s="17" t="s">
        <v>159</v>
      </c>
      <c r="BE162" s="143">
        <f>IF(N162="základní",J162,0)</f>
        <v>0</v>
      </c>
      <c r="BF162" s="143">
        <f>IF(N162="snížená",J162,0)</f>
        <v>0</v>
      </c>
      <c r="BG162" s="143">
        <f>IF(N162="zákl. přenesená",J162,0)</f>
        <v>0</v>
      </c>
      <c r="BH162" s="143">
        <f>IF(N162="sníž. přenesená",J162,0)</f>
        <v>0</v>
      </c>
      <c r="BI162" s="143">
        <f>IF(N162="nulová",J162,0)</f>
        <v>0</v>
      </c>
      <c r="BJ162" s="17" t="s">
        <v>81</v>
      </c>
      <c r="BK162" s="143">
        <f>ROUND(I162*H162,2)</f>
        <v>0</v>
      </c>
      <c r="BL162" s="17" t="s">
        <v>200</v>
      </c>
      <c r="BM162" s="142" t="s">
        <v>474</v>
      </c>
    </row>
    <row r="163" spans="2:65" s="1" customFormat="1" ht="19.2">
      <c r="B163" s="32"/>
      <c r="D163" s="144" t="s">
        <v>165</v>
      </c>
      <c r="F163" s="145" t="s">
        <v>473</v>
      </c>
      <c r="I163" s="146"/>
      <c r="L163" s="32"/>
      <c r="M163" s="147"/>
      <c r="T163" s="56"/>
      <c r="AT163" s="17" t="s">
        <v>165</v>
      </c>
      <c r="AU163" s="17" t="s">
        <v>83</v>
      </c>
    </row>
    <row r="164" spans="2:65" s="12" customFormat="1" ht="10.199999999999999">
      <c r="B164" s="168"/>
      <c r="D164" s="144" t="s">
        <v>331</v>
      </c>
      <c r="E164" s="169" t="s">
        <v>1</v>
      </c>
      <c r="F164" s="170" t="s">
        <v>475</v>
      </c>
      <c r="H164" s="171">
        <v>34.5</v>
      </c>
      <c r="I164" s="172"/>
      <c r="L164" s="168"/>
      <c r="M164" s="173"/>
      <c r="T164" s="174"/>
      <c r="AT164" s="169" t="s">
        <v>331</v>
      </c>
      <c r="AU164" s="169" t="s">
        <v>83</v>
      </c>
      <c r="AV164" s="12" t="s">
        <v>83</v>
      </c>
      <c r="AW164" s="12" t="s">
        <v>31</v>
      </c>
      <c r="AX164" s="12" t="s">
        <v>81</v>
      </c>
      <c r="AY164" s="169" t="s">
        <v>159</v>
      </c>
    </row>
    <row r="165" spans="2:65" s="1" customFormat="1" ht="33" customHeight="1">
      <c r="B165" s="130"/>
      <c r="C165" s="131" t="s">
        <v>8</v>
      </c>
      <c r="D165" s="131" t="s">
        <v>160</v>
      </c>
      <c r="E165" s="132" t="s">
        <v>476</v>
      </c>
      <c r="F165" s="133" t="s">
        <v>477</v>
      </c>
      <c r="G165" s="134" t="s">
        <v>344</v>
      </c>
      <c r="H165" s="135">
        <v>10</v>
      </c>
      <c r="I165" s="136"/>
      <c r="J165" s="137">
        <f>ROUND(I165*H165,2)</f>
        <v>0</v>
      </c>
      <c r="K165" s="133" t="s">
        <v>1</v>
      </c>
      <c r="L165" s="32"/>
      <c r="M165" s="138" t="s">
        <v>1</v>
      </c>
      <c r="N165" s="139" t="s">
        <v>39</v>
      </c>
      <c r="P165" s="140">
        <f>O165*H165</f>
        <v>0</v>
      </c>
      <c r="Q165" s="140">
        <v>0</v>
      </c>
      <c r="R165" s="140">
        <f>Q165*H165</f>
        <v>0</v>
      </c>
      <c r="S165" s="140">
        <v>0</v>
      </c>
      <c r="T165" s="141">
        <f>S165*H165</f>
        <v>0</v>
      </c>
      <c r="AR165" s="142" t="s">
        <v>200</v>
      </c>
      <c r="AT165" s="142" t="s">
        <v>160</v>
      </c>
      <c r="AU165" s="142" t="s">
        <v>83</v>
      </c>
      <c r="AY165" s="17" t="s">
        <v>159</v>
      </c>
      <c r="BE165" s="143">
        <f>IF(N165="základní",J165,0)</f>
        <v>0</v>
      </c>
      <c r="BF165" s="143">
        <f>IF(N165="snížená",J165,0)</f>
        <v>0</v>
      </c>
      <c r="BG165" s="143">
        <f>IF(N165="zákl. přenesená",J165,0)</f>
        <v>0</v>
      </c>
      <c r="BH165" s="143">
        <f>IF(N165="sníž. přenesená",J165,0)</f>
        <v>0</v>
      </c>
      <c r="BI165" s="143">
        <f>IF(N165="nulová",J165,0)</f>
        <v>0</v>
      </c>
      <c r="BJ165" s="17" t="s">
        <v>81</v>
      </c>
      <c r="BK165" s="143">
        <f>ROUND(I165*H165,2)</f>
        <v>0</v>
      </c>
      <c r="BL165" s="17" t="s">
        <v>200</v>
      </c>
      <c r="BM165" s="142" t="s">
        <v>478</v>
      </c>
    </row>
    <row r="166" spans="2:65" s="1" customFormat="1" ht="19.2">
      <c r="B166" s="32"/>
      <c r="D166" s="144" t="s">
        <v>165</v>
      </c>
      <c r="F166" s="145" t="s">
        <v>477</v>
      </c>
      <c r="I166" s="146"/>
      <c r="L166" s="32"/>
      <c r="M166" s="147"/>
      <c r="T166" s="56"/>
      <c r="AT166" s="17" t="s">
        <v>165</v>
      </c>
      <c r="AU166" s="17" t="s">
        <v>83</v>
      </c>
    </row>
    <row r="167" spans="2:65" s="1" customFormat="1" ht="16.5" customHeight="1">
      <c r="B167" s="130"/>
      <c r="C167" s="158" t="s">
        <v>215</v>
      </c>
      <c r="D167" s="158" t="s">
        <v>326</v>
      </c>
      <c r="E167" s="159" t="s">
        <v>479</v>
      </c>
      <c r="F167" s="160" t="s">
        <v>480</v>
      </c>
      <c r="G167" s="161" t="s">
        <v>344</v>
      </c>
      <c r="H167" s="162">
        <v>10</v>
      </c>
      <c r="I167" s="163"/>
      <c r="J167" s="164">
        <f>ROUND(I167*H167,2)</f>
        <v>0</v>
      </c>
      <c r="K167" s="160" t="s">
        <v>1</v>
      </c>
      <c r="L167" s="165"/>
      <c r="M167" s="166" t="s">
        <v>1</v>
      </c>
      <c r="N167" s="167" t="s">
        <v>39</v>
      </c>
      <c r="P167" s="140">
        <f>O167*H167</f>
        <v>0</v>
      </c>
      <c r="Q167" s="140">
        <v>3.5300000000000002E-3</v>
      </c>
      <c r="R167" s="140">
        <f>Q167*H167</f>
        <v>3.5299999999999998E-2</v>
      </c>
      <c r="S167" s="140">
        <v>0</v>
      </c>
      <c r="T167" s="141">
        <f>S167*H167</f>
        <v>0</v>
      </c>
      <c r="AR167" s="142" t="s">
        <v>241</v>
      </c>
      <c r="AT167" s="142" t="s">
        <v>326</v>
      </c>
      <c r="AU167" s="142" t="s">
        <v>83</v>
      </c>
      <c r="AY167" s="17" t="s">
        <v>159</v>
      </c>
      <c r="BE167" s="143">
        <f>IF(N167="základní",J167,0)</f>
        <v>0</v>
      </c>
      <c r="BF167" s="143">
        <f>IF(N167="snížená",J167,0)</f>
        <v>0</v>
      </c>
      <c r="BG167" s="143">
        <f>IF(N167="zákl. přenesená",J167,0)</f>
        <v>0</v>
      </c>
      <c r="BH167" s="143">
        <f>IF(N167="sníž. přenesená",J167,0)</f>
        <v>0</v>
      </c>
      <c r="BI167" s="143">
        <f>IF(N167="nulová",J167,0)</f>
        <v>0</v>
      </c>
      <c r="BJ167" s="17" t="s">
        <v>81</v>
      </c>
      <c r="BK167" s="143">
        <f>ROUND(I167*H167,2)</f>
        <v>0</v>
      </c>
      <c r="BL167" s="17" t="s">
        <v>200</v>
      </c>
      <c r="BM167" s="142" t="s">
        <v>481</v>
      </c>
    </row>
    <row r="168" spans="2:65" s="1" customFormat="1" ht="10.199999999999999">
      <c r="B168" s="32"/>
      <c r="D168" s="144" t="s">
        <v>165</v>
      </c>
      <c r="F168" s="145" t="s">
        <v>480</v>
      </c>
      <c r="I168" s="146"/>
      <c r="L168" s="32"/>
      <c r="M168" s="147"/>
      <c r="T168" s="56"/>
      <c r="AT168" s="17" t="s">
        <v>165</v>
      </c>
      <c r="AU168" s="17" t="s">
        <v>83</v>
      </c>
    </row>
    <row r="169" spans="2:65" s="1" customFormat="1" ht="16.5" customHeight="1">
      <c r="B169" s="130"/>
      <c r="C169" s="131" t="s">
        <v>195</v>
      </c>
      <c r="D169" s="131" t="s">
        <v>160</v>
      </c>
      <c r="E169" s="132" t="s">
        <v>482</v>
      </c>
      <c r="F169" s="133" t="s">
        <v>483</v>
      </c>
      <c r="G169" s="134" t="s">
        <v>376</v>
      </c>
      <c r="H169" s="135">
        <v>8</v>
      </c>
      <c r="I169" s="136"/>
      <c r="J169" s="137">
        <f>ROUND(I169*H169,2)</f>
        <v>0</v>
      </c>
      <c r="K169" s="133" t="s">
        <v>1</v>
      </c>
      <c r="L169" s="32"/>
      <c r="M169" s="138" t="s">
        <v>1</v>
      </c>
      <c r="N169" s="139" t="s">
        <v>39</v>
      </c>
      <c r="P169" s="140">
        <f>O169*H169</f>
        <v>0</v>
      </c>
      <c r="Q169" s="140">
        <v>0</v>
      </c>
      <c r="R169" s="140">
        <f>Q169*H169</f>
        <v>0</v>
      </c>
      <c r="S169" s="140">
        <v>0</v>
      </c>
      <c r="T169" s="141">
        <f>S169*H169</f>
        <v>0</v>
      </c>
      <c r="AR169" s="142" t="s">
        <v>200</v>
      </c>
      <c r="AT169" s="142" t="s">
        <v>160</v>
      </c>
      <c r="AU169" s="142" t="s">
        <v>83</v>
      </c>
      <c r="AY169" s="17" t="s">
        <v>159</v>
      </c>
      <c r="BE169" s="143">
        <f>IF(N169="základní",J169,0)</f>
        <v>0</v>
      </c>
      <c r="BF169" s="143">
        <f>IF(N169="snížená",J169,0)</f>
        <v>0</v>
      </c>
      <c r="BG169" s="143">
        <f>IF(N169="zákl. přenesená",J169,0)</f>
        <v>0</v>
      </c>
      <c r="BH169" s="143">
        <f>IF(N169="sníž. přenesená",J169,0)</f>
        <v>0</v>
      </c>
      <c r="BI169" s="143">
        <f>IF(N169="nulová",J169,0)</f>
        <v>0</v>
      </c>
      <c r="BJ169" s="17" t="s">
        <v>81</v>
      </c>
      <c r="BK169" s="143">
        <f>ROUND(I169*H169,2)</f>
        <v>0</v>
      </c>
      <c r="BL169" s="17" t="s">
        <v>200</v>
      </c>
      <c r="BM169" s="142" t="s">
        <v>484</v>
      </c>
    </row>
    <row r="170" spans="2:65" s="1" customFormat="1" ht="10.199999999999999">
      <c r="B170" s="32"/>
      <c r="D170" s="144" t="s">
        <v>165</v>
      </c>
      <c r="F170" s="145" t="s">
        <v>483</v>
      </c>
      <c r="I170" s="146"/>
      <c r="L170" s="32"/>
      <c r="M170" s="147"/>
      <c r="T170" s="56"/>
      <c r="AT170" s="17" t="s">
        <v>165</v>
      </c>
      <c r="AU170" s="17" t="s">
        <v>83</v>
      </c>
    </row>
    <row r="171" spans="2:65" s="1" customFormat="1" ht="16.5" customHeight="1">
      <c r="B171" s="130"/>
      <c r="C171" s="158" t="s">
        <v>223</v>
      </c>
      <c r="D171" s="158" t="s">
        <v>326</v>
      </c>
      <c r="E171" s="159" t="s">
        <v>485</v>
      </c>
      <c r="F171" s="160" t="s">
        <v>486</v>
      </c>
      <c r="G171" s="161" t="s">
        <v>376</v>
      </c>
      <c r="H171" s="162">
        <v>8</v>
      </c>
      <c r="I171" s="163"/>
      <c r="J171" s="164">
        <f>ROUND(I171*H171,2)</f>
        <v>0</v>
      </c>
      <c r="K171" s="160" t="s">
        <v>1</v>
      </c>
      <c r="L171" s="165"/>
      <c r="M171" s="166" t="s">
        <v>1</v>
      </c>
      <c r="N171" s="167" t="s">
        <v>39</v>
      </c>
      <c r="P171" s="140">
        <f>O171*H171</f>
        <v>0</v>
      </c>
      <c r="Q171" s="140">
        <v>0</v>
      </c>
      <c r="R171" s="140">
        <f>Q171*H171</f>
        <v>0</v>
      </c>
      <c r="S171" s="140">
        <v>0</v>
      </c>
      <c r="T171" s="141">
        <f>S171*H171</f>
        <v>0</v>
      </c>
      <c r="AR171" s="142" t="s">
        <v>241</v>
      </c>
      <c r="AT171" s="142" t="s">
        <v>326</v>
      </c>
      <c r="AU171" s="142" t="s">
        <v>83</v>
      </c>
      <c r="AY171" s="17" t="s">
        <v>159</v>
      </c>
      <c r="BE171" s="143">
        <f>IF(N171="základní",J171,0)</f>
        <v>0</v>
      </c>
      <c r="BF171" s="143">
        <f>IF(N171="snížená",J171,0)</f>
        <v>0</v>
      </c>
      <c r="BG171" s="143">
        <f>IF(N171="zákl. přenesená",J171,0)</f>
        <v>0</v>
      </c>
      <c r="BH171" s="143">
        <f>IF(N171="sníž. přenesená",J171,0)</f>
        <v>0</v>
      </c>
      <c r="BI171" s="143">
        <f>IF(N171="nulová",J171,0)</f>
        <v>0</v>
      </c>
      <c r="BJ171" s="17" t="s">
        <v>81</v>
      </c>
      <c r="BK171" s="143">
        <f>ROUND(I171*H171,2)</f>
        <v>0</v>
      </c>
      <c r="BL171" s="17" t="s">
        <v>200</v>
      </c>
      <c r="BM171" s="142" t="s">
        <v>487</v>
      </c>
    </row>
    <row r="172" spans="2:65" s="1" customFormat="1" ht="10.199999999999999">
      <c r="B172" s="32"/>
      <c r="D172" s="144" t="s">
        <v>165</v>
      </c>
      <c r="F172" s="145" t="s">
        <v>486</v>
      </c>
      <c r="I172" s="146"/>
      <c r="L172" s="32"/>
      <c r="M172" s="147"/>
      <c r="T172" s="56"/>
      <c r="AT172" s="17" t="s">
        <v>165</v>
      </c>
      <c r="AU172" s="17" t="s">
        <v>83</v>
      </c>
    </row>
    <row r="173" spans="2:65" s="1" customFormat="1" ht="16.5" customHeight="1">
      <c r="B173" s="130"/>
      <c r="C173" s="131" t="s">
        <v>200</v>
      </c>
      <c r="D173" s="131" t="s">
        <v>160</v>
      </c>
      <c r="E173" s="132" t="s">
        <v>488</v>
      </c>
      <c r="F173" s="133" t="s">
        <v>489</v>
      </c>
      <c r="G173" s="134" t="s">
        <v>376</v>
      </c>
      <c r="H173" s="135">
        <v>1</v>
      </c>
      <c r="I173" s="136"/>
      <c r="J173" s="137">
        <f>ROUND(I173*H173,2)</f>
        <v>0</v>
      </c>
      <c r="K173" s="133" t="s">
        <v>1</v>
      </c>
      <c r="L173" s="32"/>
      <c r="M173" s="138" t="s">
        <v>1</v>
      </c>
      <c r="N173" s="139" t="s">
        <v>39</v>
      </c>
      <c r="P173" s="140">
        <f>O173*H173</f>
        <v>0</v>
      </c>
      <c r="Q173" s="140">
        <v>0</v>
      </c>
      <c r="R173" s="140">
        <f>Q173*H173</f>
        <v>0</v>
      </c>
      <c r="S173" s="140">
        <v>0</v>
      </c>
      <c r="T173" s="141">
        <f>S173*H173</f>
        <v>0</v>
      </c>
      <c r="AR173" s="142" t="s">
        <v>200</v>
      </c>
      <c r="AT173" s="142" t="s">
        <v>160</v>
      </c>
      <c r="AU173" s="142" t="s">
        <v>83</v>
      </c>
      <c r="AY173" s="17" t="s">
        <v>159</v>
      </c>
      <c r="BE173" s="143">
        <f>IF(N173="základní",J173,0)</f>
        <v>0</v>
      </c>
      <c r="BF173" s="143">
        <f>IF(N173="snížená",J173,0)</f>
        <v>0</v>
      </c>
      <c r="BG173" s="143">
        <f>IF(N173="zákl. přenesená",J173,0)</f>
        <v>0</v>
      </c>
      <c r="BH173" s="143">
        <f>IF(N173="sníž. přenesená",J173,0)</f>
        <v>0</v>
      </c>
      <c r="BI173" s="143">
        <f>IF(N173="nulová",J173,0)</f>
        <v>0</v>
      </c>
      <c r="BJ173" s="17" t="s">
        <v>81</v>
      </c>
      <c r="BK173" s="143">
        <f>ROUND(I173*H173,2)</f>
        <v>0</v>
      </c>
      <c r="BL173" s="17" t="s">
        <v>200</v>
      </c>
      <c r="BM173" s="142" t="s">
        <v>490</v>
      </c>
    </row>
    <row r="174" spans="2:65" s="1" customFormat="1" ht="10.199999999999999">
      <c r="B174" s="32"/>
      <c r="D174" s="144" t="s">
        <v>165</v>
      </c>
      <c r="F174" s="145" t="s">
        <v>489</v>
      </c>
      <c r="I174" s="146"/>
      <c r="L174" s="32"/>
      <c r="M174" s="147"/>
      <c r="T174" s="56"/>
      <c r="AT174" s="17" t="s">
        <v>165</v>
      </c>
      <c r="AU174" s="17" t="s">
        <v>83</v>
      </c>
    </row>
    <row r="175" spans="2:65" s="1" customFormat="1" ht="21.75" customHeight="1">
      <c r="B175" s="130"/>
      <c r="C175" s="158" t="s">
        <v>228</v>
      </c>
      <c r="D175" s="158" t="s">
        <v>326</v>
      </c>
      <c r="E175" s="159" t="s">
        <v>491</v>
      </c>
      <c r="F175" s="160" t="s">
        <v>492</v>
      </c>
      <c r="G175" s="161" t="s">
        <v>376</v>
      </c>
      <c r="H175" s="162">
        <v>1</v>
      </c>
      <c r="I175" s="163"/>
      <c r="J175" s="164">
        <f>ROUND(I175*H175,2)</f>
        <v>0</v>
      </c>
      <c r="K175" s="160" t="s">
        <v>1</v>
      </c>
      <c r="L175" s="165"/>
      <c r="M175" s="166" t="s">
        <v>1</v>
      </c>
      <c r="N175" s="167" t="s">
        <v>39</v>
      </c>
      <c r="P175" s="140">
        <f>O175*H175</f>
        <v>0</v>
      </c>
      <c r="Q175" s="140">
        <v>0</v>
      </c>
      <c r="R175" s="140">
        <f>Q175*H175</f>
        <v>0</v>
      </c>
      <c r="S175" s="140">
        <v>0</v>
      </c>
      <c r="T175" s="141">
        <f>S175*H175</f>
        <v>0</v>
      </c>
      <c r="AR175" s="142" t="s">
        <v>241</v>
      </c>
      <c r="AT175" s="142" t="s">
        <v>326</v>
      </c>
      <c r="AU175" s="142" t="s">
        <v>83</v>
      </c>
      <c r="AY175" s="17" t="s">
        <v>159</v>
      </c>
      <c r="BE175" s="143">
        <f>IF(N175="základní",J175,0)</f>
        <v>0</v>
      </c>
      <c r="BF175" s="143">
        <f>IF(N175="snížená",J175,0)</f>
        <v>0</v>
      </c>
      <c r="BG175" s="143">
        <f>IF(N175="zákl. přenesená",J175,0)</f>
        <v>0</v>
      </c>
      <c r="BH175" s="143">
        <f>IF(N175="sníž. přenesená",J175,0)</f>
        <v>0</v>
      </c>
      <c r="BI175" s="143">
        <f>IF(N175="nulová",J175,0)</f>
        <v>0</v>
      </c>
      <c r="BJ175" s="17" t="s">
        <v>81</v>
      </c>
      <c r="BK175" s="143">
        <f>ROUND(I175*H175,2)</f>
        <v>0</v>
      </c>
      <c r="BL175" s="17" t="s">
        <v>200</v>
      </c>
      <c r="BM175" s="142" t="s">
        <v>493</v>
      </c>
    </row>
    <row r="176" spans="2:65" s="1" customFormat="1" ht="10.199999999999999">
      <c r="B176" s="32"/>
      <c r="D176" s="144" t="s">
        <v>165</v>
      </c>
      <c r="F176" s="145" t="s">
        <v>492</v>
      </c>
      <c r="I176" s="146"/>
      <c r="L176" s="32"/>
      <c r="M176" s="147"/>
      <c r="T176" s="56"/>
      <c r="AT176" s="17" t="s">
        <v>165</v>
      </c>
      <c r="AU176" s="17" t="s">
        <v>83</v>
      </c>
    </row>
    <row r="177" spans="2:65" s="1" customFormat="1" ht="16.5" customHeight="1">
      <c r="B177" s="130"/>
      <c r="C177" s="131" t="s">
        <v>209</v>
      </c>
      <c r="D177" s="131" t="s">
        <v>160</v>
      </c>
      <c r="E177" s="132" t="s">
        <v>494</v>
      </c>
      <c r="F177" s="133" t="s">
        <v>495</v>
      </c>
      <c r="G177" s="134" t="s">
        <v>422</v>
      </c>
      <c r="H177" s="135">
        <v>10</v>
      </c>
      <c r="I177" s="136"/>
      <c r="J177" s="137">
        <f>ROUND(I177*H177,2)</f>
        <v>0</v>
      </c>
      <c r="K177" s="133" t="s">
        <v>1</v>
      </c>
      <c r="L177" s="32"/>
      <c r="M177" s="138" t="s">
        <v>1</v>
      </c>
      <c r="N177" s="139" t="s">
        <v>39</v>
      </c>
      <c r="P177" s="140">
        <f>O177*H177</f>
        <v>0</v>
      </c>
      <c r="Q177" s="140">
        <v>0</v>
      </c>
      <c r="R177" s="140">
        <f>Q177*H177</f>
        <v>0</v>
      </c>
      <c r="S177" s="140">
        <v>0</v>
      </c>
      <c r="T177" s="141">
        <f>S177*H177</f>
        <v>0</v>
      </c>
      <c r="AR177" s="142" t="s">
        <v>423</v>
      </c>
      <c r="AT177" s="142" t="s">
        <v>160</v>
      </c>
      <c r="AU177" s="142" t="s">
        <v>83</v>
      </c>
      <c r="AY177" s="17" t="s">
        <v>159</v>
      </c>
      <c r="BE177" s="143">
        <f>IF(N177="základní",J177,0)</f>
        <v>0</v>
      </c>
      <c r="BF177" s="143">
        <f>IF(N177="snížená",J177,0)</f>
        <v>0</v>
      </c>
      <c r="BG177" s="143">
        <f>IF(N177="zákl. přenesená",J177,0)</f>
        <v>0</v>
      </c>
      <c r="BH177" s="143">
        <f>IF(N177="sníž. přenesená",J177,0)</f>
        <v>0</v>
      </c>
      <c r="BI177" s="143">
        <f>IF(N177="nulová",J177,0)</f>
        <v>0</v>
      </c>
      <c r="BJ177" s="17" t="s">
        <v>81</v>
      </c>
      <c r="BK177" s="143">
        <f>ROUND(I177*H177,2)</f>
        <v>0</v>
      </c>
      <c r="BL177" s="17" t="s">
        <v>423</v>
      </c>
      <c r="BM177" s="142" t="s">
        <v>496</v>
      </c>
    </row>
    <row r="178" spans="2:65" s="1" customFormat="1" ht="10.199999999999999">
      <c r="B178" s="32"/>
      <c r="D178" s="144" t="s">
        <v>165</v>
      </c>
      <c r="F178" s="145" t="s">
        <v>495</v>
      </c>
      <c r="I178" s="146"/>
      <c r="L178" s="32"/>
      <c r="M178" s="147"/>
      <c r="T178" s="56"/>
      <c r="AT178" s="17" t="s">
        <v>165</v>
      </c>
      <c r="AU178" s="17" t="s">
        <v>83</v>
      </c>
    </row>
    <row r="179" spans="2:65" s="1" customFormat="1" ht="33" customHeight="1">
      <c r="B179" s="130"/>
      <c r="C179" s="131" t="s">
        <v>238</v>
      </c>
      <c r="D179" s="131" t="s">
        <v>160</v>
      </c>
      <c r="E179" s="132" t="s">
        <v>497</v>
      </c>
      <c r="F179" s="133" t="s">
        <v>498</v>
      </c>
      <c r="G179" s="134" t="s">
        <v>344</v>
      </c>
      <c r="H179" s="135">
        <v>60</v>
      </c>
      <c r="I179" s="136"/>
      <c r="J179" s="137">
        <f>ROUND(I179*H179,2)</f>
        <v>0</v>
      </c>
      <c r="K179" s="133" t="s">
        <v>1</v>
      </c>
      <c r="L179" s="32"/>
      <c r="M179" s="138" t="s">
        <v>1</v>
      </c>
      <c r="N179" s="139" t="s">
        <v>39</v>
      </c>
      <c r="P179" s="140">
        <f>O179*H179</f>
        <v>0</v>
      </c>
      <c r="Q179" s="140">
        <v>0</v>
      </c>
      <c r="R179" s="140">
        <f>Q179*H179</f>
        <v>0</v>
      </c>
      <c r="S179" s="140">
        <v>0</v>
      </c>
      <c r="T179" s="141">
        <f>S179*H179</f>
        <v>0</v>
      </c>
      <c r="AR179" s="142" t="s">
        <v>200</v>
      </c>
      <c r="AT179" s="142" t="s">
        <v>160</v>
      </c>
      <c r="AU179" s="142" t="s">
        <v>83</v>
      </c>
      <c r="AY179" s="17" t="s">
        <v>159</v>
      </c>
      <c r="BE179" s="143">
        <f>IF(N179="základní",J179,0)</f>
        <v>0</v>
      </c>
      <c r="BF179" s="143">
        <f>IF(N179="snížená",J179,0)</f>
        <v>0</v>
      </c>
      <c r="BG179" s="143">
        <f>IF(N179="zákl. přenesená",J179,0)</f>
        <v>0</v>
      </c>
      <c r="BH179" s="143">
        <f>IF(N179="sníž. přenesená",J179,0)</f>
        <v>0</v>
      </c>
      <c r="BI179" s="143">
        <f>IF(N179="nulová",J179,0)</f>
        <v>0</v>
      </c>
      <c r="BJ179" s="17" t="s">
        <v>81</v>
      </c>
      <c r="BK179" s="143">
        <f>ROUND(I179*H179,2)</f>
        <v>0</v>
      </c>
      <c r="BL179" s="17" t="s">
        <v>200</v>
      </c>
      <c r="BM179" s="142" t="s">
        <v>499</v>
      </c>
    </row>
    <row r="180" spans="2:65" s="1" customFormat="1" ht="19.2">
      <c r="B180" s="32"/>
      <c r="D180" s="144" t="s">
        <v>165</v>
      </c>
      <c r="F180" s="145" t="s">
        <v>498</v>
      </c>
      <c r="I180" s="146"/>
      <c r="L180" s="32"/>
      <c r="M180" s="147"/>
      <c r="T180" s="56"/>
      <c r="AT180" s="17" t="s">
        <v>165</v>
      </c>
      <c r="AU180" s="17" t="s">
        <v>83</v>
      </c>
    </row>
    <row r="181" spans="2:65" s="1" customFormat="1" ht="21.75" customHeight="1">
      <c r="B181" s="130"/>
      <c r="C181" s="158" t="s">
        <v>216</v>
      </c>
      <c r="D181" s="158" t="s">
        <v>326</v>
      </c>
      <c r="E181" s="159" t="s">
        <v>500</v>
      </c>
      <c r="F181" s="160" t="s">
        <v>501</v>
      </c>
      <c r="G181" s="161" t="s">
        <v>344</v>
      </c>
      <c r="H181" s="162">
        <v>60</v>
      </c>
      <c r="I181" s="163"/>
      <c r="J181" s="164">
        <f>ROUND(I181*H181,2)</f>
        <v>0</v>
      </c>
      <c r="K181" s="160" t="s">
        <v>1</v>
      </c>
      <c r="L181" s="165"/>
      <c r="M181" s="166" t="s">
        <v>1</v>
      </c>
      <c r="N181" s="167" t="s">
        <v>39</v>
      </c>
      <c r="P181" s="140">
        <f>O181*H181</f>
        <v>0</v>
      </c>
      <c r="Q181" s="140">
        <v>0</v>
      </c>
      <c r="R181" s="140">
        <f>Q181*H181</f>
        <v>0</v>
      </c>
      <c r="S181" s="140">
        <v>0</v>
      </c>
      <c r="T181" s="141">
        <f>S181*H181</f>
        <v>0</v>
      </c>
      <c r="AR181" s="142" t="s">
        <v>241</v>
      </c>
      <c r="AT181" s="142" t="s">
        <v>326</v>
      </c>
      <c r="AU181" s="142" t="s">
        <v>83</v>
      </c>
      <c r="AY181" s="17" t="s">
        <v>159</v>
      </c>
      <c r="BE181" s="143">
        <f>IF(N181="základní",J181,0)</f>
        <v>0</v>
      </c>
      <c r="BF181" s="143">
        <f>IF(N181="snížená",J181,0)</f>
        <v>0</v>
      </c>
      <c r="BG181" s="143">
        <f>IF(N181="zákl. přenesená",J181,0)</f>
        <v>0</v>
      </c>
      <c r="BH181" s="143">
        <f>IF(N181="sníž. přenesená",J181,0)</f>
        <v>0</v>
      </c>
      <c r="BI181" s="143">
        <f>IF(N181="nulová",J181,0)</f>
        <v>0</v>
      </c>
      <c r="BJ181" s="17" t="s">
        <v>81</v>
      </c>
      <c r="BK181" s="143">
        <f>ROUND(I181*H181,2)</f>
        <v>0</v>
      </c>
      <c r="BL181" s="17" t="s">
        <v>200</v>
      </c>
      <c r="BM181" s="142" t="s">
        <v>502</v>
      </c>
    </row>
    <row r="182" spans="2:65" s="1" customFormat="1" ht="10.199999999999999">
      <c r="B182" s="32"/>
      <c r="D182" s="144" t="s">
        <v>165</v>
      </c>
      <c r="F182" s="145" t="s">
        <v>501</v>
      </c>
      <c r="I182" s="146"/>
      <c r="L182" s="32"/>
      <c r="M182" s="147"/>
      <c r="T182" s="56"/>
      <c r="AT182" s="17" t="s">
        <v>165</v>
      </c>
      <c r="AU182" s="17" t="s">
        <v>83</v>
      </c>
    </row>
    <row r="183" spans="2:65" s="1" customFormat="1" ht="16.5" customHeight="1">
      <c r="B183" s="130"/>
      <c r="C183" s="131" t="s">
        <v>7</v>
      </c>
      <c r="D183" s="131" t="s">
        <v>160</v>
      </c>
      <c r="E183" s="132" t="s">
        <v>503</v>
      </c>
      <c r="F183" s="133" t="s">
        <v>504</v>
      </c>
      <c r="G183" s="134" t="s">
        <v>376</v>
      </c>
      <c r="H183" s="135">
        <v>7</v>
      </c>
      <c r="I183" s="136"/>
      <c r="J183" s="137">
        <f>ROUND(I183*H183,2)</f>
        <v>0</v>
      </c>
      <c r="K183" s="133" t="s">
        <v>1</v>
      </c>
      <c r="L183" s="32"/>
      <c r="M183" s="138" t="s">
        <v>1</v>
      </c>
      <c r="N183" s="139" t="s">
        <v>39</v>
      </c>
      <c r="P183" s="140">
        <f>O183*H183</f>
        <v>0</v>
      </c>
      <c r="Q183" s="140">
        <v>0</v>
      </c>
      <c r="R183" s="140">
        <f>Q183*H183</f>
        <v>0</v>
      </c>
      <c r="S183" s="140">
        <v>0</v>
      </c>
      <c r="T183" s="141">
        <f>S183*H183</f>
        <v>0</v>
      </c>
      <c r="AR183" s="142" t="s">
        <v>200</v>
      </c>
      <c r="AT183" s="142" t="s">
        <v>160</v>
      </c>
      <c r="AU183" s="142" t="s">
        <v>83</v>
      </c>
      <c r="AY183" s="17" t="s">
        <v>159</v>
      </c>
      <c r="BE183" s="143">
        <f>IF(N183="základní",J183,0)</f>
        <v>0</v>
      </c>
      <c r="BF183" s="143">
        <f>IF(N183="snížená",J183,0)</f>
        <v>0</v>
      </c>
      <c r="BG183" s="143">
        <f>IF(N183="zákl. přenesená",J183,0)</f>
        <v>0</v>
      </c>
      <c r="BH183" s="143">
        <f>IF(N183="sníž. přenesená",J183,0)</f>
        <v>0</v>
      </c>
      <c r="BI183" s="143">
        <f>IF(N183="nulová",J183,0)</f>
        <v>0</v>
      </c>
      <c r="BJ183" s="17" t="s">
        <v>81</v>
      </c>
      <c r="BK183" s="143">
        <f>ROUND(I183*H183,2)</f>
        <v>0</v>
      </c>
      <c r="BL183" s="17" t="s">
        <v>200</v>
      </c>
      <c r="BM183" s="142" t="s">
        <v>505</v>
      </c>
    </row>
    <row r="184" spans="2:65" s="1" customFormat="1" ht="10.199999999999999">
      <c r="B184" s="32"/>
      <c r="D184" s="144" t="s">
        <v>165</v>
      </c>
      <c r="F184" s="145" t="s">
        <v>504</v>
      </c>
      <c r="I184" s="146"/>
      <c r="L184" s="32"/>
      <c r="M184" s="147"/>
      <c r="T184" s="56"/>
      <c r="AT184" s="17" t="s">
        <v>165</v>
      </c>
      <c r="AU184" s="17" t="s">
        <v>83</v>
      </c>
    </row>
    <row r="185" spans="2:65" s="1" customFormat="1" ht="24.15" customHeight="1">
      <c r="B185" s="130"/>
      <c r="C185" s="158" t="s">
        <v>219</v>
      </c>
      <c r="D185" s="158" t="s">
        <v>326</v>
      </c>
      <c r="E185" s="159" t="s">
        <v>506</v>
      </c>
      <c r="F185" s="160" t="s">
        <v>507</v>
      </c>
      <c r="G185" s="161" t="s">
        <v>376</v>
      </c>
      <c r="H185" s="162">
        <v>7</v>
      </c>
      <c r="I185" s="163"/>
      <c r="J185" s="164">
        <f>ROUND(I185*H185,2)</f>
        <v>0</v>
      </c>
      <c r="K185" s="160" t="s">
        <v>1</v>
      </c>
      <c r="L185" s="165"/>
      <c r="M185" s="166" t="s">
        <v>1</v>
      </c>
      <c r="N185" s="167" t="s">
        <v>39</v>
      </c>
      <c r="P185" s="140">
        <f>O185*H185</f>
        <v>0</v>
      </c>
      <c r="Q185" s="140">
        <v>0</v>
      </c>
      <c r="R185" s="140">
        <f>Q185*H185</f>
        <v>0</v>
      </c>
      <c r="S185" s="140">
        <v>0</v>
      </c>
      <c r="T185" s="141">
        <f>S185*H185</f>
        <v>0</v>
      </c>
      <c r="AR185" s="142" t="s">
        <v>241</v>
      </c>
      <c r="AT185" s="142" t="s">
        <v>326</v>
      </c>
      <c r="AU185" s="142" t="s">
        <v>83</v>
      </c>
      <c r="AY185" s="17" t="s">
        <v>159</v>
      </c>
      <c r="BE185" s="143">
        <f>IF(N185="základní",J185,0)</f>
        <v>0</v>
      </c>
      <c r="BF185" s="143">
        <f>IF(N185="snížená",J185,0)</f>
        <v>0</v>
      </c>
      <c r="BG185" s="143">
        <f>IF(N185="zákl. přenesená",J185,0)</f>
        <v>0</v>
      </c>
      <c r="BH185" s="143">
        <f>IF(N185="sníž. přenesená",J185,0)</f>
        <v>0</v>
      </c>
      <c r="BI185" s="143">
        <f>IF(N185="nulová",J185,0)</f>
        <v>0</v>
      </c>
      <c r="BJ185" s="17" t="s">
        <v>81</v>
      </c>
      <c r="BK185" s="143">
        <f>ROUND(I185*H185,2)</f>
        <v>0</v>
      </c>
      <c r="BL185" s="17" t="s">
        <v>200</v>
      </c>
      <c r="BM185" s="142" t="s">
        <v>508</v>
      </c>
    </row>
    <row r="186" spans="2:65" s="1" customFormat="1" ht="19.2">
      <c r="B186" s="32"/>
      <c r="D186" s="144" t="s">
        <v>165</v>
      </c>
      <c r="F186" s="145" t="s">
        <v>507</v>
      </c>
      <c r="I186" s="146"/>
      <c r="L186" s="32"/>
      <c r="M186" s="147"/>
      <c r="T186" s="56"/>
      <c r="AT186" s="17" t="s">
        <v>165</v>
      </c>
      <c r="AU186" s="17" t="s">
        <v>83</v>
      </c>
    </row>
    <row r="187" spans="2:65" s="1" customFormat="1" ht="21.75" customHeight="1">
      <c r="B187" s="130"/>
      <c r="C187" s="158" t="s">
        <v>254</v>
      </c>
      <c r="D187" s="158" t="s">
        <v>326</v>
      </c>
      <c r="E187" s="159" t="s">
        <v>509</v>
      </c>
      <c r="F187" s="160" t="s">
        <v>510</v>
      </c>
      <c r="G187" s="161" t="s">
        <v>376</v>
      </c>
      <c r="H187" s="162">
        <v>7</v>
      </c>
      <c r="I187" s="163"/>
      <c r="J187" s="164">
        <f>ROUND(I187*H187,2)</f>
        <v>0</v>
      </c>
      <c r="K187" s="160" t="s">
        <v>1</v>
      </c>
      <c r="L187" s="165"/>
      <c r="M187" s="166" t="s">
        <v>1</v>
      </c>
      <c r="N187" s="167" t="s">
        <v>39</v>
      </c>
      <c r="P187" s="140">
        <f>O187*H187</f>
        <v>0</v>
      </c>
      <c r="Q187" s="140">
        <v>0</v>
      </c>
      <c r="R187" s="140">
        <f>Q187*H187</f>
        <v>0</v>
      </c>
      <c r="S187" s="140">
        <v>0</v>
      </c>
      <c r="T187" s="141">
        <f>S187*H187</f>
        <v>0</v>
      </c>
      <c r="AR187" s="142" t="s">
        <v>241</v>
      </c>
      <c r="AT187" s="142" t="s">
        <v>326</v>
      </c>
      <c r="AU187" s="142" t="s">
        <v>83</v>
      </c>
      <c r="AY187" s="17" t="s">
        <v>159</v>
      </c>
      <c r="BE187" s="143">
        <f>IF(N187="základní",J187,0)</f>
        <v>0</v>
      </c>
      <c r="BF187" s="143">
        <f>IF(N187="snížená",J187,0)</f>
        <v>0</v>
      </c>
      <c r="BG187" s="143">
        <f>IF(N187="zákl. přenesená",J187,0)</f>
        <v>0</v>
      </c>
      <c r="BH187" s="143">
        <f>IF(N187="sníž. přenesená",J187,0)</f>
        <v>0</v>
      </c>
      <c r="BI187" s="143">
        <f>IF(N187="nulová",J187,0)</f>
        <v>0</v>
      </c>
      <c r="BJ187" s="17" t="s">
        <v>81</v>
      </c>
      <c r="BK187" s="143">
        <f>ROUND(I187*H187,2)</f>
        <v>0</v>
      </c>
      <c r="BL187" s="17" t="s">
        <v>200</v>
      </c>
      <c r="BM187" s="142" t="s">
        <v>511</v>
      </c>
    </row>
    <row r="188" spans="2:65" s="1" customFormat="1" ht="10.199999999999999">
      <c r="B188" s="32"/>
      <c r="D188" s="144" t="s">
        <v>165</v>
      </c>
      <c r="F188" s="145" t="s">
        <v>510</v>
      </c>
      <c r="I188" s="146"/>
      <c r="L188" s="32"/>
      <c r="M188" s="147"/>
      <c r="T188" s="56"/>
      <c r="AT188" s="17" t="s">
        <v>165</v>
      </c>
      <c r="AU188" s="17" t="s">
        <v>83</v>
      </c>
    </row>
    <row r="189" spans="2:65" s="10" customFormat="1" ht="22.8" customHeight="1">
      <c r="B189" s="120"/>
      <c r="D189" s="121" t="s">
        <v>73</v>
      </c>
      <c r="E189" s="156" t="s">
        <v>100</v>
      </c>
      <c r="F189" s="156" t="s">
        <v>100</v>
      </c>
      <c r="I189" s="123"/>
      <c r="J189" s="157">
        <f>BK189</f>
        <v>0</v>
      </c>
      <c r="L189" s="120"/>
      <c r="M189" s="125"/>
      <c r="P189" s="126">
        <f>P190+SUM(P191:P198)</f>
        <v>0</v>
      </c>
      <c r="R189" s="126">
        <f>R190+SUM(R191:R198)</f>
        <v>1.4760000000000001E-2</v>
      </c>
      <c r="T189" s="127">
        <f>T190+SUM(T191:T198)</f>
        <v>0</v>
      </c>
      <c r="AR189" s="121" t="s">
        <v>83</v>
      </c>
      <c r="AT189" s="128" t="s">
        <v>73</v>
      </c>
      <c r="AU189" s="128" t="s">
        <v>81</v>
      </c>
      <c r="AY189" s="121" t="s">
        <v>159</v>
      </c>
      <c r="BK189" s="129">
        <f>BK190+SUM(BK191:BK198)</f>
        <v>0</v>
      </c>
    </row>
    <row r="190" spans="2:65" s="1" customFormat="1" ht="37.799999999999997" customHeight="1">
      <c r="B190" s="130"/>
      <c r="C190" s="131" t="s">
        <v>226</v>
      </c>
      <c r="D190" s="131" t="s">
        <v>160</v>
      </c>
      <c r="E190" s="132" t="s">
        <v>512</v>
      </c>
      <c r="F190" s="133" t="s">
        <v>513</v>
      </c>
      <c r="G190" s="134" t="s">
        <v>344</v>
      </c>
      <c r="H190" s="135">
        <v>30</v>
      </c>
      <c r="I190" s="136"/>
      <c r="J190" s="137">
        <f>ROUND(I190*H190,2)</f>
        <v>0</v>
      </c>
      <c r="K190" s="133" t="s">
        <v>465</v>
      </c>
      <c r="L190" s="32"/>
      <c r="M190" s="138" t="s">
        <v>1</v>
      </c>
      <c r="N190" s="139" t="s">
        <v>39</v>
      </c>
      <c r="P190" s="140">
        <f>O190*H190</f>
        <v>0</v>
      </c>
      <c r="Q190" s="140">
        <v>0</v>
      </c>
      <c r="R190" s="140">
        <f>Q190*H190</f>
        <v>0</v>
      </c>
      <c r="S190" s="140">
        <v>0</v>
      </c>
      <c r="T190" s="141">
        <f>S190*H190</f>
        <v>0</v>
      </c>
      <c r="AR190" s="142" t="s">
        <v>200</v>
      </c>
      <c r="AT190" s="142" t="s">
        <v>160</v>
      </c>
      <c r="AU190" s="142" t="s">
        <v>83</v>
      </c>
      <c r="AY190" s="17" t="s">
        <v>159</v>
      </c>
      <c r="BE190" s="143">
        <f>IF(N190="základní",J190,0)</f>
        <v>0</v>
      </c>
      <c r="BF190" s="143">
        <f>IF(N190="snížená",J190,0)</f>
        <v>0</v>
      </c>
      <c r="BG190" s="143">
        <f>IF(N190="zákl. přenesená",J190,0)</f>
        <v>0</v>
      </c>
      <c r="BH190" s="143">
        <f>IF(N190="sníž. přenesená",J190,0)</f>
        <v>0</v>
      </c>
      <c r="BI190" s="143">
        <f>IF(N190="nulová",J190,0)</f>
        <v>0</v>
      </c>
      <c r="BJ190" s="17" t="s">
        <v>81</v>
      </c>
      <c r="BK190" s="143">
        <f>ROUND(I190*H190,2)</f>
        <v>0</v>
      </c>
      <c r="BL190" s="17" t="s">
        <v>200</v>
      </c>
      <c r="BM190" s="142" t="s">
        <v>514</v>
      </c>
    </row>
    <row r="191" spans="2:65" s="1" customFormat="1" ht="28.8">
      <c r="B191" s="32"/>
      <c r="D191" s="144" t="s">
        <v>165</v>
      </c>
      <c r="F191" s="145" t="s">
        <v>513</v>
      </c>
      <c r="I191" s="146"/>
      <c r="L191" s="32"/>
      <c r="M191" s="147"/>
      <c r="T191" s="56"/>
      <c r="AT191" s="17" t="s">
        <v>165</v>
      </c>
      <c r="AU191" s="17" t="s">
        <v>83</v>
      </c>
    </row>
    <row r="192" spans="2:65" s="1" customFormat="1" ht="24.15" customHeight="1">
      <c r="B192" s="130"/>
      <c r="C192" s="158" t="s">
        <v>259</v>
      </c>
      <c r="D192" s="158" t="s">
        <v>326</v>
      </c>
      <c r="E192" s="159" t="s">
        <v>515</v>
      </c>
      <c r="F192" s="160" t="s">
        <v>516</v>
      </c>
      <c r="G192" s="161" t="s">
        <v>344</v>
      </c>
      <c r="H192" s="162">
        <v>30</v>
      </c>
      <c r="I192" s="163"/>
      <c r="J192" s="164">
        <f>ROUND(I192*H192,2)</f>
        <v>0</v>
      </c>
      <c r="K192" s="160" t="s">
        <v>465</v>
      </c>
      <c r="L192" s="165"/>
      <c r="M192" s="166" t="s">
        <v>1</v>
      </c>
      <c r="N192" s="167" t="s">
        <v>39</v>
      </c>
      <c r="P192" s="140">
        <f>O192*H192</f>
        <v>0</v>
      </c>
      <c r="Q192" s="140">
        <v>1.9000000000000001E-4</v>
      </c>
      <c r="R192" s="140">
        <f>Q192*H192</f>
        <v>5.7000000000000002E-3</v>
      </c>
      <c r="S192" s="140">
        <v>0</v>
      </c>
      <c r="T192" s="141">
        <f>S192*H192</f>
        <v>0</v>
      </c>
      <c r="AR192" s="142" t="s">
        <v>241</v>
      </c>
      <c r="AT192" s="142" t="s">
        <v>326</v>
      </c>
      <c r="AU192" s="142" t="s">
        <v>83</v>
      </c>
      <c r="AY192" s="17" t="s">
        <v>159</v>
      </c>
      <c r="BE192" s="143">
        <f>IF(N192="základní",J192,0)</f>
        <v>0</v>
      </c>
      <c r="BF192" s="143">
        <f>IF(N192="snížená",J192,0)</f>
        <v>0</v>
      </c>
      <c r="BG192" s="143">
        <f>IF(N192="zákl. přenesená",J192,0)</f>
        <v>0</v>
      </c>
      <c r="BH192" s="143">
        <f>IF(N192="sníž. přenesená",J192,0)</f>
        <v>0</v>
      </c>
      <c r="BI192" s="143">
        <f>IF(N192="nulová",J192,0)</f>
        <v>0</v>
      </c>
      <c r="BJ192" s="17" t="s">
        <v>81</v>
      </c>
      <c r="BK192" s="143">
        <f>ROUND(I192*H192,2)</f>
        <v>0</v>
      </c>
      <c r="BL192" s="17" t="s">
        <v>200</v>
      </c>
      <c r="BM192" s="142" t="s">
        <v>517</v>
      </c>
    </row>
    <row r="193" spans="2:65" s="1" customFormat="1" ht="10.199999999999999">
      <c r="B193" s="32"/>
      <c r="D193" s="144" t="s">
        <v>165</v>
      </c>
      <c r="F193" s="145" t="s">
        <v>516</v>
      </c>
      <c r="I193" s="146"/>
      <c r="L193" s="32"/>
      <c r="M193" s="147"/>
      <c r="T193" s="56"/>
      <c r="AT193" s="17" t="s">
        <v>165</v>
      </c>
      <c r="AU193" s="17" t="s">
        <v>83</v>
      </c>
    </row>
    <row r="194" spans="2:65" s="1" customFormat="1" ht="37.799999999999997" customHeight="1">
      <c r="B194" s="130"/>
      <c r="C194" s="131" t="s">
        <v>227</v>
      </c>
      <c r="D194" s="131" t="s">
        <v>160</v>
      </c>
      <c r="E194" s="132" t="s">
        <v>518</v>
      </c>
      <c r="F194" s="133" t="s">
        <v>519</v>
      </c>
      <c r="G194" s="134" t="s">
        <v>344</v>
      </c>
      <c r="H194" s="135">
        <v>20</v>
      </c>
      <c r="I194" s="136"/>
      <c r="J194" s="137">
        <f>ROUND(I194*H194,2)</f>
        <v>0</v>
      </c>
      <c r="K194" s="133" t="s">
        <v>465</v>
      </c>
      <c r="L194" s="32"/>
      <c r="M194" s="138" t="s">
        <v>1</v>
      </c>
      <c r="N194" s="139" t="s">
        <v>39</v>
      </c>
      <c r="P194" s="140">
        <f>O194*H194</f>
        <v>0</v>
      </c>
      <c r="Q194" s="140">
        <v>0</v>
      </c>
      <c r="R194" s="140">
        <f>Q194*H194</f>
        <v>0</v>
      </c>
      <c r="S194" s="140">
        <v>0</v>
      </c>
      <c r="T194" s="141">
        <f>S194*H194</f>
        <v>0</v>
      </c>
      <c r="AR194" s="142" t="s">
        <v>200</v>
      </c>
      <c r="AT194" s="142" t="s">
        <v>160</v>
      </c>
      <c r="AU194" s="142" t="s">
        <v>83</v>
      </c>
      <c r="AY194" s="17" t="s">
        <v>159</v>
      </c>
      <c r="BE194" s="143">
        <f>IF(N194="základní",J194,0)</f>
        <v>0</v>
      </c>
      <c r="BF194" s="143">
        <f>IF(N194="snížená",J194,0)</f>
        <v>0</v>
      </c>
      <c r="BG194" s="143">
        <f>IF(N194="zákl. přenesená",J194,0)</f>
        <v>0</v>
      </c>
      <c r="BH194" s="143">
        <f>IF(N194="sníž. přenesená",J194,0)</f>
        <v>0</v>
      </c>
      <c r="BI194" s="143">
        <f>IF(N194="nulová",J194,0)</f>
        <v>0</v>
      </c>
      <c r="BJ194" s="17" t="s">
        <v>81</v>
      </c>
      <c r="BK194" s="143">
        <f>ROUND(I194*H194,2)</f>
        <v>0</v>
      </c>
      <c r="BL194" s="17" t="s">
        <v>200</v>
      </c>
      <c r="BM194" s="142" t="s">
        <v>520</v>
      </c>
    </row>
    <row r="195" spans="2:65" s="1" customFormat="1" ht="28.8">
      <c r="B195" s="32"/>
      <c r="D195" s="144" t="s">
        <v>165</v>
      </c>
      <c r="F195" s="145" t="s">
        <v>519</v>
      </c>
      <c r="I195" s="146"/>
      <c r="L195" s="32"/>
      <c r="M195" s="147"/>
      <c r="T195" s="56"/>
      <c r="AT195" s="17" t="s">
        <v>165</v>
      </c>
      <c r="AU195" s="17" t="s">
        <v>83</v>
      </c>
    </row>
    <row r="196" spans="2:65" s="1" customFormat="1" ht="24.15" customHeight="1">
      <c r="B196" s="130"/>
      <c r="C196" s="158" t="s">
        <v>269</v>
      </c>
      <c r="D196" s="158" t="s">
        <v>326</v>
      </c>
      <c r="E196" s="159" t="s">
        <v>521</v>
      </c>
      <c r="F196" s="160" t="s">
        <v>522</v>
      </c>
      <c r="G196" s="161" t="s">
        <v>344</v>
      </c>
      <c r="H196" s="162">
        <v>20</v>
      </c>
      <c r="I196" s="163"/>
      <c r="J196" s="164">
        <f>ROUND(I196*H196,2)</f>
        <v>0</v>
      </c>
      <c r="K196" s="160" t="s">
        <v>465</v>
      </c>
      <c r="L196" s="165"/>
      <c r="M196" s="166" t="s">
        <v>1</v>
      </c>
      <c r="N196" s="167" t="s">
        <v>39</v>
      </c>
      <c r="P196" s="140">
        <f>O196*H196</f>
        <v>0</v>
      </c>
      <c r="Q196" s="140">
        <v>3.1E-4</v>
      </c>
      <c r="R196" s="140">
        <f>Q196*H196</f>
        <v>6.1999999999999998E-3</v>
      </c>
      <c r="S196" s="140">
        <v>0</v>
      </c>
      <c r="T196" s="141">
        <f>S196*H196</f>
        <v>0</v>
      </c>
      <c r="AR196" s="142" t="s">
        <v>241</v>
      </c>
      <c r="AT196" s="142" t="s">
        <v>326</v>
      </c>
      <c r="AU196" s="142" t="s">
        <v>83</v>
      </c>
      <c r="AY196" s="17" t="s">
        <v>159</v>
      </c>
      <c r="BE196" s="143">
        <f>IF(N196="základní",J196,0)</f>
        <v>0</v>
      </c>
      <c r="BF196" s="143">
        <f>IF(N196="snížená",J196,0)</f>
        <v>0</v>
      </c>
      <c r="BG196" s="143">
        <f>IF(N196="zákl. přenesená",J196,0)</f>
        <v>0</v>
      </c>
      <c r="BH196" s="143">
        <f>IF(N196="sníž. přenesená",J196,0)</f>
        <v>0</v>
      </c>
      <c r="BI196" s="143">
        <f>IF(N196="nulová",J196,0)</f>
        <v>0</v>
      </c>
      <c r="BJ196" s="17" t="s">
        <v>81</v>
      </c>
      <c r="BK196" s="143">
        <f>ROUND(I196*H196,2)</f>
        <v>0</v>
      </c>
      <c r="BL196" s="17" t="s">
        <v>200</v>
      </c>
      <c r="BM196" s="142" t="s">
        <v>523</v>
      </c>
    </row>
    <row r="197" spans="2:65" s="1" customFormat="1" ht="10.199999999999999">
      <c r="B197" s="32"/>
      <c r="D197" s="144" t="s">
        <v>165</v>
      </c>
      <c r="F197" s="145" t="s">
        <v>522</v>
      </c>
      <c r="I197" s="146"/>
      <c r="L197" s="32"/>
      <c r="M197" s="147"/>
      <c r="T197" s="56"/>
      <c r="AT197" s="17" t="s">
        <v>165</v>
      </c>
      <c r="AU197" s="17" t="s">
        <v>83</v>
      </c>
    </row>
    <row r="198" spans="2:65" s="10" customFormat="1" ht="20.85" customHeight="1">
      <c r="B198" s="120"/>
      <c r="D198" s="121" t="s">
        <v>73</v>
      </c>
      <c r="E198" s="156" t="s">
        <v>524</v>
      </c>
      <c r="F198" s="156" t="s">
        <v>525</v>
      </c>
      <c r="I198" s="123"/>
      <c r="J198" s="157">
        <f>BK198</f>
        <v>0</v>
      </c>
      <c r="L198" s="120"/>
      <c r="M198" s="125"/>
      <c r="P198" s="126">
        <f>SUM(P199:P242)</f>
        <v>0</v>
      </c>
      <c r="R198" s="126">
        <f>SUM(R199:R242)</f>
        <v>2.8600000000000001E-3</v>
      </c>
      <c r="T198" s="127">
        <f>SUM(T199:T242)</f>
        <v>0</v>
      </c>
      <c r="AR198" s="121" t="s">
        <v>83</v>
      </c>
      <c r="AT198" s="128" t="s">
        <v>73</v>
      </c>
      <c r="AU198" s="128" t="s">
        <v>83</v>
      </c>
      <c r="AY198" s="121" t="s">
        <v>159</v>
      </c>
      <c r="BK198" s="129">
        <f>SUM(BK199:BK242)</f>
        <v>0</v>
      </c>
    </row>
    <row r="199" spans="2:65" s="1" customFormat="1" ht="21.75" customHeight="1">
      <c r="B199" s="130"/>
      <c r="C199" s="158" t="s">
        <v>526</v>
      </c>
      <c r="D199" s="158" t="s">
        <v>326</v>
      </c>
      <c r="E199" s="159" t="s">
        <v>527</v>
      </c>
      <c r="F199" s="160" t="s">
        <v>528</v>
      </c>
      <c r="G199" s="161" t="s">
        <v>376</v>
      </c>
      <c r="H199" s="162">
        <v>1</v>
      </c>
      <c r="I199" s="163"/>
      <c r="J199" s="164">
        <f>ROUND(I199*H199,2)</f>
        <v>0</v>
      </c>
      <c r="K199" s="160" t="s">
        <v>1</v>
      </c>
      <c r="L199" s="165"/>
      <c r="M199" s="166" t="s">
        <v>1</v>
      </c>
      <c r="N199" s="167" t="s">
        <v>39</v>
      </c>
      <c r="P199" s="140">
        <f>O199*H199</f>
        <v>0</v>
      </c>
      <c r="Q199" s="140">
        <v>0</v>
      </c>
      <c r="R199" s="140">
        <f>Q199*H199</f>
        <v>0</v>
      </c>
      <c r="S199" s="140">
        <v>0</v>
      </c>
      <c r="T199" s="141">
        <f>S199*H199</f>
        <v>0</v>
      </c>
      <c r="AR199" s="142" t="s">
        <v>241</v>
      </c>
      <c r="AT199" s="142" t="s">
        <v>326</v>
      </c>
      <c r="AU199" s="142" t="s">
        <v>94</v>
      </c>
      <c r="AY199" s="17" t="s">
        <v>159</v>
      </c>
      <c r="BE199" s="143">
        <f>IF(N199="základní",J199,0)</f>
        <v>0</v>
      </c>
      <c r="BF199" s="143">
        <f>IF(N199="snížená",J199,0)</f>
        <v>0</v>
      </c>
      <c r="BG199" s="143">
        <f>IF(N199="zákl. přenesená",J199,0)</f>
        <v>0</v>
      </c>
      <c r="BH199" s="143">
        <f>IF(N199="sníž. přenesená",J199,0)</f>
        <v>0</v>
      </c>
      <c r="BI199" s="143">
        <f>IF(N199="nulová",J199,0)</f>
        <v>0</v>
      </c>
      <c r="BJ199" s="17" t="s">
        <v>81</v>
      </c>
      <c r="BK199" s="143">
        <f>ROUND(I199*H199,2)</f>
        <v>0</v>
      </c>
      <c r="BL199" s="17" t="s">
        <v>200</v>
      </c>
      <c r="BM199" s="142" t="s">
        <v>529</v>
      </c>
    </row>
    <row r="200" spans="2:65" s="1" customFormat="1" ht="10.199999999999999">
      <c r="B200" s="32"/>
      <c r="D200" s="144" t="s">
        <v>165</v>
      </c>
      <c r="F200" s="145" t="s">
        <v>528</v>
      </c>
      <c r="I200" s="146"/>
      <c r="L200" s="32"/>
      <c r="M200" s="147"/>
      <c r="T200" s="56"/>
      <c r="AT200" s="17" t="s">
        <v>165</v>
      </c>
      <c r="AU200" s="17" t="s">
        <v>94</v>
      </c>
    </row>
    <row r="201" spans="2:65" s="1" customFormat="1" ht="24.15" customHeight="1">
      <c r="B201" s="130"/>
      <c r="C201" s="131" t="s">
        <v>278</v>
      </c>
      <c r="D201" s="131" t="s">
        <v>160</v>
      </c>
      <c r="E201" s="132" t="s">
        <v>530</v>
      </c>
      <c r="F201" s="133" t="s">
        <v>531</v>
      </c>
      <c r="G201" s="134" t="s">
        <v>376</v>
      </c>
      <c r="H201" s="135">
        <v>15</v>
      </c>
      <c r="I201" s="136"/>
      <c r="J201" s="137">
        <f>ROUND(I201*H201,2)</f>
        <v>0</v>
      </c>
      <c r="K201" s="133" t="s">
        <v>465</v>
      </c>
      <c r="L201" s="32"/>
      <c r="M201" s="138" t="s">
        <v>1</v>
      </c>
      <c r="N201" s="139" t="s">
        <v>39</v>
      </c>
      <c r="P201" s="140">
        <f>O201*H201</f>
        <v>0</v>
      </c>
      <c r="Q201" s="140">
        <v>0</v>
      </c>
      <c r="R201" s="140">
        <f>Q201*H201</f>
        <v>0</v>
      </c>
      <c r="S201" s="140">
        <v>0</v>
      </c>
      <c r="T201" s="141">
        <f>S201*H201</f>
        <v>0</v>
      </c>
      <c r="AR201" s="142" t="s">
        <v>200</v>
      </c>
      <c r="AT201" s="142" t="s">
        <v>160</v>
      </c>
      <c r="AU201" s="142" t="s">
        <v>94</v>
      </c>
      <c r="AY201" s="17" t="s">
        <v>159</v>
      </c>
      <c r="BE201" s="143">
        <f>IF(N201="základní",J201,0)</f>
        <v>0</v>
      </c>
      <c r="BF201" s="143">
        <f>IF(N201="snížená",J201,0)</f>
        <v>0</v>
      </c>
      <c r="BG201" s="143">
        <f>IF(N201="zákl. přenesená",J201,0)</f>
        <v>0</v>
      </c>
      <c r="BH201" s="143">
        <f>IF(N201="sníž. přenesená",J201,0)</f>
        <v>0</v>
      </c>
      <c r="BI201" s="143">
        <f>IF(N201="nulová",J201,0)</f>
        <v>0</v>
      </c>
      <c r="BJ201" s="17" t="s">
        <v>81</v>
      </c>
      <c r="BK201" s="143">
        <f>ROUND(I201*H201,2)</f>
        <v>0</v>
      </c>
      <c r="BL201" s="17" t="s">
        <v>200</v>
      </c>
      <c r="BM201" s="142" t="s">
        <v>532</v>
      </c>
    </row>
    <row r="202" spans="2:65" s="1" customFormat="1" ht="10.199999999999999">
      <c r="B202" s="32"/>
      <c r="D202" s="144" t="s">
        <v>165</v>
      </c>
      <c r="F202" s="145" t="s">
        <v>531</v>
      </c>
      <c r="I202" s="146"/>
      <c r="L202" s="32"/>
      <c r="M202" s="147"/>
      <c r="T202" s="56"/>
      <c r="AT202" s="17" t="s">
        <v>165</v>
      </c>
      <c r="AU202" s="17" t="s">
        <v>94</v>
      </c>
    </row>
    <row r="203" spans="2:65" s="1" customFormat="1" ht="24.15" customHeight="1">
      <c r="B203" s="130"/>
      <c r="C203" s="158" t="s">
        <v>533</v>
      </c>
      <c r="D203" s="158" t="s">
        <v>326</v>
      </c>
      <c r="E203" s="159" t="s">
        <v>534</v>
      </c>
      <c r="F203" s="160" t="s">
        <v>535</v>
      </c>
      <c r="G203" s="161" t="s">
        <v>376</v>
      </c>
      <c r="H203" s="162">
        <v>2</v>
      </c>
      <c r="I203" s="163"/>
      <c r="J203" s="164">
        <f>ROUND(I203*H203,2)</f>
        <v>0</v>
      </c>
      <c r="K203" s="160" t="s">
        <v>1</v>
      </c>
      <c r="L203" s="165"/>
      <c r="M203" s="166" t="s">
        <v>1</v>
      </c>
      <c r="N203" s="167" t="s">
        <v>39</v>
      </c>
      <c r="P203" s="140">
        <f>O203*H203</f>
        <v>0</v>
      </c>
      <c r="Q203" s="140">
        <v>0</v>
      </c>
      <c r="R203" s="140">
        <f>Q203*H203</f>
        <v>0</v>
      </c>
      <c r="S203" s="140">
        <v>0</v>
      </c>
      <c r="T203" s="141">
        <f>S203*H203</f>
        <v>0</v>
      </c>
      <c r="AR203" s="142" t="s">
        <v>241</v>
      </c>
      <c r="AT203" s="142" t="s">
        <v>326</v>
      </c>
      <c r="AU203" s="142" t="s">
        <v>94</v>
      </c>
      <c r="AY203" s="17" t="s">
        <v>159</v>
      </c>
      <c r="BE203" s="143">
        <f>IF(N203="základní",J203,0)</f>
        <v>0</v>
      </c>
      <c r="BF203" s="143">
        <f>IF(N203="snížená",J203,0)</f>
        <v>0</v>
      </c>
      <c r="BG203" s="143">
        <f>IF(N203="zákl. přenesená",J203,0)</f>
        <v>0</v>
      </c>
      <c r="BH203" s="143">
        <f>IF(N203="sníž. přenesená",J203,0)</f>
        <v>0</v>
      </c>
      <c r="BI203" s="143">
        <f>IF(N203="nulová",J203,0)</f>
        <v>0</v>
      </c>
      <c r="BJ203" s="17" t="s">
        <v>81</v>
      </c>
      <c r="BK203" s="143">
        <f>ROUND(I203*H203,2)</f>
        <v>0</v>
      </c>
      <c r="BL203" s="17" t="s">
        <v>200</v>
      </c>
      <c r="BM203" s="142" t="s">
        <v>536</v>
      </c>
    </row>
    <row r="204" spans="2:65" s="1" customFormat="1" ht="10.199999999999999">
      <c r="B204" s="32"/>
      <c r="D204" s="144" t="s">
        <v>165</v>
      </c>
      <c r="F204" s="145" t="s">
        <v>535</v>
      </c>
      <c r="I204" s="146"/>
      <c r="L204" s="32"/>
      <c r="M204" s="147"/>
      <c r="T204" s="56"/>
      <c r="AT204" s="17" t="s">
        <v>165</v>
      </c>
      <c r="AU204" s="17" t="s">
        <v>94</v>
      </c>
    </row>
    <row r="205" spans="2:65" s="1" customFormat="1" ht="33" customHeight="1">
      <c r="B205" s="130"/>
      <c r="C205" s="131" t="s">
        <v>282</v>
      </c>
      <c r="D205" s="131" t="s">
        <v>160</v>
      </c>
      <c r="E205" s="132" t="s">
        <v>537</v>
      </c>
      <c r="F205" s="133" t="s">
        <v>538</v>
      </c>
      <c r="G205" s="134" t="s">
        <v>376</v>
      </c>
      <c r="H205" s="135">
        <v>1</v>
      </c>
      <c r="I205" s="136"/>
      <c r="J205" s="137">
        <f>ROUND(I205*H205,2)</f>
        <v>0</v>
      </c>
      <c r="K205" s="133" t="s">
        <v>465</v>
      </c>
      <c r="L205" s="32"/>
      <c r="M205" s="138" t="s">
        <v>1</v>
      </c>
      <c r="N205" s="139" t="s">
        <v>39</v>
      </c>
      <c r="P205" s="140">
        <f>O205*H205</f>
        <v>0</v>
      </c>
      <c r="Q205" s="140">
        <v>0</v>
      </c>
      <c r="R205" s="140">
        <f>Q205*H205</f>
        <v>0</v>
      </c>
      <c r="S205" s="140">
        <v>0</v>
      </c>
      <c r="T205" s="141">
        <f>S205*H205</f>
        <v>0</v>
      </c>
      <c r="AR205" s="142" t="s">
        <v>200</v>
      </c>
      <c r="AT205" s="142" t="s">
        <v>160</v>
      </c>
      <c r="AU205" s="142" t="s">
        <v>94</v>
      </c>
      <c r="AY205" s="17" t="s">
        <v>159</v>
      </c>
      <c r="BE205" s="143">
        <f>IF(N205="základní",J205,0)</f>
        <v>0</v>
      </c>
      <c r="BF205" s="143">
        <f>IF(N205="snížená",J205,0)</f>
        <v>0</v>
      </c>
      <c r="BG205" s="143">
        <f>IF(N205="zákl. přenesená",J205,0)</f>
        <v>0</v>
      </c>
      <c r="BH205" s="143">
        <f>IF(N205="sníž. přenesená",J205,0)</f>
        <v>0</v>
      </c>
      <c r="BI205" s="143">
        <f>IF(N205="nulová",J205,0)</f>
        <v>0</v>
      </c>
      <c r="BJ205" s="17" t="s">
        <v>81</v>
      </c>
      <c r="BK205" s="143">
        <f>ROUND(I205*H205,2)</f>
        <v>0</v>
      </c>
      <c r="BL205" s="17" t="s">
        <v>200</v>
      </c>
      <c r="BM205" s="142" t="s">
        <v>539</v>
      </c>
    </row>
    <row r="206" spans="2:65" s="1" customFormat="1" ht="19.2">
      <c r="B206" s="32"/>
      <c r="D206" s="144" t="s">
        <v>165</v>
      </c>
      <c r="F206" s="145" t="s">
        <v>538</v>
      </c>
      <c r="I206" s="146"/>
      <c r="L206" s="32"/>
      <c r="M206" s="147"/>
      <c r="T206" s="56"/>
      <c r="AT206" s="17" t="s">
        <v>165</v>
      </c>
      <c r="AU206" s="17" t="s">
        <v>94</v>
      </c>
    </row>
    <row r="207" spans="2:65" s="1" customFormat="1" ht="24.15" customHeight="1">
      <c r="B207" s="130"/>
      <c r="C207" s="131" t="s">
        <v>540</v>
      </c>
      <c r="D207" s="131" t="s">
        <v>160</v>
      </c>
      <c r="E207" s="132" t="s">
        <v>541</v>
      </c>
      <c r="F207" s="133" t="s">
        <v>542</v>
      </c>
      <c r="G207" s="134" t="s">
        <v>376</v>
      </c>
      <c r="H207" s="135">
        <v>1</v>
      </c>
      <c r="I207" s="136"/>
      <c r="J207" s="137">
        <f>ROUND(I207*H207,2)</f>
        <v>0</v>
      </c>
      <c r="K207" s="133" t="s">
        <v>465</v>
      </c>
      <c r="L207" s="32"/>
      <c r="M207" s="138" t="s">
        <v>1</v>
      </c>
      <c r="N207" s="139" t="s">
        <v>39</v>
      </c>
      <c r="P207" s="140">
        <f>O207*H207</f>
        <v>0</v>
      </c>
      <c r="Q207" s="140">
        <v>0</v>
      </c>
      <c r="R207" s="140">
        <f>Q207*H207</f>
        <v>0</v>
      </c>
      <c r="S207" s="140">
        <v>0</v>
      </c>
      <c r="T207" s="141">
        <f>S207*H207</f>
        <v>0</v>
      </c>
      <c r="AR207" s="142" t="s">
        <v>200</v>
      </c>
      <c r="AT207" s="142" t="s">
        <v>160</v>
      </c>
      <c r="AU207" s="142" t="s">
        <v>94</v>
      </c>
      <c r="AY207" s="17" t="s">
        <v>159</v>
      </c>
      <c r="BE207" s="143">
        <f>IF(N207="základní",J207,0)</f>
        <v>0</v>
      </c>
      <c r="BF207" s="143">
        <f>IF(N207="snížená",J207,0)</f>
        <v>0</v>
      </c>
      <c r="BG207" s="143">
        <f>IF(N207="zákl. přenesená",J207,0)</f>
        <v>0</v>
      </c>
      <c r="BH207" s="143">
        <f>IF(N207="sníž. přenesená",J207,0)</f>
        <v>0</v>
      </c>
      <c r="BI207" s="143">
        <f>IF(N207="nulová",J207,0)</f>
        <v>0</v>
      </c>
      <c r="BJ207" s="17" t="s">
        <v>81</v>
      </c>
      <c r="BK207" s="143">
        <f>ROUND(I207*H207,2)</f>
        <v>0</v>
      </c>
      <c r="BL207" s="17" t="s">
        <v>200</v>
      </c>
      <c r="BM207" s="142" t="s">
        <v>543</v>
      </c>
    </row>
    <row r="208" spans="2:65" s="1" customFormat="1" ht="19.2">
      <c r="B208" s="32"/>
      <c r="D208" s="144" t="s">
        <v>165</v>
      </c>
      <c r="F208" s="145" t="s">
        <v>542</v>
      </c>
      <c r="I208" s="146"/>
      <c r="L208" s="32"/>
      <c r="M208" s="147"/>
      <c r="T208" s="56"/>
      <c r="AT208" s="17" t="s">
        <v>165</v>
      </c>
      <c r="AU208" s="17" t="s">
        <v>94</v>
      </c>
    </row>
    <row r="209" spans="2:65" s="1" customFormat="1" ht="24.15" customHeight="1">
      <c r="B209" s="130"/>
      <c r="C209" s="158" t="s">
        <v>285</v>
      </c>
      <c r="D209" s="158" t="s">
        <v>326</v>
      </c>
      <c r="E209" s="159" t="s">
        <v>544</v>
      </c>
      <c r="F209" s="160" t="s">
        <v>545</v>
      </c>
      <c r="G209" s="161" t="s">
        <v>376</v>
      </c>
      <c r="H209" s="162">
        <v>1</v>
      </c>
      <c r="I209" s="163"/>
      <c r="J209" s="164">
        <f>ROUND(I209*H209,2)</f>
        <v>0</v>
      </c>
      <c r="K209" s="160" t="s">
        <v>1</v>
      </c>
      <c r="L209" s="165"/>
      <c r="M209" s="166" t="s">
        <v>1</v>
      </c>
      <c r="N209" s="167" t="s">
        <v>39</v>
      </c>
      <c r="P209" s="140">
        <f>O209*H209</f>
        <v>0</v>
      </c>
      <c r="Q209" s="140">
        <v>1.2E-4</v>
      </c>
      <c r="R209" s="140">
        <f>Q209*H209</f>
        <v>1.2E-4</v>
      </c>
      <c r="S209" s="140">
        <v>0</v>
      </c>
      <c r="T209" s="141">
        <f>S209*H209</f>
        <v>0</v>
      </c>
      <c r="AR209" s="142" t="s">
        <v>241</v>
      </c>
      <c r="AT209" s="142" t="s">
        <v>326</v>
      </c>
      <c r="AU209" s="142" t="s">
        <v>94</v>
      </c>
      <c r="AY209" s="17" t="s">
        <v>159</v>
      </c>
      <c r="BE209" s="143">
        <f>IF(N209="základní",J209,0)</f>
        <v>0</v>
      </c>
      <c r="BF209" s="143">
        <f>IF(N209="snížená",J209,0)</f>
        <v>0</v>
      </c>
      <c r="BG209" s="143">
        <f>IF(N209="zákl. přenesená",J209,0)</f>
        <v>0</v>
      </c>
      <c r="BH209" s="143">
        <f>IF(N209="sníž. přenesená",J209,0)</f>
        <v>0</v>
      </c>
      <c r="BI209" s="143">
        <f>IF(N209="nulová",J209,0)</f>
        <v>0</v>
      </c>
      <c r="BJ209" s="17" t="s">
        <v>81</v>
      </c>
      <c r="BK209" s="143">
        <f>ROUND(I209*H209,2)</f>
        <v>0</v>
      </c>
      <c r="BL209" s="17" t="s">
        <v>200</v>
      </c>
      <c r="BM209" s="142" t="s">
        <v>546</v>
      </c>
    </row>
    <row r="210" spans="2:65" s="1" customFormat="1" ht="10.199999999999999">
      <c r="B210" s="32"/>
      <c r="D210" s="144" t="s">
        <v>165</v>
      </c>
      <c r="F210" s="145" t="s">
        <v>545</v>
      </c>
      <c r="I210" s="146"/>
      <c r="L210" s="32"/>
      <c r="M210" s="147"/>
      <c r="T210" s="56"/>
      <c r="AT210" s="17" t="s">
        <v>165</v>
      </c>
      <c r="AU210" s="17" t="s">
        <v>94</v>
      </c>
    </row>
    <row r="211" spans="2:65" s="1" customFormat="1" ht="24.15" customHeight="1">
      <c r="B211" s="130"/>
      <c r="C211" s="131" t="s">
        <v>547</v>
      </c>
      <c r="D211" s="131" t="s">
        <v>160</v>
      </c>
      <c r="E211" s="132" t="s">
        <v>548</v>
      </c>
      <c r="F211" s="133" t="s">
        <v>549</v>
      </c>
      <c r="G211" s="134" t="s">
        <v>376</v>
      </c>
      <c r="H211" s="135">
        <v>1</v>
      </c>
      <c r="I211" s="136"/>
      <c r="J211" s="137">
        <f>ROUND(I211*H211,2)</f>
        <v>0</v>
      </c>
      <c r="K211" s="133" t="s">
        <v>465</v>
      </c>
      <c r="L211" s="32"/>
      <c r="M211" s="138" t="s">
        <v>1</v>
      </c>
      <c r="N211" s="139" t="s">
        <v>39</v>
      </c>
      <c r="P211" s="140">
        <f>O211*H211</f>
        <v>0</v>
      </c>
      <c r="Q211" s="140">
        <v>0</v>
      </c>
      <c r="R211" s="140">
        <f>Q211*H211</f>
        <v>0</v>
      </c>
      <c r="S211" s="140">
        <v>0</v>
      </c>
      <c r="T211" s="141">
        <f>S211*H211</f>
        <v>0</v>
      </c>
      <c r="AR211" s="142" t="s">
        <v>200</v>
      </c>
      <c r="AT211" s="142" t="s">
        <v>160</v>
      </c>
      <c r="AU211" s="142" t="s">
        <v>94</v>
      </c>
      <c r="AY211" s="17" t="s">
        <v>159</v>
      </c>
      <c r="BE211" s="143">
        <f>IF(N211="základní",J211,0)</f>
        <v>0</v>
      </c>
      <c r="BF211" s="143">
        <f>IF(N211="snížená",J211,0)</f>
        <v>0</v>
      </c>
      <c r="BG211" s="143">
        <f>IF(N211="zákl. přenesená",J211,0)</f>
        <v>0</v>
      </c>
      <c r="BH211" s="143">
        <f>IF(N211="sníž. přenesená",J211,0)</f>
        <v>0</v>
      </c>
      <c r="BI211" s="143">
        <f>IF(N211="nulová",J211,0)</f>
        <v>0</v>
      </c>
      <c r="BJ211" s="17" t="s">
        <v>81</v>
      </c>
      <c r="BK211" s="143">
        <f>ROUND(I211*H211,2)</f>
        <v>0</v>
      </c>
      <c r="BL211" s="17" t="s">
        <v>200</v>
      </c>
      <c r="BM211" s="142" t="s">
        <v>550</v>
      </c>
    </row>
    <row r="212" spans="2:65" s="1" customFormat="1" ht="19.2">
      <c r="B212" s="32"/>
      <c r="D212" s="144" t="s">
        <v>165</v>
      </c>
      <c r="F212" s="145" t="s">
        <v>549</v>
      </c>
      <c r="I212" s="146"/>
      <c r="L212" s="32"/>
      <c r="M212" s="147"/>
      <c r="T212" s="56"/>
      <c r="AT212" s="17" t="s">
        <v>165</v>
      </c>
      <c r="AU212" s="17" t="s">
        <v>94</v>
      </c>
    </row>
    <row r="213" spans="2:65" s="1" customFormat="1" ht="24.15" customHeight="1">
      <c r="B213" s="130"/>
      <c r="C213" s="158" t="s">
        <v>289</v>
      </c>
      <c r="D213" s="158" t="s">
        <v>326</v>
      </c>
      <c r="E213" s="159" t="s">
        <v>551</v>
      </c>
      <c r="F213" s="160" t="s">
        <v>552</v>
      </c>
      <c r="G213" s="161" t="s">
        <v>376</v>
      </c>
      <c r="H213" s="162">
        <v>1</v>
      </c>
      <c r="I213" s="163"/>
      <c r="J213" s="164">
        <f>ROUND(I213*H213,2)</f>
        <v>0</v>
      </c>
      <c r="K213" s="160" t="s">
        <v>1</v>
      </c>
      <c r="L213" s="165"/>
      <c r="M213" s="166" t="s">
        <v>1</v>
      </c>
      <c r="N213" s="167" t="s">
        <v>39</v>
      </c>
      <c r="P213" s="140">
        <f>O213*H213</f>
        <v>0</v>
      </c>
      <c r="Q213" s="140">
        <v>3.6000000000000002E-4</v>
      </c>
      <c r="R213" s="140">
        <f>Q213*H213</f>
        <v>3.6000000000000002E-4</v>
      </c>
      <c r="S213" s="140">
        <v>0</v>
      </c>
      <c r="T213" s="141">
        <f>S213*H213</f>
        <v>0</v>
      </c>
      <c r="AR213" s="142" t="s">
        <v>241</v>
      </c>
      <c r="AT213" s="142" t="s">
        <v>326</v>
      </c>
      <c r="AU213" s="142" t="s">
        <v>94</v>
      </c>
      <c r="AY213" s="17" t="s">
        <v>159</v>
      </c>
      <c r="BE213" s="143">
        <f>IF(N213="základní",J213,0)</f>
        <v>0</v>
      </c>
      <c r="BF213" s="143">
        <f>IF(N213="snížená",J213,0)</f>
        <v>0</v>
      </c>
      <c r="BG213" s="143">
        <f>IF(N213="zákl. přenesená",J213,0)</f>
        <v>0</v>
      </c>
      <c r="BH213" s="143">
        <f>IF(N213="sníž. přenesená",J213,0)</f>
        <v>0</v>
      </c>
      <c r="BI213" s="143">
        <f>IF(N213="nulová",J213,0)</f>
        <v>0</v>
      </c>
      <c r="BJ213" s="17" t="s">
        <v>81</v>
      </c>
      <c r="BK213" s="143">
        <f>ROUND(I213*H213,2)</f>
        <v>0</v>
      </c>
      <c r="BL213" s="17" t="s">
        <v>200</v>
      </c>
      <c r="BM213" s="142" t="s">
        <v>553</v>
      </c>
    </row>
    <row r="214" spans="2:65" s="1" customFormat="1" ht="10.199999999999999">
      <c r="B214" s="32"/>
      <c r="D214" s="144" t="s">
        <v>165</v>
      </c>
      <c r="F214" s="145" t="s">
        <v>552</v>
      </c>
      <c r="I214" s="146"/>
      <c r="L214" s="32"/>
      <c r="M214" s="147"/>
      <c r="T214" s="56"/>
      <c r="AT214" s="17" t="s">
        <v>165</v>
      </c>
      <c r="AU214" s="17" t="s">
        <v>94</v>
      </c>
    </row>
    <row r="215" spans="2:65" s="1" customFormat="1" ht="24.15" customHeight="1">
      <c r="B215" s="130"/>
      <c r="C215" s="131" t="s">
        <v>554</v>
      </c>
      <c r="D215" s="131" t="s">
        <v>160</v>
      </c>
      <c r="E215" s="132" t="s">
        <v>555</v>
      </c>
      <c r="F215" s="133" t="s">
        <v>556</v>
      </c>
      <c r="G215" s="134" t="s">
        <v>376</v>
      </c>
      <c r="H215" s="135">
        <v>1</v>
      </c>
      <c r="I215" s="136"/>
      <c r="J215" s="137">
        <f>ROUND(I215*H215,2)</f>
        <v>0</v>
      </c>
      <c r="K215" s="133" t="s">
        <v>465</v>
      </c>
      <c r="L215" s="32"/>
      <c r="M215" s="138" t="s">
        <v>1</v>
      </c>
      <c r="N215" s="139" t="s">
        <v>39</v>
      </c>
      <c r="P215" s="140">
        <f>O215*H215</f>
        <v>0</v>
      </c>
      <c r="Q215" s="140">
        <v>0</v>
      </c>
      <c r="R215" s="140">
        <f>Q215*H215</f>
        <v>0</v>
      </c>
      <c r="S215" s="140">
        <v>0</v>
      </c>
      <c r="T215" s="141">
        <f>S215*H215</f>
        <v>0</v>
      </c>
      <c r="AR215" s="142" t="s">
        <v>200</v>
      </c>
      <c r="AT215" s="142" t="s">
        <v>160</v>
      </c>
      <c r="AU215" s="142" t="s">
        <v>94</v>
      </c>
      <c r="AY215" s="17" t="s">
        <v>159</v>
      </c>
      <c r="BE215" s="143">
        <f>IF(N215="základní",J215,0)</f>
        <v>0</v>
      </c>
      <c r="BF215" s="143">
        <f>IF(N215="snížená",J215,0)</f>
        <v>0</v>
      </c>
      <c r="BG215" s="143">
        <f>IF(N215="zákl. přenesená",J215,0)</f>
        <v>0</v>
      </c>
      <c r="BH215" s="143">
        <f>IF(N215="sníž. přenesená",J215,0)</f>
        <v>0</v>
      </c>
      <c r="BI215" s="143">
        <f>IF(N215="nulová",J215,0)</f>
        <v>0</v>
      </c>
      <c r="BJ215" s="17" t="s">
        <v>81</v>
      </c>
      <c r="BK215" s="143">
        <f>ROUND(I215*H215,2)</f>
        <v>0</v>
      </c>
      <c r="BL215" s="17" t="s">
        <v>200</v>
      </c>
      <c r="BM215" s="142" t="s">
        <v>557</v>
      </c>
    </row>
    <row r="216" spans="2:65" s="1" customFormat="1" ht="19.2">
      <c r="B216" s="32"/>
      <c r="D216" s="144" t="s">
        <v>165</v>
      </c>
      <c r="F216" s="145" t="s">
        <v>556</v>
      </c>
      <c r="I216" s="146"/>
      <c r="L216" s="32"/>
      <c r="M216" s="147"/>
      <c r="T216" s="56"/>
      <c r="AT216" s="17" t="s">
        <v>165</v>
      </c>
      <c r="AU216" s="17" t="s">
        <v>94</v>
      </c>
    </row>
    <row r="217" spans="2:65" s="1" customFormat="1" ht="21.75" customHeight="1">
      <c r="B217" s="130"/>
      <c r="C217" s="158" t="s">
        <v>292</v>
      </c>
      <c r="D217" s="158" t="s">
        <v>326</v>
      </c>
      <c r="E217" s="159" t="s">
        <v>558</v>
      </c>
      <c r="F217" s="160" t="s">
        <v>559</v>
      </c>
      <c r="G217" s="161" t="s">
        <v>376</v>
      </c>
      <c r="H217" s="162">
        <v>1</v>
      </c>
      <c r="I217" s="163"/>
      <c r="J217" s="164">
        <f>ROUND(I217*H217,2)</f>
        <v>0</v>
      </c>
      <c r="K217" s="160" t="s">
        <v>1</v>
      </c>
      <c r="L217" s="165"/>
      <c r="M217" s="166" t="s">
        <v>1</v>
      </c>
      <c r="N217" s="167" t="s">
        <v>39</v>
      </c>
      <c r="P217" s="140">
        <f>O217*H217</f>
        <v>0</v>
      </c>
      <c r="Q217" s="140">
        <v>4.0000000000000002E-4</v>
      </c>
      <c r="R217" s="140">
        <f>Q217*H217</f>
        <v>4.0000000000000002E-4</v>
      </c>
      <c r="S217" s="140">
        <v>0</v>
      </c>
      <c r="T217" s="141">
        <f>S217*H217</f>
        <v>0</v>
      </c>
      <c r="AR217" s="142" t="s">
        <v>241</v>
      </c>
      <c r="AT217" s="142" t="s">
        <v>326</v>
      </c>
      <c r="AU217" s="142" t="s">
        <v>94</v>
      </c>
      <c r="AY217" s="17" t="s">
        <v>159</v>
      </c>
      <c r="BE217" s="143">
        <f>IF(N217="základní",J217,0)</f>
        <v>0</v>
      </c>
      <c r="BF217" s="143">
        <f>IF(N217="snížená",J217,0)</f>
        <v>0</v>
      </c>
      <c r="BG217" s="143">
        <f>IF(N217="zákl. přenesená",J217,0)</f>
        <v>0</v>
      </c>
      <c r="BH217" s="143">
        <f>IF(N217="sníž. přenesená",J217,0)</f>
        <v>0</v>
      </c>
      <c r="BI217" s="143">
        <f>IF(N217="nulová",J217,0)</f>
        <v>0</v>
      </c>
      <c r="BJ217" s="17" t="s">
        <v>81</v>
      </c>
      <c r="BK217" s="143">
        <f>ROUND(I217*H217,2)</f>
        <v>0</v>
      </c>
      <c r="BL217" s="17" t="s">
        <v>200</v>
      </c>
      <c r="BM217" s="142" t="s">
        <v>560</v>
      </c>
    </row>
    <row r="218" spans="2:65" s="1" customFormat="1" ht="10.199999999999999">
      <c r="B218" s="32"/>
      <c r="D218" s="144" t="s">
        <v>165</v>
      </c>
      <c r="F218" s="145" t="s">
        <v>559</v>
      </c>
      <c r="I218" s="146"/>
      <c r="L218" s="32"/>
      <c r="M218" s="147"/>
      <c r="T218" s="56"/>
      <c r="AT218" s="17" t="s">
        <v>165</v>
      </c>
      <c r="AU218" s="17" t="s">
        <v>94</v>
      </c>
    </row>
    <row r="219" spans="2:65" s="1" customFormat="1" ht="33" customHeight="1">
      <c r="B219" s="130"/>
      <c r="C219" s="131" t="s">
        <v>561</v>
      </c>
      <c r="D219" s="131" t="s">
        <v>160</v>
      </c>
      <c r="E219" s="132" t="s">
        <v>562</v>
      </c>
      <c r="F219" s="133" t="s">
        <v>563</v>
      </c>
      <c r="G219" s="134" t="s">
        <v>376</v>
      </c>
      <c r="H219" s="135">
        <v>1</v>
      </c>
      <c r="I219" s="136"/>
      <c r="J219" s="137">
        <f>ROUND(I219*H219,2)</f>
        <v>0</v>
      </c>
      <c r="K219" s="133" t="s">
        <v>316</v>
      </c>
      <c r="L219" s="32"/>
      <c r="M219" s="138" t="s">
        <v>1</v>
      </c>
      <c r="N219" s="139" t="s">
        <v>39</v>
      </c>
      <c r="P219" s="140">
        <f>O219*H219</f>
        <v>0</v>
      </c>
      <c r="Q219" s="140">
        <v>0</v>
      </c>
      <c r="R219" s="140">
        <f>Q219*H219</f>
        <v>0</v>
      </c>
      <c r="S219" s="140">
        <v>0</v>
      </c>
      <c r="T219" s="141">
        <f>S219*H219</f>
        <v>0</v>
      </c>
      <c r="AR219" s="142" t="s">
        <v>200</v>
      </c>
      <c r="AT219" s="142" t="s">
        <v>160</v>
      </c>
      <c r="AU219" s="142" t="s">
        <v>94</v>
      </c>
      <c r="AY219" s="17" t="s">
        <v>159</v>
      </c>
      <c r="BE219" s="143">
        <f>IF(N219="základní",J219,0)</f>
        <v>0</v>
      </c>
      <c r="BF219" s="143">
        <f>IF(N219="snížená",J219,0)</f>
        <v>0</v>
      </c>
      <c r="BG219" s="143">
        <f>IF(N219="zákl. přenesená",J219,0)</f>
        <v>0</v>
      </c>
      <c r="BH219" s="143">
        <f>IF(N219="sníž. přenesená",J219,0)</f>
        <v>0</v>
      </c>
      <c r="BI219" s="143">
        <f>IF(N219="nulová",J219,0)</f>
        <v>0</v>
      </c>
      <c r="BJ219" s="17" t="s">
        <v>81</v>
      </c>
      <c r="BK219" s="143">
        <f>ROUND(I219*H219,2)</f>
        <v>0</v>
      </c>
      <c r="BL219" s="17" t="s">
        <v>200</v>
      </c>
      <c r="BM219" s="142" t="s">
        <v>564</v>
      </c>
    </row>
    <row r="220" spans="2:65" s="1" customFormat="1" ht="19.2">
      <c r="B220" s="32"/>
      <c r="D220" s="144" t="s">
        <v>165</v>
      </c>
      <c r="F220" s="145" t="s">
        <v>563</v>
      </c>
      <c r="I220" s="146"/>
      <c r="L220" s="32"/>
      <c r="M220" s="147"/>
      <c r="T220" s="56"/>
      <c r="AT220" s="17" t="s">
        <v>165</v>
      </c>
      <c r="AU220" s="17" t="s">
        <v>94</v>
      </c>
    </row>
    <row r="221" spans="2:65" s="1" customFormat="1" ht="16.5" customHeight="1">
      <c r="B221" s="130"/>
      <c r="C221" s="158" t="s">
        <v>296</v>
      </c>
      <c r="D221" s="158" t="s">
        <v>326</v>
      </c>
      <c r="E221" s="159" t="s">
        <v>565</v>
      </c>
      <c r="F221" s="160" t="s">
        <v>566</v>
      </c>
      <c r="G221" s="161" t="s">
        <v>376</v>
      </c>
      <c r="H221" s="162">
        <v>1</v>
      </c>
      <c r="I221" s="163"/>
      <c r="J221" s="164">
        <f>ROUND(I221*H221,2)</f>
        <v>0</v>
      </c>
      <c r="K221" s="160" t="s">
        <v>1</v>
      </c>
      <c r="L221" s="165"/>
      <c r="M221" s="166" t="s">
        <v>1</v>
      </c>
      <c r="N221" s="167" t="s">
        <v>39</v>
      </c>
      <c r="P221" s="140">
        <f>O221*H221</f>
        <v>0</v>
      </c>
      <c r="Q221" s="140">
        <v>9.8999999999999999E-4</v>
      </c>
      <c r="R221" s="140">
        <f>Q221*H221</f>
        <v>9.8999999999999999E-4</v>
      </c>
      <c r="S221" s="140">
        <v>0</v>
      </c>
      <c r="T221" s="141">
        <f>S221*H221</f>
        <v>0</v>
      </c>
      <c r="AR221" s="142" t="s">
        <v>241</v>
      </c>
      <c r="AT221" s="142" t="s">
        <v>326</v>
      </c>
      <c r="AU221" s="142" t="s">
        <v>94</v>
      </c>
      <c r="AY221" s="17" t="s">
        <v>159</v>
      </c>
      <c r="BE221" s="143">
        <f>IF(N221="základní",J221,0)</f>
        <v>0</v>
      </c>
      <c r="BF221" s="143">
        <f>IF(N221="snížená",J221,0)</f>
        <v>0</v>
      </c>
      <c r="BG221" s="143">
        <f>IF(N221="zákl. přenesená",J221,0)</f>
        <v>0</v>
      </c>
      <c r="BH221" s="143">
        <f>IF(N221="sníž. přenesená",J221,0)</f>
        <v>0</v>
      </c>
      <c r="BI221" s="143">
        <f>IF(N221="nulová",J221,0)</f>
        <v>0</v>
      </c>
      <c r="BJ221" s="17" t="s">
        <v>81</v>
      </c>
      <c r="BK221" s="143">
        <f>ROUND(I221*H221,2)</f>
        <v>0</v>
      </c>
      <c r="BL221" s="17" t="s">
        <v>200</v>
      </c>
      <c r="BM221" s="142" t="s">
        <v>567</v>
      </c>
    </row>
    <row r="222" spans="2:65" s="1" customFormat="1" ht="10.199999999999999">
      <c r="B222" s="32"/>
      <c r="D222" s="144" t="s">
        <v>165</v>
      </c>
      <c r="F222" s="145" t="s">
        <v>566</v>
      </c>
      <c r="I222" s="146"/>
      <c r="L222" s="32"/>
      <c r="M222" s="147"/>
      <c r="T222" s="56"/>
      <c r="AT222" s="17" t="s">
        <v>165</v>
      </c>
      <c r="AU222" s="17" t="s">
        <v>94</v>
      </c>
    </row>
    <row r="223" spans="2:65" s="1" customFormat="1" ht="16.5" customHeight="1">
      <c r="B223" s="130"/>
      <c r="C223" s="158" t="s">
        <v>568</v>
      </c>
      <c r="D223" s="158" t="s">
        <v>326</v>
      </c>
      <c r="E223" s="159" t="s">
        <v>569</v>
      </c>
      <c r="F223" s="160" t="s">
        <v>570</v>
      </c>
      <c r="G223" s="161" t="s">
        <v>171</v>
      </c>
      <c r="H223" s="162">
        <v>1</v>
      </c>
      <c r="I223" s="163"/>
      <c r="J223" s="164">
        <f>ROUND(I223*H223,2)</f>
        <v>0</v>
      </c>
      <c r="K223" s="160" t="s">
        <v>1</v>
      </c>
      <c r="L223" s="165"/>
      <c r="M223" s="166" t="s">
        <v>1</v>
      </c>
      <c r="N223" s="167" t="s">
        <v>39</v>
      </c>
      <c r="P223" s="140">
        <f>O223*H223</f>
        <v>0</v>
      </c>
      <c r="Q223" s="140">
        <v>0</v>
      </c>
      <c r="R223" s="140">
        <f>Q223*H223</f>
        <v>0</v>
      </c>
      <c r="S223" s="140">
        <v>0</v>
      </c>
      <c r="T223" s="141">
        <f>S223*H223</f>
        <v>0</v>
      </c>
      <c r="AR223" s="142" t="s">
        <v>241</v>
      </c>
      <c r="AT223" s="142" t="s">
        <v>326</v>
      </c>
      <c r="AU223" s="142" t="s">
        <v>94</v>
      </c>
      <c r="AY223" s="17" t="s">
        <v>159</v>
      </c>
      <c r="BE223" s="143">
        <f>IF(N223="základní",J223,0)</f>
        <v>0</v>
      </c>
      <c r="BF223" s="143">
        <f>IF(N223="snížená",J223,0)</f>
        <v>0</v>
      </c>
      <c r="BG223" s="143">
        <f>IF(N223="zákl. přenesená",J223,0)</f>
        <v>0</v>
      </c>
      <c r="BH223" s="143">
        <f>IF(N223="sníž. přenesená",J223,0)</f>
        <v>0</v>
      </c>
      <c r="BI223" s="143">
        <f>IF(N223="nulová",J223,0)</f>
        <v>0</v>
      </c>
      <c r="BJ223" s="17" t="s">
        <v>81</v>
      </c>
      <c r="BK223" s="143">
        <f>ROUND(I223*H223,2)</f>
        <v>0</v>
      </c>
      <c r="BL223" s="17" t="s">
        <v>200</v>
      </c>
      <c r="BM223" s="142" t="s">
        <v>571</v>
      </c>
    </row>
    <row r="224" spans="2:65" s="1" customFormat="1" ht="10.199999999999999">
      <c r="B224" s="32"/>
      <c r="D224" s="144" t="s">
        <v>165</v>
      </c>
      <c r="F224" s="145" t="s">
        <v>570</v>
      </c>
      <c r="I224" s="146"/>
      <c r="L224" s="32"/>
      <c r="M224" s="147"/>
      <c r="T224" s="56"/>
      <c r="AT224" s="17" t="s">
        <v>165</v>
      </c>
      <c r="AU224" s="17" t="s">
        <v>94</v>
      </c>
    </row>
    <row r="225" spans="2:65" s="1" customFormat="1" ht="16.5" customHeight="1">
      <c r="B225" s="130"/>
      <c r="C225" s="158" t="s">
        <v>572</v>
      </c>
      <c r="D225" s="158" t="s">
        <v>326</v>
      </c>
      <c r="E225" s="159" t="s">
        <v>573</v>
      </c>
      <c r="F225" s="160" t="s">
        <v>574</v>
      </c>
      <c r="G225" s="161" t="s">
        <v>1</v>
      </c>
      <c r="H225" s="162">
        <v>1</v>
      </c>
      <c r="I225" s="163"/>
      <c r="J225" s="164">
        <f>ROUND(I225*H225,2)</f>
        <v>0</v>
      </c>
      <c r="K225" s="160" t="s">
        <v>1</v>
      </c>
      <c r="L225" s="165"/>
      <c r="M225" s="166" t="s">
        <v>1</v>
      </c>
      <c r="N225" s="167" t="s">
        <v>39</v>
      </c>
      <c r="P225" s="140">
        <f>O225*H225</f>
        <v>0</v>
      </c>
      <c r="Q225" s="140">
        <v>0</v>
      </c>
      <c r="R225" s="140">
        <f>Q225*H225</f>
        <v>0</v>
      </c>
      <c r="S225" s="140">
        <v>0</v>
      </c>
      <c r="T225" s="141">
        <f>S225*H225</f>
        <v>0</v>
      </c>
      <c r="AR225" s="142" t="s">
        <v>241</v>
      </c>
      <c r="AT225" s="142" t="s">
        <v>326</v>
      </c>
      <c r="AU225" s="142" t="s">
        <v>94</v>
      </c>
      <c r="AY225" s="17" t="s">
        <v>159</v>
      </c>
      <c r="BE225" s="143">
        <f>IF(N225="základní",J225,0)</f>
        <v>0</v>
      </c>
      <c r="BF225" s="143">
        <f>IF(N225="snížená",J225,0)</f>
        <v>0</v>
      </c>
      <c r="BG225" s="143">
        <f>IF(N225="zákl. přenesená",J225,0)</f>
        <v>0</v>
      </c>
      <c r="BH225" s="143">
        <f>IF(N225="sníž. přenesená",J225,0)</f>
        <v>0</v>
      </c>
      <c r="BI225" s="143">
        <f>IF(N225="nulová",J225,0)</f>
        <v>0</v>
      </c>
      <c r="BJ225" s="17" t="s">
        <v>81</v>
      </c>
      <c r="BK225" s="143">
        <f>ROUND(I225*H225,2)</f>
        <v>0</v>
      </c>
      <c r="BL225" s="17" t="s">
        <v>200</v>
      </c>
      <c r="BM225" s="142" t="s">
        <v>575</v>
      </c>
    </row>
    <row r="226" spans="2:65" s="1" customFormat="1" ht="10.199999999999999">
      <c r="B226" s="32"/>
      <c r="D226" s="144" t="s">
        <v>165</v>
      </c>
      <c r="F226" s="145" t="s">
        <v>574</v>
      </c>
      <c r="I226" s="146"/>
      <c r="L226" s="32"/>
      <c r="M226" s="147"/>
      <c r="T226" s="56"/>
      <c r="AT226" s="17" t="s">
        <v>165</v>
      </c>
      <c r="AU226" s="17" t="s">
        <v>94</v>
      </c>
    </row>
    <row r="227" spans="2:65" s="1" customFormat="1" ht="24.15" customHeight="1">
      <c r="B227" s="130"/>
      <c r="C227" s="131" t="s">
        <v>576</v>
      </c>
      <c r="D227" s="131" t="s">
        <v>160</v>
      </c>
      <c r="E227" s="132" t="s">
        <v>577</v>
      </c>
      <c r="F227" s="133" t="s">
        <v>578</v>
      </c>
      <c r="G227" s="134" t="s">
        <v>376</v>
      </c>
      <c r="H227" s="135">
        <v>1</v>
      </c>
      <c r="I227" s="136"/>
      <c r="J227" s="137">
        <f>ROUND(I227*H227,2)</f>
        <v>0</v>
      </c>
      <c r="K227" s="133" t="s">
        <v>579</v>
      </c>
      <c r="L227" s="32"/>
      <c r="M227" s="138" t="s">
        <v>1</v>
      </c>
      <c r="N227" s="139" t="s">
        <v>39</v>
      </c>
      <c r="P227" s="140">
        <f>O227*H227</f>
        <v>0</v>
      </c>
      <c r="Q227" s="140">
        <v>0</v>
      </c>
      <c r="R227" s="140">
        <f>Q227*H227</f>
        <v>0</v>
      </c>
      <c r="S227" s="140">
        <v>0</v>
      </c>
      <c r="T227" s="141">
        <f>S227*H227</f>
        <v>0</v>
      </c>
      <c r="AR227" s="142" t="s">
        <v>200</v>
      </c>
      <c r="AT227" s="142" t="s">
        <v>160</v>
      </c>
      <c r="AU227" s="142" t="s">
        <v>94</v>
      </c>
      <c r="AY227" s="17" t="s">
        <v>159</v>
      </c>
      <c r="BE227" s="143">
        <f>IF(N227="základní",J227,0)</f>
        <v>0</v>
      </c>
      <c r="BF227" s="143">
        <f>IF(N227="snížená",J227,0)</f>
        <v>0</v>
      </c>
      <c r="BG227" s="143">
        <f>IF(N227="zákl. přenesená",J227,0)</f>
        <v>0</v>
      </c>
      <c r="BH227" s="143">
        <f>IF(N227="sníž. přenesená",J227,0)</f>
        <v>0</v>
      </c>
      <c r="BI227" s="143">
        <f>IF(N227="nulová",J227,0)</f>
        <v>0</v>
      </c>
      <c r="BJ227" s="17" t="s">
        <v>81</v>
      </c>
      <c r="BK227" s="143">
        <f>ROUND(I227*H227,2)</f>
        <v>0</v>
      </c>
      <c r="BL227" s="17" t="s">
        <v>200</v>
      </c>
      <c r="BM227" s="142" t="s">
        <v>580</v>
      </c>
    </row>
    <row r="228" spans="2:65" s="1" customFormat="1" ht="19.2">
      <c r="B228" s="32"/>
      <c r="D228" s="144" t="s">
        <v>165</v>
      </c>
      <c r="F228" s="145" t="s">
        <v>578</v>
      </c>
      <c r="I228" s="146"/>
      <c r="L228" s="32"/>
      <c r="M228" s="147"/>
      <c r="T228" s="56"/>
      <c r="AT228" s="17" t="s">
        <v>165</v>
      </c>
      <c r="AU228" s="17" t="s">
        <v>94</v>
      </c>
    </row>
    <row r="229" spans="2:65" s="1" customFormat="1" ht="16.5" customHeight="1">
      <c r="B229" s="130"/>
      <c r="C229" s="158" t="s">
        <v>377</v>
      </c>
      <c r="D229" s="158" t="s">
        <v>326</v>
      </c>
      <c r="E229" s="159" t="s">
        <v>581</v>
      </c>
      <c r="F229" s="160" t="s">
        <v>582</v>
      </c>
      <c r="G229" s="161" t="s">
        <v>376</v>
      </c>
      <c r="H229" s="162">
        <v>1</v>
      </c>
      <c r="I229" s="163"/>
      <c r="J229" s="164">
        <f>ROUND(I229*H229,2)</f>
        <v>0</v>
      </c>
      <c r="K229" s="160" t="s">
        <v>1</v>
      </c>
      <c r="L229" s="165"/>
      <c r="M229" s="166" t="s">
        <v>1</v>
      </c>
      <c r="N229" s="167" t="s">
        <v>39</v>
      </c>
      <c r="P229" s="140">
        <f>O229*H229</f>
        <v>0</v>
      </c>
      <c r="Q229" s="140">
        <v>2.9E-4</v>
      </c>
      <c r="R229" s="140">
        <f>Q229*H229</f>
        <v>2.9E-4</v>
      </c>
      <c r="S229" s="140">
        <v>0</v>
      </c>
      <c r="T229" s="141">
        <f>S229*H229</f>
        <v>0</v>
      </c>
      <c r="AR229" s="142" t="s">
        <v>241</v>
      </c>
      <c r="AT229" s="142" t="s">
        <v>326</v>
      </c>
      <c r="AU229" s="142" t="s">
        <v>94</v>
      </c>
      <c r="AY229" s="17" t="s">
        <v>159</v>
      </c>
      <c r="BE229" s="143">
        <f>IF(N229="základní",J229,0)</f>
        <v>0</v>
      </c>
      <c r="BF229" s="143">
        <f>IF(N229="snížená",J229,0)</f>
        <v>0</v>
      </c>
      <c r="BG229" s="143">
        <f>IF(N229="zákl. přenesená",J229,0)</f>
        <v>0</v>
      </c>
      <c r="BH229" s="143">
        <f>IF(N229="sníž. přenesená",J229,0)</f>
        <v>0</v>
      </c>
      <c r="BI229" s="143">
        <f>IF(N229="nulová",J229,0)</f>
        <v>0</v>
      </c>
      <c r="BJ229" s="17" t="s">
        <v>81</v>
      </c>
      <c r="BK229" s="143">
        <f>ROUND(I229*H229,2)</f>
        <v>0</v>
      </c>
      <c r="BL229" s="17" t="s">
        <v>200</v>
      </c>
      <c r="BM229" s="142" t="s">
        <v>583</v>
      </c>
    </row>
    <row r="230" spans="2:65" s="1" customFormat="1" ht="10.199999999999999">
      <c r="B230" s="32"/>
      <c r="D230" s="144" t="s">
        <v>165</v>
      </c>
      <c r="F230" s="145" t="s">
        <v>582</v>
      </c>
      <c r="I230" s="146"/>
      <c r="L230" s="32"/>
      <c r="M230" s="147"/>
      <c r="T230" s="56"/>
      <c r="AT230" s="17" t="s">
        <v>165</v>
      </c>
      <c r="AU230" s="17" t="s">
        <v>94</v>
      </c>
    </row>
    <row r="231" spans="2:65" s="1" customFormat="1" ht="24.15" customHeight="1">
      <c r="B231" s="130"/>
      <c r="C231" s="131" t="s">
        <v>584</v>
      </c>
      <c r="D231" s="131" t="s">
        <v>160</v>
      </c>
      <c r="E231" s="132" t="s">
        <v>585</v>
      </c>
      <c r="F231" s="133" t="s">
        <v>586</v>
      </c>
      <c r="G231" s="134" t="s">
        <v>376</v>
      </c>
      <c r="H231" s="135">
        <v>1</v>
      </c>
      <c r="I231" s="136"/>
      <c r="J231" s="137">
        <f>ROUND(I231*H231,2)</f>
        <v>0</v>
      </c>
      <c r="K231" s="133" t="s">
        <v>1</v>
      </c>
      <c r="L231" s="32"/>
      <c r="M231" s="138" t="s">
        <v>1</v>
      </c>
      <c r="N231" s="139" t="s">
        <v>39</v>
      </c>
      <c r="P231" s="140">
        <f>O231*H231</f>
        <v>0</v>
      </c>
      <c r="Q231" s="140">
        <v>0</v>
      </c>
      <c r="R231" s="140">
        <f>Q231*H231</f>
        <v>0</v>
      </c>
      <c r="S231" s="140">
        <v>0</v>
      </c>
      <c r="T231" s="141">
        <f>S231*H231</f>
        <v>0</v>
      </c>
      <c r="AR231" s="142" t="s">
        <v>200</v>
      </c>
      <c r="AT231" s="142" t="s">
        <v>160</v>
      </c>
      <c r="AU231" s="142" t="s">
        <v>94</v>
      </c>
      <c r="AY231" s="17" t="s">
        <v>159</v>
      </c>
      <c r="BE231" s="143">
        <f>IF(N231="základní",J231,0)</f>
        <v>0</v>
      </c>
      <c r="BF231" s="143">
        <f>IF(N231="snížená",J231,0)</f>
        <v>0</v>
      </c>
      <c r="BG231" s="143">
        <f>IF(N231="zákl. přenesená",J231,0)</f>
        <v>0</v>
      </c>
      <c r="BH231" s="143">
        <f>IF(N231="sníž. přenesená",J231,0)</f>
        <v>0</v>
      </c>
      <c r="BI231" s="143">
        <f>IF(N231="nulová",J231,0)</f>
        <v>0</v>
      </c>
      <c r="BJ231" s="17" t="s">
        <v>81</v>
      </c>
      <c r="BK231" s="143">
        <f>ROUND(I231*H231,2)</f>
        <v>0</v>
      </c>
      <c r="BL231" s="17" t="s">
        <v>200</v>
      </c>
      <c r="BM231" s="142" t="s">
        <v>587</v>
      </c>
    </row>
    <row r="232" spans="2:65" s="1" customFormat="1" ht="19.2">
      <c r="B232" s="32"/>
      <c r="D232" s="144" t="s">
        <v>165</v>
      </c>
      <c r="F232" s="145" t="s">
        <v>586</v>
      </c>
      <c r="I232" s="146"/>
      <c r="L232" s="32"/>
      <c r="M232" s="147"/>
      <c r="T232" s="56"/>
      <c r="AT232" s="17" t="s">
        <v>165</v>
      </c>
      <c r="AU232" s="17" t="s">
        <v>94</v>
      </c>
    </row>
    <row r="233" spans="2:65" s="1" customFormat="1" ht="24.15" customHeight="1">
      <c r="B233" s="130"/>
      <c r="C233" s="158" t="s">
        <v>588</v>
      </c>
      <c r="D233" s="158" t="s">
        <v>326</v>
      </c>
      <c r="E233" s="159" t="s">
        <v>589</v>
      </c>
      <c r="F233" s="160" t="s">
        <v>590</v>
      </c>
      <c r="G233" s="161" t="s">
        <v>376</v>
      </c>
      <c r="H233" s="162">
        <v>1</v>
      </c>
      <c r="I233" s="163"/>
      <c r="J233" s="164">
        <f>ROUND(I233*H233,2)</f>
        <v>0</v>
      </c>
      <c r="K233" s="160" t="s">
        <v>1</v>
      </c>
      <c r="L233" s="165"/>
      <c r="M233" s="166" t="s">
        <v>1</v>
      </c>
      <c r="N233" s="167" t="s">
        <v>39</v>
      </c>
      <c r="P233" s="140">
        <f>O233*H233</f>
        <v>0</v>
      </c>
      <c r="Q233" s="140">
        <v>0</v>
      </c>
      <c r="R233" s="140">
        <f>Q233*H233</f>
        <v>0</v>
      </c>
      <c r="S233" s="140">
        <v>0</v>
      </c>
      <c r="T233" s="141">
        <f>S233*H233</f>
        <v>0</v>
      </c>
      <c r="AR233" s="142" t="s">
        <v>241</v>
      </c>
      <c r="AT233" s="142" t="s">
        <v>326</v>
      </c>
      <c r="AU233" s="142" t="s">
        <v>94</v>
      </c>
      <c r="AY233" s="17" t="s">
        <v>159</v>
      </c>
      <c r="BE233" s="143">
        <f>IF(N233="základní",J233,0)</f>
        <v>0</v>
      </c>
      <c r="BF233" s="143">
        <f>IF(N233="snížená",J233,0)</f>
        <v>0</v>
      </c>
      <c r="BG233" s="143">
        <f>IF(N233="zákl. přenesená",J233,0)</f>
        <v>0</v>
      </c>
      <c r="BH233" s="143">
        <f>IF(N233="sníž. přenesená",J233,0)</f>
        <v>0</v>
      </c>
      <c r="BI233" s="143">
        <f>IF(N233="nulová",J233,0)</f>
        <v>0</v>
      </c>
      <c r="BJ233" s="17" t="s">
        <v>81</v>
      </c>
      <c r="BK233" s="143">
        <f>ROUND(I233*H233,2)</f>
        <v>0</v>
      </c>
      <c r="BL233" s="17" t="s">
        <v>200</v>
      </c>
      <c r="BM233" s="142" t="s">
        <v>591</v>
      </c>
    </row>
    <row r="234" spans="2:65" s="1" customFormat="1" ht="10.199999999999999">
      <c r="B234" s="32"/>
      <c r="D234" s="144" t="s">
        <v>165</v>
      </c>
      <c r="F234" s="145" t="s">
        <v>590</v>
      </c>
      <c r="I234" s="146"/>
      <c r="L234" s="32"/>
      <c r="M234" s="147"/>
      <c r="T234" s="56"/>
      <c r="AT234" s="17" t="s">
        <v>165</v>
      </c>
      <c r="AU234" s="17" t="s">
        <v>94</v>
      </c>
    </row>
    <row r="235" spans="2:65" s="1" customFormat="1" ht="37.799999999999997" customHeight="1">
      <c r="B235" s="130"/>
      <c r="C235" s="131" t="s">
        <v>592</v>
      </c>
      <c r="D235" s="131" t="s">
        <v>160</v>
      </c>
      <c r="E235" s="132" t="s">
        <v>593</v>
      </c>
      <c r="F235" s="133" t="s">
        <v>594</v>
      </c>
      <c r="G235" s="134" t="s">
        <v>376</v>
      </c>
      <c r="H235" s="135">
        <v>3</v>
      </c>
      <c r="I235" s="136"/>
      <c r="J235" s="137">
        <f>ROUND(I235*H235,2)</f>
        <v>0</v>
      </c>
      <c r="K235" s="133" t="s">
        <v>465</v>
      </c>
      <c r="L235" s="32"/>
      <c r="M235" s="138" t="s">
        <v>1</v>
      </c>
      <c r="N235" s="139" t="s">
        <v>39</v>
      </c>
      <c r="P235" s="140">
        <f>O235*H235</f>
        <v>0</v>
      </c>
      <c r="Q235" s="140">
        <v>0</v>
      </c>
      <c r="R235" s="140">
        <f>Q235*H235</f>
        <v>0</v>
      </c>
      <c r="S235" s="140">
        <v>0</v>
      </c>
      <c r="T235" s="141">
        <f>S235*H235</f>
        <v>0</v>
      </c>
      <c r="AR235" s="142" t="s">
        <v>377</v>
      </c>
      <c r="AT235" s="142" t="s">
        <v>160</v>
      </c>
      <c r="AU235" s="142" t="s">
        <v>94</v>
      </c>
      <c r="AY235" s="17" t="s">
        <v>159</v>
      </c>
      <c r="BE235" s="143">
        <f>IF(N235="základní",J235,0)</f>
        <v>0</v>
      </c>
      <c r="BF235" s="143">
        <f>IF(N235="snížená",J235,0)</f>
        <v>0</v>
      </c>
      <c r="BG235" s="143">
        <f>IF(N235="zákl. přenesená",J235,0)</f>
        <v>0</v>
      </c>
      <c r="BH235" s="143">
        <f>IF(N235="sníž. přenesená",J235,0)</f>
        <v>0</v>
      </c>
      <c r="BI235" s="143">
        <f>IF(N235="nulová",J235,0)</f>
        <v>0</v>
      </c>
      <c r="BJ235" s="17" t="s">
        <v>81</v>
      </c>
      <c r="BK235" s="143">
        <f>ROUND(I235*H235,2)</f>
        <v>0</v>
      </c>
      <c r="BL235" s="17" t="s">
        <v>377</v>
      </c>
      <c r="BM235" s="142" t="s">
        <v>595</v>
      </c>
    </row>
    <row r="236" spans="2:65" s="1" customFormat="1" ht="19.2">
      <c r="B236" s="32"/>
      <c r="D236" s="144" t="s">
        <v>165</v>
      </c>
      <c r="F236" s="145" t="s">
        <v>594</v>
      </c>
      <c r="I236" s="146"/>
      <c r="L236" s="32"/>
      <c r="M236" s="147"/>
      <c r="T236" s="56"/>
      <c r="AT236" s="17" t="s">
        <v>165</v>
      </c>
      <c r="AU236" s="17" t="s">
        <v>94</v>
      </c>
    </row>
    <row r="237" spans="2:65" s="1" customFormat="1" ht="33" customHeight="1">
      <c r="B237" s="130"/>
      <c r="C237" s="131" t="s">
        <v>596</v>
      </c>
      <c r="D237" s="131" t="s">
        <v>160</v>
      </c>
      <c r="E237" s="132" t="s">
        <v>597</v>
      </c>
      <c r="F237" s="133" t="s">
        <v>598</v>
      </c>
      <c r="G237" s="134" t="s">
        <v>376</v>
      </c>
      <c r="H237" s="135">
        <v>1</v>
      </c>
      <c r="I237" s="136"/>
      <c r="J237" s="137">
        <f>ROUND(I237*H237,2)</f>
        <v>0</v>
      </c>
      <c r="K237" s="133" t="s">
        <v>465</v>
      </c>
      <c r="L237" s="32"/>
      <c r="M237" s="138" t="s">
        <v>1</v>
      </c>
      <c r="N237" s="139" t="s">
        <v>39</v>
      </c>
      <c r="P237" s="140">
        <f>O237*H237</f>
        <v>0</v>
      </c>
      <c r="Q237" s="140">
        <v>0</v>
      </c>
      <c r="R237" s="140">
        <f>Q237*H237</f>
        <v>0</v>
      </c>
      <c r="S237" s="140">
        <v>0</v>
      </c>
      <c r="T237" s="141">
        <f>S237*H237</f>
        <v>0</v>
      </c>
      <c r="AR237" s="142" t="s">
        <v>377</v>
      </c>
      <c r="AT237" s="142" t="s">
        <v>160</v>
      </c>
      <c r="AU237" s="142" t="s">
        <v>94</v>
      </c>
      <c r="AY237" s="17" t="s">
        <v>159</v>
      </c>
      <c r="BE237" s="143">
        <f>IF(N237="základní",J237,0)</f>
        <v>0</v>
      </c>
      <c r="BF237" s="143">
        <f>IF(N237="snížená",J237,0)</f>
        <v>0</v>
      </c>
      <c r="BG237" s="143">
        <f>IF(N237="zákl. přenesená",J237,0)</f>
        <v>0</v>
      </c>
      <c r="BH237" s="143">
        <f>IF(N237="sníž. přenesená",J237,0)</f>
        <v>0</v>
      </c>
      <c r="BI237" s="143">
        <f>IF(N237="nulová",J237,0)</f>
        <v>0</v>
      </c>
      <c r="BJ237" s="17" t="s">
        <v>81</v>
      </c>
      <c r="BK237" s="143">
        <f>ROUND(I237*H237,2)</f>
        <v>0</v>
      </c>
      <c r="BL237" s="17" t="s">
        <v>377</v>
      </c>
      <c r="BM237" s="142" t="s">
        <v>599</v>
      </c>
    </row>
    <row r="238" spans="2:65" s="1" customFormat="1" ht="19.2">
      <c r="B238" s="32"/>
      <c r="D238" s="144" t="s">
        <v>165</v>
      </c>
      <c r="F238" s="145" t="s">
        <v>598</v>
      </c>
      <c r="I238" s="146"/>
      <c r="L238" s="32"/>
      <c r="M238" s="147"/>
      <c r="T238" s="56"/>
      <c r="AT238" s="17" t="s">
        <v>165</v>
      </c>
      <c r="AU238" s="17" t="s">
        <v>94</v>
      </c>
    </row>
    <row r="239" spans="2:65" s="1" customFormat="1" ht="16.5" customHeight="1">
      <c r="B239" s="130"/>
      <c r="C239" s="158" t="s">
        <v>600</v>
      </c>
      <c r="D239" s="158" t="s">
        <v>326</v>
      </c>
      <c r="E239" s="159" t="s">
        <v>601</v>
      </c>
      <c r="F239" s="160" t="s">
        <v>602</v>
      </c>
      <c r="G239" s="161" t="s">
        <v>376</v>
      </c>
      <c r="H239" s="162">
        <v>1</v>
      </c>
      <c r="I239" s="163"/>
      <c r="J239" s="164">
        <f>ROUND(I239*H239,2)</f>
        <v>0</v>
      </c>
      <c r="K239" s="160" t="s">
        <v>1</v>
      </c>
      <c r="L239" s="165"/>
      <c r="M239" s="166" t="s">
        <v>1</v>
      </c>
      <c r="N239" s="167" t="s">
        <v>39</v>
      </c>
      <c r="P239" s="140">
        <f>O239*H239</f>
        <v>0</v>
      </c>
      <c r="Q239" s="140">
        <v>5.5000000000000003E-4</v>
      </c>
      <c r="R239" s="140">
        <f>Q239*H239</f>
        <v>5.5000000000000003E-4</v>
      </c>
      <c r="S239" s="140">
        <v>0</v>
      </c>
      <c r="T239" s="141">
        <f>S239*H239</f>
        <v>0</v>
      </c>
      <c r="AR239" s="142" t="s">
        <v>397</v>
      </c>
      <c r="AT239" s="142" t="s">
        <v>326</v>
      </c>
      <c r="AU239" s="142" t="s">
        <v>94</v>
      </c>
      <c r="AY239" s="17" t="s">
        <v>159</v>
      </c>
      <c r="BE239" s="143">
        <f>IF(N239="základní",J239,0)</f>
        <v>0</v>
      </c>
      <c r="BF239" s="143">
        <f>IF(N239="snížená",J239,0)</f>
        <v>0</v>
      </c>
      <c r="BG239" s="143">
        <f>IF(N239="zákl. přenesená",J239,0)</f>
        <v>0</v>
      </c>
      <c r="BH239" s="143">
        <f>IF(N239="sníž. přenesená",J239,0)</f>
        <v>0</v>
      </c>
      <c r="BI239" s="143">
        <f>IF(N239="nulová",J239,0)</f>
        <v>0</v>
      </c>
      <c r="BJ239" s="17" t="s">
        <v>81</v>
      </c>
      <c r="BK239" s="143">
        <f>ROUND(I239*H239,2)</f>
        <v>0</v>
      </c>
      <c r="BL239" s="17" t="s">
        <v>377</v>
      </c>
      <c r="BM239" s="142" t="s">
        <v>603</v>
      </c>
    </row>
    <row r="240" spans="2:65" s="1" customFormat="1" ht="10.199999999999999">
      <c r="B240" s="32"/>
      <c r="D240" s="144" t="s">
        <v>165</v>
      </c>
      <c r="F240" s="145" t="s">
        <v>602</v>
      </c>
      <c r="I240" s="146"/>
      <c r="L240" s="32"/>
      <c r="M240" s="147"/>
      <c r="T240" s="56"/>
      <c r="AT240" s="17" t="s">
        <v>165</v>
      </c>
      <c r="AU240" s="17" t="s">
        <v>94</v>
      </c>
    </row>
    <row r="241" spans="2:65" s="1" customFormat="1" ht="24.9" customHeight="1">
      <c r="B241" s="130"/>
      <c r="C241" s="158" t="s">
        <v>604</v>
      </c>
      <c r="D241" s="158" t="s">
        <v>326</v>
      </c>
      <c r="E241" s="159" t="s">
        <v>605</v>
      </c>
      <c r="F241" s="160" t="s">
        <v>606</v>
      </c>
      <c r="G241" s="161" t="s">
        <v>376</v>
      </c>
      <c r="H241" s="162">
        <v>3</v>
      </c>
      <c r="I241" s="163"/>
      <c r="J241" s="164">
        <f>ROUND(I241*H241,2)</f>
        <v>0</v>
      </c>
      <c r="K241" s="160" t="s">
        <v>1</v>
      </c>
      <c r="L241" s="165"/>
      <c r="M241" s="166" t="s">
        <v>1</v>
      </c>
      <c r="N241" s="167" t="s">
        <v>39</v>
      </c>
      <c r="P241" s="140">
        <f>O241*H241</f>
        <v>0</v>
      </c>
      <c r="Q241" s="140">
        <v>5.0000000000000002E-5</v>
      </c>
      <c r="R241" s="140">
        <f>Q241*H241</f>
        <v>1.5000000000000001E-4</v>
      </c>
      <c r="S241" s="140">
        <v>0</v>
      </c>
      <c r="T241" s="141">
        <f>S241*H241</f>
        <v>0</v>
      </c>
      <c r="AR241" s="142" t="s">
        <v>397</v>
      </c>
      <c r="AT241" s="142" t="s">
        <v>326</v>
      </c>
      <c r="AU241" s="142" t="s">
        <v>94</v>
      </c>
      <c r="AY241" s="17" t="s">
        <v>159</v>
      </c>
      <c r="BE241" s="143">
        <f>IF(N241="základní",J241,0)</f>
        <v>0</v>
      </c>
      <c r="BF241" s="143">
        <f>IF(N241="snížená",J241,0)</f>
        <v>0</v>
      </c>
      <c r="BG241" s="143">
        <f>IF(N241="zákl. přenesená",J241,0)</f>
        <v>0</v>
      </c>
      <c r="BH241" s="143">
        <f>IF(N241="sníž. přenesená",J241,0)</f>
        <v>0</v>
      </c>
      <c r="BI241" s="143">
        <f>IF(N241="nulová",J241,0)</f>
        <v>0</v>
      </c>
      <c r="BJ241" s="17" t="s">
        <v>81</v>
      </c>
      <c r="BK241" s="143">
        <f>ROUND(I241*H241,2)</f>
        <v>0</v>
      </c>
      <c r="BL241" s="17" t="s">
        <v>377</v>
      </c>
      <c r="BM241" s="142" t="s">
        <v>607</v>
      </c>
    </row>
    <row r="242" spans="2:65" s="1" customFormat="1" ht="19.2">
      <c r="B242" s="32"/>
      <c r="D242" s="144" t="s">
        <v>165</v>
      </c>
      <c r="F242" s="145" t="s">
        <v>608</v>
      </c>
      <c r="I242" s="146"/>
      <c r="L242" s="32"/>
      <c r="M242" s="147"/>
      <c r="T242" s="56"/>
      <c r="AT242" s="17" t="s">
        <v>165</v>
      </c>
      <c r="AU242" s="17" t="s">
        <v>94</v>
      </c>
    </row>
    <row r="243" spans="2:65" s="10" customFormat="1" ht="22.8" customHeight="1">
      <c r="B243" s="120"/>
      <c r="D243" s="121" t="s">
        <v>73</v>
      </c>
      <c r="E243" s="156" t="s">
        <v>609</v>
      </c>
      <c r="F243" s="156" t="s">
        <v>610</v>
      </c>
      <c r="I243" s="123"/>
      <c r="J243" s="157">
        <f>BK243</f>
        <v>0</v>
      </c>
      <c r="L243" s="120"/>
      <c r="M243" s="125"/>
      <c r="P243" s="126">
        <f>SUM(P244:P271)</f>
        <v>0</v>
      </c>
      <c r="R243" s="126">
        <f>SUM(R244:R271)</f>
        <v>1.8100000000000002E-3</v>
      </c>
      <c r="T243" s="127">
        <f>SUM(T244:T271)</f>
        <v>0</v>
      </c>
      <c r="AR243" s="121" t="s">
        <v>83</v>
      </c>
      <c r="AT243" s="128" t="s">
        <v>73</v>
      </c>
      <c r="AU243" s="128" t="s">
        <v>81</v>
      </c>
      <c r="AY243" s="121" t="s">
        <v>159</v>
      </c>
      <c r="BK243" s="129">
        <f>SUM(BK244:BK271)</f>
        <v>0</v>
      </c>
    </row>
    <row r="244" spans="2:65" s="1" customFormat="1" ht="37.799999999999997" customHeight="1">
      <c r="B244" s="130"/>
      <c r="C244" s="131" t="s">
        <v>350</v>
      </c>
      <c r="D244" s="131" t="s">
        <v>160</v>
      </c>
      <c r="E244" s="132" t="s">
        <v>611</v>
      </c>
      <c r="F244" s="133" t="s">
        <v>594</v>
      </c>
      <c r="G244" s="134" t="s">
        <v>376</v>
      </c>
      <c r="H244" s="135">
        <v>2</v>
      </c>
      <c r="I244" s="136"/>
      <c r="J244" s="137">
        <f>ROUND(I244*H244,2)</f>
        <v>0</v>
      </c>
      <c r="K244" s="133" t="s">
        <v>1</v>
      </c>
      <c r="L244" s="32"/>
      <c r="M244" s="138" t="s">
        <v>1</v>
      </c>
      <c r="N244" s="139" t="s">
        <v>39</v>
      </c>
      <c r="P244" s="140">
        <f>O244*H244</f>
        <v>0</v>
      </c>
      <c r="Q244" s="140">
        <v>0</v>
      </c>
      <c r="R244" s="140">
        <f>Q244*H244</f>
        <v>0</v>
      </c>
      <c r="S244" s="140">
        <v>0</v>
      </c>
      <c r="T244" s="141">
        <f>S244*H244</f>
        <v>0</v>
      </c>
      <c r="AR244" s="142" t="s">
        <v>377</v>
      </c>
      <c r="AT244" s="142" t="s">
        <v>160</v>
      </c>
      <c r="AU244" s="142" t="s">
        <v>83</v>
      </c>
      <c r="AY244" s="17" t="s">
        <v>159</v>
      </c>
      <c r="BE244" s="143">
        <f>IF(N244="základní",J244,0)</f>
        <v>0</v>
      </c>
      <c r="BF244" s="143">
        <f>IF(N244="snížená",J244,0)</f>
        <v>0</v>
      </c>
      <c r="BG244" s="143">
        <f>IF(N244="zákl. přenesená",J244,0)</f>
        <v>0</v>
      </c>
      <c r="BH244" s="143">
        <f>IF(N244="sníž. přenesená",J244,0)</f>
        <v>0</v>
      </c>
      <c r="BI244" s="143">
        <f>IF(N244="nulová",J244,0)</f>
        <v>0</v>
      </c>
      <c r="BJ244" s="17" t="s">
        <v>81</v>
      </c>
      <c r="BK244" s="143">
        <f>ROUND(I244*H244,2)</f>
        <v>0</v>
      </c>
      <c r="BL244" s="17" t="s">
        <v>377</v>
      </c>
      <c r="BM244" s="142" t="s">
        <v>612</v>
      </c>
    </row>
    <row r="245" spans="2:65" s="1" customFormat="1" ht="19.2">
      <c r="B245" s="32"/>
      <c r="D245" s="144" t="s">
        <v>165</v>
      </c>
      <c r="F245" s="145" t="s">
        <v>594</v>
      </c>
      <c r="I245" s="146"/>
      <c r="L245" s="32"/>
      <c r="M245" s="147"/>
      <c r="T245" s="56"/>
      <c r="AT245" s="17" t="s">
        <v>165</v>
      </c>
      <c r="AU245" s="17" t="s">
        <v>83</v>
      </c>
    </row>
    <row r="246" spans="2:65" s="1" customFormat="1" ht="16.5" customHeight="1">
      <c r="B246" s="130"/>
      <c r="C246" s="158" t="s">
        <v>249</v>
      </c>
      <c r="D246" s="158" t="s">
        <v>326</v>
      </c>
      <c r="E246" s="159" t="s">
        <v>613</v>
      </c>
      <c r="F246" s="160" t="s">
        <v>614</v>
      </c>
      <c r="G246" s="161" t="s">
        <v>376</v>
      </c>
      <c r="H246" s="162">
        <v>2</v>
      </c>
      <c r="I246" s="163"/>
      <c r="J246" s="164">
        <f>ROUND(I246*H246,2)</f>
        <v>0</v>
      </c>
      <c r="K246" s="160" t="s">
        <v>1</v>
      </c>
      <c r="L246" s="165"/>
      <c r="M246" s="166" t="s">
        <v>1</v>
      </c>
      <c r="N246" s="167" t="s">
        <v>39</v>
      </c>
      <c r="P246" s="140">
        <f>O246*H246</f>
        <v>0</v>
      </c>
      <c r="Q246" s="140">
        <v>5.0000000000000002E-5</v>
      </c>
      <c r="R246" s="140">
        <f>Q246*H246</f>
        <v>1E-4</v>
      </c>
      <c r="S246" s="140">
        <v>0</v>
      </c>
      <c r="T246" s="141">
        <f>S246*H246</f>
        <v>0</v>
      </c>
      <c r="AR246" s="142" t="s">
        <v>397</v>
      </c>
      <c r="AT246" s="142" t="s">
        <v>326</v>
      </c>
      <c r="AU246" s="142" t="s">
        <v>83</v>
      </c>
      <c r="AY246" s="17" t="s">
        <v>159</v>
      </c>
      <c r="BE246" s="143">
        <f>IF(N246="základní",J246,0)</f>
        <v>0</v>
      </c>
      <c r="BF246" s="143">
        <f>IF(N246="snížená",J246,0)</f>
        <v>0</v>
      </c>
      <c r="BG246" s="143">
        <f>IF(N246="zákl. přenesená",J246,0)</f>
        <v>0</v>
      </c>
      <c r="BH246" s="143">
        <f>IF(N246="sníž. přenesená",J246,0)</f>
        <v>0</v>
      </c>
      <c r="BI246" s="143">
        <f>IF(N246="nulová",J246,0)</f>
        <v>0</v>
      </c>
      <c r="BJ246" s="17" t="s">
        <v>81</v>
      </c>
      <c r="BK246" s="143">
        <f>ROUND(I246*H246,2)</f>
        <v>0</v>
      </c>
      <c r="BL246" s="17" t="s">
        <v>377</v>
      </c>
      <c r="BM246" s="142" t="s">
        <v>615</v>
      </c>
    </row>
    <row r="247" spans="2:65" s="1" customFormat="1" ht="10.199999999999999">
      <c r="B247" s="32"/>
      <c r="D247" s="144" t="s">
        <v>165</v>
      </c>
      <c r="F247" s="145" t="s">
        <v>614</v>
      </c>
      <c r="I247" s="146"/>
      <c r="L247" s="32"/>
      <c r="M247" s="147"/>
      <c r="T247" s="56"/>
      <c r="AT247" s="17" t="s">
        <v>165</v>
      </c>
      <c r="AU247" s="17" t="s">
        <v>83</v>
      </c>
    </row>
    <row r="248" spans="2:65" s="1" customFormat="1" ht="33" customHeight="1">
      <c r="B248" s="130"/>
      <c r="C248" s="131" t="s">
        <v>312</v>
      </c>
      <c r="D248" s="131" t="s">
        <v>160</v>
      </c>
      <c r="E248" s="132" t="s">
        <v>616</v>
      </c>
      <c r="F248" s="133" t="s">
        <v>617</v>
      </c>
      <c r="G248" s="134" t="s">
        <v>376</v>
      </c>
      <c r="H248" s="135">
        <v>1</v>
      </c>
      <c r="I248" s="136"/>
      <c r="J248" s="137">
        <f>ROUND(I248*H248,2)</f>
        <v>0</v>
      </c>
      <c r="K248" s="133" t="s">
        <v>465</v>
      </c>
      <c r="L248" s="32"/>
      <c r="M248" s="138" t="s">
        <v>1</v>
      </c>
      <c r="N248" s="139" t="s">
        <v>39</v>
      </c>
      <c r="P248" s="140">
        <f>O248*H248</f>
        <v>0</v>
      </c>
      <c r="Q248" s="140">
        <v>0</v>
      </c>
      <c r="R248" s="140">
        <f>Q248*H248</f>
        <v>0</v>
      </c>
      <c r="S248" s="140">
        <v>0</v>
      </c>
      <c r="T248" s="141">
        <f>S248*H248</f>
        <v>0</v>
      </c>
      <c r="AR248" s="142" t="s">
        <v>200</v>
      </c>
      <c r="AT248" s="142" t="s">
        <v>160</v>
      </c>
      <c r="AU248" s="142" t="s">
        <v>83</v>
      </c>
      <c r="AY248" s="17" t="s">
        <v>159</v>
      </c>
      <c r="BE248" s="143">
        <f>IF(N248="základní",J248,0)</f>
        <v>0</v>
      </c>
      <c r="BF248" s="143">
        <f>IF(N248="snížená",J248,0)</f>
        <v>0</v>
      </c>
      <c r="BG248" s="143">
        <f>IF(N248="zákl. přenesená",J248,0)</f>
        <v>0</v>
      </c>
      <c r="BH248" s="143">
        <f>IF(N248="sníž. přenesená",J248,0)</f>
        <v>0</v>
      </c>
      <c r="BI248" s="143">
        <f>IF(N248="nulová",J248,0)</f>
        <v>0</v>
      </c>
      <c r="BJ248" s="17" t="s">
        <v>81</v>
      </c>
      <c r="BK248" s="143">
        <f>ROUND(I248*H248,2)</f>
        <v>0</v>
      </c>
      <c r="BL248" s="17" t="s">
        <v>200</v>
      </c>
      <c r="BM248" s="142" t="s">
        <v>618</v>
      </c>
    </row>
    <row r="249" spans="2:65" s="1" customFormat="1" ht="19.2">
      <c r="B249" s="32"/>
      <c r="D249" s="144" t="s">
        <v>165</v>
      </c>
      <c r="F249" s="145" t="s">
        <v>617</v>
      </c>
      <c r="I249" s="146"/>
      <c r="L249" s="32"/>
      <c r="M249" s="147"/>
      <c r="T249" s="56"/>
      <c r="AT249" s="17" t="s">
        <v>165</v>
      </c>
      <c r="AU249" s="17" t="s">
        <v>83</v>
      </c>
    </row>
    <row r="250" spans="2:65" s="1" customFormat="1" ht="21.75" customHeight="1">
      <c r="B250" s="130"/>
      <c r="C250" s="158" t="s">
        <v>253</v>
      </c>
      <c r="D250" s="158" t="s">
        <v>326</v>
      </c>
      <c r="E250" s="159" t="s">
        <v>619</v>
      </c>
      <c r="F250" s="160" t="s">
        <v>620</v>
      </c>
      <c r="G250" s="161" t="s">
        <v>376</v>
      </c>
      <c r="H250" s="162">
        <v>1</v>
      </c>
      <c r="I250" s="163"/>
      <c r="J250" s="164">
        <f>ROUND(I250*H250,2)</f>
        <v>0</v>
      </c>
      <c r="K250" s="160" t="s">
        <v>1</v>
      </c>
      <c r="L250" s="165"/>
      <c r="M250" s="166" t="s">
        <v>1</v>
      </c>
      <c r="N250" s="167" t="s">
        <v>39</v>
      </c>
      <c r="P250" s="140">
        <f>O250*H250</f>
        <v>0</v>
      </c>
      <c r="Q250" s="140">
        <v>0</v>
      </c>
      <c r="R250" s="140">
        <f>Q250*H250</f>
        <v>0</v>
      </c>
      <c r="S250" s="140">
        <v>0</v>
      </c>
      <c r="T250" s="141">
        <f>S250*H250</f>
        <v>0</v>
      </c>
      <c r="AR250" s="142" t="s">
        <v>241</v>
      </c>
      <c r="AT250" s="142" t="s">
        <v>326</v>
      </c>
      <c r="AU250" s="142" t="s">
        <v>83</v>
      </c>
      <c r="AY250" s="17" t="s">
        <v>159</v>
      </c>
      <c r="BE250" s="143">
        <f>IF(N250="základní",J250,0)</f>
        <v>0</v>
      </c>
      <c r="BF250" s="143">
        <f>IF(N250="snížená",J250,0)</f>
        <v>0</v>
      </c>
      <c r="BG250" s="143">
        <f>IF(N250="zákl. přenesená",J250,0)</f>
        <v>0</v>
      </c>
      <c r="BH250" s="143">
        <f>IF(N250="sníž. přenesená",J250,0)</f>
        <v>0</v>
      </c>
      <c r="BI250" s="143">
        <f>IF(N250="nulová",J250,0)</f>
        <v>0</v>
      </c>
      <c r="BJ250" s="17" t="s">
        <v>81</v>
      </c>
      <c r="BK250" s="143">
        <f>ROUND(I250*H250,2)</f>
        <v>0</v>
      </c>
      <c r="BL250" s="17" t="s">
        <v>200</v>
      </c>
      <c r="BM250" s="142" t="s">
        <v>621</v>
      </c>
    </row>
    <row r="251" spans="2:65" s="1" customFormat="1" ht="10.199999999999999">
      <c r="B251" s="32"/>
      <c r="D251" s="144" t="s">
        <v>165</v>
      </c>
      <c r="F251" s="145" t="s">
        <v>620</v>
      </c>
      <c r="I251" s="146"/>
      <c r="L251" s="32"/>
      <c r="M251" s="147"/>
      <c r="T251" s="56"/>
      <c r="AT251" s="17" t="s">
        <v>165</v>
      </c>
      <c r="AU251" s="17" t="s">
        <v>83</v>
      </c>
    </row>
    <row r="252" spans="2:65" s="1" customFormat="1" ht="24.15" customHeight="1">
      <c r="B252" s="130"/>
      <c r="C252" s="131" t="s">
        <v>322</v>
      </c>
      <c r="D252" s="131" t="s">
        <v>160</v>
      </c>
      <c r="E252" s="132" t="s">
        <v>622</v>
      </c>
      <c r="F252" s="133" t="s">
        <v>623</v>
      </c>
      <c r="G252" s="134" t="s">
        <v>376</v>
      </c>
      <c r="H252" s="135">
        <v>1</v>
      </c>
      <c r="I252" s="136"/>
      <c r="J252" s="137">
        <f>ROUND(I252*H252,2)</f>
        <v>0</v>
      </c>
      <c r="K252" s="133" t="s">
        <v>1</v>
      </c>
      <c r="L252" s="32"/>
      <c r="M252" s="138" t="s">
        <v>1</v>
      </c>
      <c r="N252" s="139" t="s">
        <v>39</v>
      </c>
      <c r="P252" s="140">
        <f>O252*H252</f>
        <v>0</v>
      </c>
      <c r="Q252" s="140">
        <v>0</v>
      </c>
      <c r="R252" s="140">
        <f>Q252*H252</f>
        <v>0</v>
      </c>
      <c r="S252" s="140">
        <v>0</v>
      </c>
      <c r="T252" s="141">
        <f>S252*H252</f>
        <v>0</v>
      </c>
      <c r="AR252" s="142" t="s">
        <v>200</v>
      </c>
      <c r="AT252" s="142" t="s">
        <v>160</v>
      </c>
      <c r="AU252" s="142" t="s">
        <v>83</v>
      </c>
      <c r="AY252" s="17" t="s">
        <v>159</v>
      </c>
      <c r="BE252" s="143">
        <f>IF(N252="základní",J252,0)</f>
        <v>0</v>
      </c>
      <c r="BF252" s="143">
        <f>IF(N252="snížená",J252,0)</f>
        <v>0</v>
      </c>
      <c r="BG252" s="143">
        <f>IF(N252="zákl. přenesená",J252,0)</f>
        <v>0</v>
      </c>
      <c r="BH252" s="143">
        <f>IF(N252="sníž. přenesená",J252,0)</f>
        <v>0</v>
      </c>
      <c r="BI252" s="143">
        <f>IF(N252="nulová",J252,0)</f>
        <v>0</v>
      </c>
      <c r="BJ252" s="17" t="s">
        <v>81</v>
      </c>
      <c r="BK252" s="143">
        <f>ROUND(I252*H252,2)</f>
        <v>0</v>
      </c>
      <c r="BL252" s="17" t="s">
        <v>200</v>
      </c>
      <c r="BM252" s="142" t="s">
        <v>624</v>
      </c>
    </row>
    <row r="253" spans="2:65" s="1" customFormat="1" ht="19.2">
      <c r="B253" s="32"/>
      <c r="D253" s="144" t="s">
        <v>165</v>
      </c>
      <c r="F253" s="145" t="s">
        <v>623</v>
      </c>
      <c r="I253" s="146"/>
      <c r="L253" s="32"/>
      <c r="M253" s="147"/>
      <c r="T253" s="56"/>
      <c r="AT253" s="17" t="s">
        <v>165</v>
      </c>
      <c r="AU253" s="17" t="s">
        <v>83</v>
      </c>
    </row>
    <row r="254" spans="2:65" s="1" customFormat="1" ht="33" customHeight="1">
      <c r="B254" s="130"/>
      <c r="C254" s="158" t="s">
        <v>257</v>
      </c>
      <c r="D254" s="158" t="s">
        <v>326</v>
      </c>
      <c r="E254" s="159" t="s">
        <v>625</v>
      </c>
      <c r="F254" s="160" t="s">
        <v>626</v>
      </c>
      <c r="G254" s="161" t="s">
        <v>376</v>
      </c>
      <c r="H254" s="162">
        <v>1</v>
      </c>
      <c r="I254" s="163"/>
      <c r="J254" s="164">
        <f>ROUND(I254*H254,2)</f>
        <v>0</v>
      </c>
      <c r="K254" s="160" t="s">
        <v>1</v>
      </c>
      <c r="L254" s="165"/>
      <c r="M254" s="166" t="s">
        <v>1</v>
      </c>
      <c r="N254" s="167" t="s">
        <v>39</v>
      </c>
      <c r="P254" s="140">
        <f>O254*H254</f>
        <v>0</v>
      </c>
      <c r="Q254" s="140">
        <v>1.3500000000000001E-3</v>
      </c>
      <c r="R254" s="140">
        <f>Q254*H254</f>
        <v>1.3500000000000001E-3</v>
      </c>
      <c r="S254" s="140">
        <v>0</v>
      </c>
      <c r="T254" s="141">
        <f>S254*H254</f>
        <v>0</v>
      </c>
      <c r="AR254" s="142" t="s">
        <v>397</v>
      </c>
      <c r="AT254" s="142" t="s">
        <v>326</v>
      </c>
      <c r="AU254" s="142" t="s">
        <v>83</v>
      </c>
      <c r="AY254" s="17" t="s">
        <v>159</v>
      </c>
      <c r="BE254" s="143">
        <f>IF(N254="základní",J254,0)</f>
        <v>0</v>
      </c>
      <c r="BF254" s="143">
        <f>IF(N254="snížená",J254,0)</f>
        <v>0</v>
      </c>
      <c r="BG254" s="143">
        <f>IF(N254="zákl. přenesená",J254,0)</f>
        <v>0</v>
      </c>
      <c r="BH254" s="143">
        <f>IF(N254="sníž. přenesená",J254,0)</f>
        <v>0</v>
      </c>
      <c r="BI254" s="143">
        <f>IF(N254="nulová",J254,0)</f>
        <v>0</v>
      </c>
      <c r="BJ254" s="17" t="s">
        <v>81</v>
      </c>
      <c r="BK254" s="143">
        <f>ROUND(I254*H254,2)</f>
        <v>0</v>
      </c>
      <c r="BL254" s="17" t="s">
        <v>377</v>
      </c>
      <c r="BM254" s="142" t="s">
        <v>627</v>
      </c>
    </row>
    <row r="255" spans="2:65" s="1" customFormat="1" ht="19.2">
      <c r="B255" s="32"/>
      <c r="D255" s="144" t="s">
        <v>165</v>
      </c>
      <c r="F255" s="145" t="s">
        <v>626</v>
      </c>
      <c r="I255" s="146"/>
      <c r="L255" s="32"/>
      <c r="M255" s="147"/>
      <c r="T255" s="56"/>
      <c r="AT255" s="17" t="s">
        <v>165</v>
      </c>
      <c r="AU255" s="17" t="s">
        <v>83</v>
      </c>
    </row>
    <row r="256" spans="2:65" s="1" customFormat="1" ht="33" customHeight="1">
      <c r="B256" s="130"/>
      <c r="C256" s="131" t="s">
        <v>333</v>
      </c>
      <c r="D256" s="131" t="s">
        <v>160</v>
      </c>
      <c r="E256" s="132" t="s">
        <v>628</v>
      </c>
      <c r="F256" s="133" t="s">
        <v>563</v>
      </c>
      <c r="G256" s="134" t="s">
        <v>376</v>
      </c>
      <c r="H256" s="135">
        <v>1</v>
      </c>
      <c r="I256" s="136"/>
      <c r="J256" s="137">
        <f>ROUND(I256*H256,2)</f>
        <v>0</v>
      </c>
      <c r="K256" s="133" t="s">
        <v>1</v>
      </c>
      <c r="L256" s="32"/>
      <c r="M256" s="138" t="s">
        <v>1</v>
      </c>
      <c r="N256" s="139" t="s">
        <v>39</v>
      </c>
      <c r="P256" s="140">
        <f>O256*H256</f>
        <v>0</v>
      </c>
      <c r="Q256" s="140">
        <v>0</v>
      </c>
      <c r="R256" s="140">
        <f>Q256*H256</f>
        <v>0</v>
      </c>
      <c r="S256" s="140">
        <v>0</v>
      </c>
      <c r="T256" s="141">
        <f>S256*H256</f>
        <v>0</v>
      </c>
      <c r="AR256" s="142" t="s">
        <v>200</v>
      </c>
      <c r="AT256" s="142" t="s">
        <v>160</v>
      </c>
      <c r="AU256" s="142" t="s">
        <v>83</v>
      </c>
      <c r="AY256" s="17" t="s">
        <v>159</v>
      </c>
      <c r="BE256" s="143">
        <f>IF(N256="základní",J256,0)</f>
        <v>0</v>
      </c>
      <c r="BF256" s="143">
        <f>IF(N256="snížená",J256,0)</f>
        <v>0</v>
      </c>
      <c r="BG256" s="143">
        <f>IF(N256="zákl. přenesená",J256,0)</f>
        <v>0</v>
      </c>
      <c r="BH256" s="143">
        <f>IF(N256="sníž. přenesená",J256,0)</f>
        <v>0</v>
      </c>
      <c r="BI256" s="143">
        <f>IF(N256="nulová",J256,0)</f>
        <v>0</v>
      </c>
      <c r="BJ256" s="17" t="s">
        <v>81</v>
      </c>
      <c r="BK256" s="143">
        <f>ROUND(I256*H256,2)</f>
        <v>0</v>
      </c>
      <c r="BL256" s="17" t="s">
        <v>200</v>
      </c>
      <c r="BM256" s="142" t="s">
        <v>629</v>
      </c>
    </row>
    <row r="257" spans="2:65" s="1" customFormat="1" ht="19.2">
      <c r="B257" s="32"/>
      <c r="D257" s="144" t="s">
        <v>165</v>
      </c>
      <c r="F257" s="145" t="s">
        <v>563</v>
      </c>
      <c r="I257" s="146"/>
      <c r="L257" s="32"/>
      <c r="M257" s="147"/>
      <c r="T257" s="56"/>
      <c r="AT257" s="17" t="s">
        <v>165</v>
      </c>
      <c r="AU257" s="17" t="s">
        <v>83</v>
      </c>
    </row>
    <row r="258" spans="2:65" s="1" customFormat="1" ht="24.15" customHeight="1">
      <c r="B258" s="130"/>
      <c r="C258" s="158" t="s">
        <v>258</v>
      </c>
      <c r="D258" s="158" t="s">
        <v>326</v>
      </c>
      <c r="E258" s="159" t="s">
        <v>630</v>
      </c>
      <c r="F258" s="160" t="s">
        <v>631</v>
      </c>
      <c r="G258" s="161" t="s">
        <v>376</v>
      </c>
      <c r="H258" s="162">
        <v>1</v>
      </c>
      <c r="I258" s="163"/>
      <c r="J258" s="164">
        <f>ROUND(I258*H258,2)</f>
        <v>0</v>
      </c>
      <c r="K258" s="160" t="s">
        <v>465</v>
      </c>
      <c r="L258" s="165"/>
      <c r="M258" s="166" t="s">
        <v>1</v>
      </c>
      <c r="N258" s="167" t="s">
        <v>39</v>
      </c>
      <c r="P258" s="140">
        <f>O258*H258</f>
        <v>0</v>
      </c>
      <c r="Q258" s="140">
        <v>3.6000000000000002E-4</v>
      </c>
      <c r="R258" s="140">
        <f>Q258*H258</f>
        <v>3.6000000000000002E-4</v>
      </c>
      <c r="S258" s="140">
        <v>0</v>
      </c>
      <c r="T258" s="141">
        <f>S258*H258</f>
        <v>0</v>
      </c>
      <c r="AR258" s="142" t="s">
        <v>241</v>
      </c>
      <c r="AT258" s="142" t="s">
        <v>326</v>
      </c>
      <c r="AU258" s="142" t="s">
        <v>83</v>
      </c>
      <c r="AY258" s="17" t="s">
        <v>159</v>
      </c>
      <c r="BE258" s="143">
        <f>IF(N258="základní",J258,0)</f>
        <v>0</v>
      </c>
      <c r="BF258" s="143">
        <f>IF(N258="snížená",J258,0)</f>
        <v>0</v>
      </c>
      <c r="BG258" s="143">
        <f>IF(N258="zákl. přenesená",J258,0)</f>
        <v>0</v>
      </c>
      <c r="BH258" s="143">
        <f>IF(N258="sníž. přenesená",J258,0)</f>
        <v>0</v>
      </c>
      <c r="BI258" s="143">
        <f>IF(N258="nulová",J258,0)</f>
        <v>0</v>
      </c>
      <c r="BJ258" s="17" t="s">
        <v>81</v>
      </c>
      <c r="BK258" s="143">
        <f>ROUND(I258*H258,2)</f>
        <v>0</v>
      </c>
      <c r="BL258" s="17" t="s">
        <v>200</v>
      </c>
      <c r="BM258" s="142" t="s">
        <v>632</v>
      </c>
    </row>
    <row r="259" spans="2:65" s="1" customFormat="1" ht="19.2">
      <c r="B259" s="32"/>
      <c r="D259" s="144" t="s">
        <v>165</v>
      </c>
      <c r="F259" s="145" t="s">
        <v>631</v>
      </c>
      <c r="I259" s="146"/>
      <c r="L259" s="32"/>
      <c r="M259" s="147"/>
      <c r="T259" s="56"/>
      <c r="AT259" s="17" t="s">
        <v>165</v>
      </c>
      <c r="AU259" s="17" t="s">
        <v>83</v>
      </c>
    </row>
    <row r="260" spans="2:65" s="1" customFormat="1" ht="16.5" customHeight="1">
      <c r="B260" s="130"/>
      <c r="C260" s="131" t="s">
        <v>633</v>
      </c>
      <c r="D260" s="131" t="s">
        <v>160</v>
      </c>
      <c r="E260" s="132" t="s">
        <v>482</v>
      </c>
      <c r="F260" s="133" t="s">
        <v>483</v>
      </c>
      <c r="G260" s="134" t="s">
        <v>376</v>
      </c>
      <c r="H260" s="135">
        <v>2</v>
      </c>
      <c r="I260" s="136"/>
      <c r="J260" s="137">
        <f>ROUND(I260*H260,2)</f>
        <v>0</v>
      </c>
      <c r="K260" s="133" t="s">
        <v>1</v>
      </c>
      <c r="L260" s="32"/>
      <c r="M260" s="138" t="s">
        <v>1</v>
      </c>
      <c r="N260" s="139" t="s">
        <v>39</v>
      </c>
      <c r="P260" s="140">
        <f>O260*H260</f>
        <v>0</v>
      </c>
      <c r="Q260" s="140">
        <v>0</v>
      </c>
      <c r="R260" s="140">
        <f>Q260*H260</f>
        <v>0</v>
      </c>
      <c r="S260" s="140">
        <v>0</v>
      </c>
      <c r="T260" s="141">
        <f>S260*H260</f>
        <v>0</v>
      </c>
      <c r="AR260" s="142" t="s">
        <v>200</v>
      </c>
      <c r="AT260" s="142" t="s">
        <v>160</v>
      </c>
      <c r="AU260" s="142" t="s">
        <v>83</v>
      </c>
      <c r="AY260" s="17" t="s">
        <v>159</v>
      </c>
      <c r="BE260" s="143">
        <f>IF(N260="základní",J260,0)</f>
        <v>0</v>
      </c>
      <c r="BF260" s="143">
        <f>IF(N260="snížená",J260,0)</f>
        <v>0</v>
      </c>
      <c r="BG260" s="143">
        <f>IF(N260="zákl. přenesená",J260,0)</f>
        <v>0</v>
      </c>
      <c r="BH260" s="143">
        <f>IF(N260="sníž. přenesená",J260,0)</f>
        <v>0</v>
      </c>
      <c r="BI260" s="143">
        <f>IF(N260="nulová",J260,0)</f>
        <v>0</v>
      </c>
      <c r="BJ260" s="17" t="s">
        <v>81</v>
      </c>
      <c r="BK260" s="143">
        <f>ROUND(I260*H260,2)</f>
        <v>0</v>
      </c>
      <c r="BL260" s="17" t="s">
        <v>200</v>
      </c>
      <c r="BM260" s="142" t="s">
        <v>634</v>
      </c>
    </row>
    <row r="261" spans="2:65" s="1" customFormat="1" ht="10.199999999999999">
      <c r="B261" s="32"/>
      <c r="D261" s="144" t="s">
        <v>165</v>
      </c>
      <c r="F261" s="145" t="s">
        <v>483</v>
      </c>
      <c r="I261" s="146"/>
      <c r="L261" s="32"/>
      <c r="M261" s="147"/>
      <c r="T261" s="56"/>
      <c r="AT261" s="17" t="s">
        <v>165</v>
      </c>
      <c r="AU261" s="17" t="s">
        <v>83</v>
      </c>
    </row>
    <row r="262" spans="2:65" s="1" customFormat="1" ht="16.5" customHeight="1">
      <c r="B262" s="130"/>
      <c r="C262" s="158" t="s">
        <v>261</v>
      </c>
      <c r="D262" s="158" t="s">
        <v>326</v>
      </c>
      <c r="E262" s="159" t="s">
        <v>635</v>
      </c>
      <c r="F262" s="160" t="s">
        <v>636</v>
      </c>
      <c r="G262" s="161" t="s">
        <v>376</v>
      </c>
      <c r="H262" s="162">
        <v>2</v>
      </c>
      <c r="I262" s="163"/>
      <c r="J262" s="164">
        <f>ROUND(I262*H262,2)</f>
        <v>0</v>
      </c>
      <c r="K262" s="160" t="s">
        <v>1</v>
      </c>
      <c r="L262" s="165"/>
      <c r="M262" s="166" t="s">
        <v>1</v>
      </c>
      <c r="N262" s="167" t="s">
        <v>39</v>
      </c>
      <c r="P262" s="140">
        <f>O262*H262</f>
        <v>0</v>
      </c>
      <c r="Q262" s="140">
        <v>0</v>
      </c>
      <c r="R262" s="140">
        <f>Q262*H262</f>
        <v>0</v>
      </c>
      <c r="S262" s="140">
        <v>0</v>
      </c>
      <c r="T262" s="141">
        <f>S262*H262</f>
        <v>0</v>
      </c>
      <c r="AR262" s="142" t="s">
        <v>241</v>
      </c>
      <c r="AT262" s="142" t="s">
        <v>326</v>
      </c>
      <c r="AU262" s="142" t="s">
        <v>83</v>
      </c>
      <c r="AY262" s="17" t="s">
        <v>159</v>
      </c>
      <c r="BE262" s="143">
        <f>IF(N262="základní",J262,0)</f>
        <v>0</v>
      </c>
      <c r="BF262" s="143">
        <f>IF(N262="snížená",J262,0)</f>
        <v>0</v>
      </c>
      <c r="BG262" s="143">
        <f>IF(N262="zákl. přenesená",J262,0)</f>
        <v>0</v>
      </c>
      <c r="BH262" s="143">
        <f>IF(N262="sníž. přenesená",J262,0)</f>
        <v>0</v>
      </c>
      <c r="BI262" s="143">
        <f>IF(N262="nulová",J262,0)</f>
        <v>0</v>
      </c>
      <c r="BJ262" s="17" t="s">
        <v>81</v>
      </c>
      <c r="BK262" s="143">
        <f>ROUND(I262*H262,2)</f>
        <v>0</v>
      </c>
      <c r="BL262" s="17" t="s">
        <v>200</v>
      </c>
      <c r="BM262" s="142" t="s">
        <v>637</v>
      </c>
    </row>
    <row r="263" spans="2:65" s="1" customFormat="1" ht="10.199999999999999">
      <c r="B263" s="32"/>
      <c r="D263" s="144" t="s">
        <v>165</v>
      </c>
      <c r="F263" s="145" t="s">
        <v>636</v>
      </c>
      <c r="I263" s="146"/>
      <c r="L263" s="32"/>
      <c r="M263" s="147"/>
      <c r="T263" s="56"/>
      <c r="AT263" s="17" t="s">
        <v>165</v>
      </c>
      <c r="AU263" s="17" t="s">
        <v>83</v>
      </c>
    </row>
    <row r="264" spans="2:65" s="1" customFormat="1" ht="16.5" customHeight="1">
      <c r="B264" s="130"/>
      <c r="C264" s="158" t="s">
        <v>638</v>
      </c>
      <c r="D264" s="158" t="s">
        <v>326</v>
      </c>
      <c r="E264" s="159" t="s">
        <v>639</v>
      </c>
      <c r="F264" s="160" t="s">
        <v>570</v>
      </c>
      <c r="G264" s="161" t="s">
        <v>171</v>
      </c>
      <c r="H264" s="162">
        <v>1</v>
      </c>
      <c r="I264" s="163"/>
      <c r="J264" s="164">
        <f>ROUND(I264*H264,2)</f>
        <v>0</v>
      </c>
      <c r="K264" s="160" t="s">
        <v>1</v>
      </c>
      <c r="L264" s="165"/>
      <c r="M264" s="166" t="s">
        <v>1</v>
      </c>
      <c r="N264" s="167" t="s">
        <v>39</v>
      </c>
      <c r="P264" s="140">
        <f>O264*H264</f>
        <v>0</v>
      </c>
      <c r="Q264" s="140">
        <v>0</v>
      </c>
      <c r="R264" s="140">
        <f>Q264*H264</f>
        <v>0</v>
      </c>
      <c r="S264" s="140">
        <v>0</v>
      </c>
      <c r="T264" s="141">
        <f>S264*H264</f>
        <v>0</v>
      </c>
      <c r="AR264" s="142" t="s">
        <v>241</v>
      </c>
      <c r="AT264" s="142" t="s">
        <v>326</v>
      </c>
      <c r="AU264" s="142" t="s">
        <v>83</v>
      </c>
      <c r="AY264" s="17" t="s">
        <v>159</v>
      </c>
      <c r="BE264" s="143">
        <f>IF(N264="základní",J264,0)</f>
        <v>0</v>
      </c>
      <c r="BF264" s="143">
        <f>IF(N264="snížená",J264,0)</f>
        <v>0</v>
      </c>
      <c r="BG264" s="143">
        <f>IF(N264="zákl. přenesená",J264,0)</f>
        <v>0</v>
      </c>
      <c r="BH264" s="143">
        <f>IF(N264="sníž. přenesená",J264,0)</f>
        <v>0</v>
      </c>
      <c r="BI264" s="143">
        <f>IF(N264="nulová",J264,0)</f>
        <v>0</v>
      </c>
      <c r="BJ264" s="17" t="s">
        <v>81</v>
      </c>
      <c r="BK264" s="143">
        <f>ROUND(I264*H264,2)</f>
        <v>0</v>
      </c>
      <c r="BL264" s="17" t="s">
        <v>200</v>
      </c>
      <c r="BM264" s="142" t="s">
        <v>640</v>
      </c>
    </row>
    <row r="265" spans="2:65" s="1" customFormat="1" ht="10.199999999999999">
      <c r="B265" s="32"/>
      <c r="D265" s="144" t="s">
        <v>165</v>
      </c>
      <c r="F265" s="145" t="s">
        <v>570</v>
      </c>
      <c r="I265" s="146"/>
      <c r="L265" s="32"/>
      <c r="M265" s="147"/>
      <c r="T265" s="56"/>
      <c r="AT265" s="17" t="s">
        <v>165</v>
      </c>
      <c r="AU265" s="17" t="s">
        <v>83</v>
      </c>
    </row>
    <row r="266" spans="2:65" s="1" customFormat="1" ht="16.5" customHeight="1">
      <c r="B266" s="130"/>
      <c r="C266" s="158" t="s">
        <v>266</v>
      </c>
      <c r="D266" s="158" t="s">
        <v>326</v>
      </c>
      <c r="E266" s="159" t="s">
        <v>641</v>
      </c>
      <c r="F266" s="160" t="s">
        <v>574</v>
      </c>
      <c r="G266" s="161" t="s">
        <v>1</v>
      </c>
      <c r="H266" s="162">
        <v>1</v>
      </c>
      <c r="I266" s="163"/>
      <c r="J266" s="164">
        <f>ROUND(I266*H266,2)</f>
        <v>0</v>
      </c>
      <c r="K266" s="160" t="s">
        <v>1</v>
      </c>
      <c r="L266" s="165"/>
      <c r="M266" s="166" t="s">
        <v>1</v>
      </c>
      <c r="N266" s="167" t="s">
        <v>39</v>
      </c>
      <c r="P266" s="140">
        <f>O266*H266</f>
        <v>0</v>
      </c>
      <c r="Q266" s="140">
        <v>0</v>
      </c>
      <c r="R266" s="140">
        <f>Q266*H266</f>
        <v>0</v>
      </c>
      <c r="S266" s="140">
        <v>0</v>
      </c>
      <c r="T266" s="141">
        <f>S266*H266</f>
        <v>0</v>
      </c>
      <c r="AR266" s="142" t="s">
        <v>241</v>
      </c>
      <c r="AT266" s="142" t="s">
        <v>326</v>
      </c>
      <c r="AU266" s="142" t="s">
        <v>83</v>
      </c>
      <c r="AY266" s="17" t="s">
        <v>159</v>
      </c>
      <c r="BE266" s="143">
        <f>IF(N266="základní",J266,0)</f>
        <v>0</v>
      </c>
      <c r="BF266" s="143">
        <f>IF(N266="snížená",J266,0)</f>
        <v>0</v>
      </c>
      <c r="BG266" s="143">
        <f>IF(N266="zákl. přenesená",J266,0)</f>
        <v>0</v>
      </c>
      <c r="BH266" s="143">
        <f>IF(N266="sníž. přenesená",J266,0)</f>
        <v>0</v>
      </c>
      <c r="BI266" s="143">
        <f>IF(N266="nulová",J266,0)</f>
        <v>0</v>
      </c>
      <c r="BJ266" s="17" t="s">
        <v>81</v>
      </c>
      <c r="BK266" s="143">
        <f>ROUND(I266*H266,2)</f>
        <v>0</v>
      </c>
      <c r="BL266" s="17" t="s">
        <v>200</v>
      </c>
      <c r="BM266" s="142" t="s">
        <v>642</v>
      </c>
    </row>
    <row r="267" spans="2:65" s="1" customFormat="1" ht="10.199999999999999">
      <c r="B267" s="32"/>
      <c r="D267" s="144" t="s">
        <v>165</v>
      </c>
      <c r="F267" s="145" t="s">
        <v>574</v>
      </c>
      <c r="I267" s="146"/>
      <c r="L267" s="32"/>
      <c r="M267" s="147"/>
      <c r="T267" s="56"/>
      <c r="AT267" s="17" t="s">
        <v>165</v>
      </c>
      <c r="AU267" s="17" t="s">
        <v>83</v>
      </c>
    </row>
    <row r="268" spans="2:65" s="1" customFormat="1" ht="33" customHeight="1">
      <c r="B268" s="130"/>
      <c r="C268" s="131" t="s">
        <v>643</v>
      </c>
      <c r="D268" s="131" t="s">
        <v>160</v>
      </c>
      <c r="E268" s="132" t="s">
        <v>497</v>
      </c>
      <c r="F268" s="133" t="s">
        <v>498</v>
      </c>
      <c r="G268" s="134" t="s">
        <v>344</v>
      </c>
      <c r="H268" s="135">
        <v>5</v>
      </c>
      <c r="I268" s="136"/>
      <c r="J268" s="137">
        <f>ROUND(I268*H268,2)</f>
        <v>0</v>
      </c>
      <c r="K268" s="133" t="s">
        <v>1</v>
      </c>
      <c r="L268" s="32"/>
      <c r="M268" s="138" t="s">
        <v>1</v>
      </c>
      <c r="N268" s="139" t="s">
        <v>39</v>
      </c>
      <c r="P268" s="140">
        <f>O268*H268</f>
        <v>0</v>
      </c>
      <c r="Q268" s="140">
        <v>0</v>
      </c>
      <c r="R268" s="140">
        <f>Q268*H268</f>
        <v>0</v>
      </c>
      <c r="S268" s="140">
        <v>0</v>
      </c>
      <c r="T268" s="141">
        <f>S268*H268</f>
        <v>0</v>
      </c>
      <c r="AR268" s="142" t="s">
        <v>200</v>
      </c>
      <c r="AT268" s="142" t="s">
        <v>160</v>
      </c>
      <c r="AU268" s="142" t="s">
        <v>83</v>
      </c>
      <c r="AY268" s="17" t="s">
        <v>159</v>
      </c>
      <c r="BE268" s="143">
        <f>IF(N268="základní",J268,0)</f>
        <v>0</v>
      </c>
      <c r="BF268" s="143">
        <f>IF(N268="snížená",J268,0)</f>
        <v>0</v>
      </c>
      <c r="BG268" s="143">
        <f>IF(N268="zákl. přenesená",J268,0)</f>
        <v>0</v>
      </c>
      <c r="BH268" s="143">
        <f>IF(N268="sníž. přenesená",J268,0)</f>
        <v>0</v>
      </c>
      <c r="BI268" s="143">
        <f>IF(N268="nulová",J268,0)</f>
        <v>0</v>
      </c>
      <c r="BJ268" s="17" t="s">
        <v>81</v>
      </c>
      <c r="BK268" s="143">
        <f>ROUND(I268*H268,2)</f>
        <v>0</v>
      </c>
      <c r="BL268" s="17" t="s">
        <v>200</v>
      </c>
      <c r="BM268" s="142" t="s">
        <v>644</v>
      </c>
    </row>
    <row r="269" spans="2:65" s="1" customFormat="1" ht="19.2">
      <c r="B269" s="32"/>
      <c r="D269" s="144" t="s">
        <v>165</v>
      </c>
      <c r="F269" s="145" t="s">
        <v>498</v>
      </c>
      <c r="I269" s="146"/>
      <c r="L269" s="32"/>
      <c r="M269" s="147"/>
      <c r="T269" s="56"/>
      <c r="AT269" s="17" t="s">
        <v>165</v>
      </c>
      <c r="AU269" s="17" t="s">
        <v>83</v>
      </c>
    </row>
    <row r="270" spans="2:65" s="1" customFormat="1" ht="21.75" customHeight="1">
      <c r="B270" s="130"/>
      <c r="C270" s="158" t="s">
        <v>272</v>
      </c>
      <c r="D270" s="158" t="s">
        <v>326</v>
      </c>
      <c r="E270" s="159" t="s">
        <v>645</v>
      </c>
      <c r="F270" s="160" t="s">
        <v>646</v>
      </c>
      <c r="G270" s="161" t="s">
        <v>344</v>
      </c>
      <c r="H270" s="162">
        <v>5</v>
      </c>
      <c r="I270" s="163"/>
      <c r="J270" s="164">
        <f>ROUND(I270*H270,2)</f>
        <v>0</v>
      </c>
      <c r="K270" s="160" t="s">
        <v>1</v>
      </c>
      <c r="L270" s="165"/>
      <c r="M270" s="166" t="s">
        <v>1</v>
      </c>
      <c r="N270" s="167" t="s">
        <v>39</v>
      </c>
      <c r="P270" s="140">
        <f>O270*H270</f>
        <v>0</v>
      </c>
      <c r="Q270" s="140">
        <v>0</v>
      </c>
      <c r="R270" s="140">
        <f>Q270*H270</f>
        <v>0</v>
      </c>
      <c r="S270" s="140">
        <v>0</v>
      </c>
      <c r="T270" s="141">
        <f>S270*H270</f>
        <v>0</v>
      </c>
      <c r="AR270" s="142" t="s">
        <v>241</v>
      </c>
      <c r="AT270" s="142" t="s">
        <v>326</v>
      </c>
      <c r="AU270" s="142" t="s">
        <v>83</v>
      </c>
      <c r="AY270" s="17" t="s">
        <v>159</v>
      </c>
      <c r="BE270" s="143">
        <f>IF(N270="základní",J270,0)</f>
        <v>0</v>
      </c>
      <c r="BF270" s="143">
        <f>IF(N270="snížená",J270,0)</f>
        <v>0</v>
      </c>
      <c r="BG270" s="143">
        <f>IF(N270="zákl. přenesená",J270,0)</f>
        <v>0</v>
      </c>
      <c r="BH270" s="143">
        <f>IF(N270="sníž. přenesená",J270,0)</f>
        <v>0</v>
      </c>
      <c r="BI270" s="143">
        <f>IF(N270="nulová",J270,0)</f>
        <v>0</v>
      </c>
      <c r="BJ270" s="17" t="s">
        <v>81</v>
      </c>
      <c r="BK270" s="143">
        <f>ROUND(I270*H270,2)</f>
        <v>0</v>
      </c>
      <c r="BL270" s="17" t="s">
        <v>200</v>
      </c>
      <c r="BM270" s="142" t="s">
        <v>647</v>
      </c>
    </row>
    <row r="271" spans="2:65" s="1" customFormat="1" ht="10.199999999999999">
      <c r="B271" s="32"/>
      <c r="D271" s="144" t="s">
        <v>165</v>
      </c>
      <c r="F271" s="145" t="s">
        <v>646</v>
      </c>
      <c r="I271" s="146"/>
      <c r="L271" s="32"/>
      <c r="M271" s="147"/>
      <c r="T271" s="56"/>
      <c r="AT271" s="17" t="s">
        <v>165</v>
      </c>
      <c r="AU271" s="17" t="s">
        <v>83</v>
      </c>
    </row>
    <row r="272" spans="2:65" s="10" customFormat="1" ht="25.95" customHeight="1">
      <c r="B272" s="120"/>
      <c r="D272" s="121" t="s">
        <v>73</v>
      </c>
      <c r="E272" s="122" t="s">
        <v>648</v>
      </c>
      <c r="F272" s="122" t="s">
        <v>649</v>
      </c>
      <c r="I272" s="123"/>
      <c r="J272" s="124">
        <f>BK272</f>
        <v>0</v>
      </c>
      <c r="L272" s="120"/>
      <c r="M272" s="125"/>
      <c r="P272" s="126">
        <f>SUM(P273:P274)</f>
        <v>0</v>
      </c>
      <c r="R272" s="126">
        <f>SUM(R273:R274)</f>
        <v>0</v>
      </c>
      <c r="T272" s="127">
        <f>SUM(T273:T274)</f>
        <v>0</v>
      </c>
      <c r="AR272" s="121" t="s">
        <v>164</v>
      </c>
      <c r="AT272" s="128" t="s">
        <v>73</v>
      </c>
      <c r="AU272" s="128" t="s">
        <v>74</v>
      </c>
      <c r="AY272" s="121" t="s">
        <v>159</v>
      </c>
      <c r="BK272" s="129">
        <f>SUM(BK273:BK274)</f>
        <v>0</v>
      </c>
    </row>
    <row r="273" spans="2:65" s="1" customFormat="1" ht="37.799999999999997" customHeight="1">
      <c r="B273" s="130"/>
      <c r="C273" s="131" t="s">
        <v>231</v>
      </c>
      <c r="D273" s="131" t="s">
        <v>160</v>
      </c>
      <c r="E273" s="132" t="s">
        <v>650</v>
      </c>
      <c r="F273" s="133" t="s">
        <v>651</v>
      </c>
      <c r="G273" s="134" t="s">
        <v>652</v>
      </c>
      <c r="H273" s="135">
        <v>2</v>
      </c>
      <c r="I273" s="136"/>
      <c r="J273" s="137">
        <f>ROUND(I273*H273,2)</f>
        <v>0</v>
      </c>
      <c r="K273" s="133" t="s">
        <v>1</v>
      </c>
      <c r="L273" s="32"/>
      <c r="M273" s="138" t="s">
        <v>1</v>
      </c>
      <c r="N273" s="139" t="s">
        <v>39</v>
      </c>
      <c r="P273" s="140">
        <f>O273*H273</f>
        <v>0</v>
      </c>
      <c r="Q273" s="140">
        <v>0</v>
      </c>
      <c r="R273" s="140">
        <f>Q273*H273</f>
        <v>0</v>
      </c>
      <c r="S273" s="140">
        <v>0</v>
      </c>
      <c r="T273" s="141">
        <f>S273*H273</f>
        <v>0</v>
      </c>
      <c r="AR273" s="142" t="s">
        <v>164</v>
      </c>
      <c r="AT273" s="142" t="s">
        <v>160</v>
      </c>
      <c r="AU273" s="142" t="s">
        <v>81</v>
      </c>
      <c r="AY273" s="17" t="s">
        <v>159</v>
      </c>
      <c r="BE273" s="143">
        <f>IF(N273="základní",J273,0)</f>
        <v>0</v>
      </c>
      <c r="BF273" s="143">
        <f>IF(N273="snížená",J273,0)</f>
        <v>0</v>
      </c>
      <c r="BG273" s="143">
        <f>IF(N273="zákl. přenesená",J273,0)</f>
        <v>0</v>
      </c>
      <c r="BH273" s="143">
        <f>IF(N273="sníž. přenesená",J273,0)</f>
        <v>0</v>
      </c>
      <c r="BI273" s="143">
        <f>IF(N273="nulová",J273,0)</f>
        <v>0</v>
      </c>
      <c r="BJ273" s="17" t="s">
        <v>81</v>
      </c>
      <c r="BK273" s="143">
        <f>ROUND(I273*H273,2)</f>
        <v>0</v>
      </c>
      <c r="BL273" s="17" t="s">
        <v>164</v>
      </c>
      <c r="BM273" s="142" t="s">
        <v>653</v>
      </c>
    </row>
    <row r="274" spans="2:65" s="1" customFormat="1" ht="19.2">
      <c r="B274" s="32"/>
      <c r="D274" s="144" t="s">
        <v>165</v>
      </c>
      <c r="F274" s="145" t="s">
        <v>651</v>
      </c>
      <c r="I274" s="146"/>
      <c r="L274" s="32"/>
      <c r="M274" s="147"/>
      <c r="T274" s="56"/>
      <c r="AT274" s="17" t="s">
        <v>165</v>
      </c>
      <c r="AU274" s="17" t="s">
        <v>81</v>
      </c>
    </row>
    <row r="275" spans="2:65" s="10" customFormat="1" ht="25.95" customHeight="1">
      <c r="B275" s="120"/>
      <c r="D275" s="121" t="s">
        <v>73</v>
      </c>
      <c r="E275" s="122" t="s">
        <v>416</v>
      </c>
      <c r="F275" s="122" t="s">
        <v>417</v>
      </c>
      <c r="I275" s="123"/>
      <c r="J275" s="124">
        <f>BK275</f>
        <v>0</v>
      </c>
      <c r="L275" s="120"/>
      <c r="M275" s="125"/>
      <c r="P275" s="126">
        <f>P276+P279+P282+P289</f>
        <v>0</v>
      </c>
      <c r="R275" s="126">
        <f>R276+R279+R282+R289</f>
        <v>0</v>
      </c>
      <c r="T275" s="127">
        <f>T276+T279+T282+T289</f>
        <v>0</v>
      </c>
      <c r="AR275" s="121" t="s">
        <v>180</v>
      </c>
      <c r="AT275" s="128" t="s">
        <v>73</v>
      </c>
      <c r="AU275" s="128" t="s">
        <v>74</v>
      </c>
      <c r="AY275" s="121" t="s">
        <v>159</v>
      </c>
      <c r="BK275" s="129">
        <f>BK276+BK279+BK282+BK289</f>
        <v>0</v>
      </c>
    </row>
    <row r="276" spans="2:65" s="10" customFormat="1" ht="22.8" customHeight="1">
      <c r="B276" s="120"/>
      <c r="D276" s="121" t="s">
        <v>73</v>
      </c>
      <c r="E276" s="156" t="s">
        <v>654</v>
      </c>
      <c r="F276" s="156" t="s">
        <v>655</v>
      </c>
      <c r="I276" s="123"/>
      <c r="J276" s="157">
        <f>BK276</f>
        <v>0</v>
      </c>
      <c r="L276" s="120"/>
      <c r="M276" s="125"/>
      <c r="P276" s="126">
        <f>SUM(P277:P278)</f>
        <v>0</v>
      </c>
      <c r="R276" s="126">
        <f>SUM(R277:R278)</f>
        <v>0</v>
      </c>
      <c r="T276" s="127">
        <f>SUM(T277:T278)</f>
        <v>0</v>
      </c>
      <c r="AR276" s="121" t="s">
        <v>180</v>
      </c>
      <c r="AT276" s="128" t="s">
        <v>73</v>
      </c>
      <c r="AU276" s="128" t="s">
        <v>81</v>
      </c>
      <c r="AY276" s="121" t="s">
        <v>159</v>
      </c>
      <c r="BK276" s="129">
        <f>SUM(BK277:BK278)</f>
        <v>0</v>
      </c>
    </row>
    <row r="277" spans="2:65" s="1" customFormat="1" ht="16.5" customHeight="1">
      <c r="B277" s="130"/>
      <c r="C277" s="131" t="s">
        <v>279</v>
      </c>
      <c r="D277" s="131" t="s">
        <v>160</v>
      </c>
      <c r="E277" s="132" t="s">
        <v>656</v>
      </c>
      <c r="F277" s="133" t="s">
        <v>657</v>
      </c>
      <c r="G277" s="134" t="s">
        <v>432</v>
      </c>
      <c r="H277" s="135">
        <v>1</v>
      </c>
      <c r="I277" s="136"/>
      <c r="J277" s="137">
        <f>ROUND(I277*H277,2)</f>
        <v>0</v>
      </c>
      <c r="K277" s="133" t="s">
        <v>1</v>
      </c>
      <c r="L277" s="32"/>
      <c r="M277" s="138" t="s">
        <v>1</v>
      </c>
      <c r="N277" s="139" t="s">
        <v>39</v>
      </c>
      <c r="P277" s="140">
        <f>O277*H277</f>
        <v>0</v>
      </c>
      <c r="Q277" s="140">
        <v>0</v>
      </c>
      <c r="R277" s="140">
        <f>Q277*H277</f>
        <v>0</v>
      </c>
      <c r="S277" s="140">
        <v>0</v>
      </c>
      <c r="T277" s="141">
        <f>S277*H277</f>
        <v>0</v>
      </c>
      <c r="AR277" s="142" t="s">
        <v>423</v>
      </c>
      <c r="AT277" s="142" t="s">
        <v>160</v>
      </c>
      <c r="AU277" s="142" t="s">
        <v>83</v>
      </c>
      <c r="AY277" s="17" t="s">
        <v>159</v>
      </c>
      <c r="BE277" s="143">
        <f>IF(N277="základní",J277,0)</f>
        <v>0</v>
      </c>
      <c r="BF277" s="143">
        <f>IF(N277="snížená",J277,0)</f>
        <v>0</v>
      </c>
      <c r="BG277" s="143">
        <f>IF(N277="zákl. přenesená",J277,0)</f>
        <v>0</v>
      </c>
      <c r="BH277" s="143">
        <f>IF(N277="sníž. přenesená",J277,0)</f>
        <v>0</v>
      </c>
      <c r="BI277" s="143">
        <f>IF(N277="nulová",J277,0)</f>
        <v>0</v>
      </c>
      <c r="BJ277" s="17" t="s">
        <v>81</v>
      </c>
      <c r="BK277" s="143">
        <f>ROUND(I277*H277,2)</f>
        <v>0</v>
      </c>
      <c r="BL277" s="17" t="s">
        <v>423</v>
      </c>
      <c r="BM277" s="142" t="s">
        <v>658</v>
      </c>
    </row>
    <row r="278" spans="2:65" s="1" customFormat="1" ht="10.199999999999999">
      <c r="B278" s="32"/>
      <c r="D278" s="144" t="s">
        <v>165</v>
      </c>
      <c r="F278" s="145" t="s">
        <v>657</v>
      </c>
      <c r="I278" s="146"/>
      <c r="L278" s="32"/>
      <c r="M278" s="147"/>
      <c r="T278" s="56"/>
      <c r="AT278" s="17" t="s">
        <v>165</v>
      </c>
      <c r="AU278" s="17" t="s">
        <v>83</v>
      </c>
    </row>
    <row r="279" spans="2:65" s="10" customFormat="1" ht="22.8" customHeight="1">
      <c r="B279" s="120"/>
      <c r="D279" s="121" t="s">
        <v>73</v>
      </c>
      <c r="E279" s="156" t="s">
        <v>418</v>
      </c>
      <c r="F279" s="156" t="s">
        <v>419</v>
      </c>
      <c r="I279" s="123"/>
      <c r="J279" s="157">
        <f>BK279</f>
        <v>0</v>
      </c>
      <c r="L279" s="120"/>
      <c r="M279" s="125"/>
      <c r="P279" s="126">
        <f>SUM(P280:P281)</f>
        <v>0</v>
      </c>
      <c r="R279" s="126">
        <f>SUM(R280:R281)</f>
        <v>0</v>
      </c>
      <c r="T279" s="127">
        <f>SUM(T280:T281)</f>
        <v>0</v>
      </c>
      <c r="AR279" s="121" t="s">
        <v>180</v>
      </c>
      <c r="AT279" s="128" t="s">
        <v>73</v>
      </c>
      <c r="AU279" s="128" t="s">
        <v>81</v>
      </c>
      <c r="AY279" s="121" t="s">
        <v>159</v>
      </c>
      <c r="BK279" s="129">
        <f>SUM(BK280:BK281)</f>
        <v>0</v>
      </c>
    </row>
    <row r="280" spans="2:65" s="1" customFormat="1" ht="16.5" customHeight="1">
      <c r="B280" s="130"/>
      <c r="C280" s="131" t="s">
        <v>236</v>
      </c>
      <c r="D280" s="131" t="s">
        <v>160</v>
      </c>
      <c r="E280" s="132" t="s">
        <v>659</v>
      </c>
      <c r="F280" s="133" t="s">
        <v>421</v>
      </c>
      <c r="G280" s="134" t="s">
        <v>422</v>
      </c>
      <c r="H280" s="135">
        <v>10</v>
      </c>
      <c r="I280" s="136"/>
      <c r="J280" s="137">
        <f>ROUND(I280*H280,2)</f>
        <v>0</v>
      </c>
      <c r="K280" s="133" t="s">
        <v>1</v>
      </c>
      <c r="L280" s="32"/>
      <c r="M280" s="138" t="s">
        <v>1</v>
      </c>
      <c r="N280" s="139" t="s">
        <v>39</v>
      </c>
      <c r="P280" s="140">
        <f>O280*H280</f>
        <v>0</v>
      </c>
      <c r="Q280" s="140">
        <v>0</v>
      </c>
      <c r="R280" s="140">
        <f>Q280*H280</f>
        <v>0</v>
      </c>
      <c r="S280" s="140">
        <v>0</v>
      </c>
      <c r="T280" s="141">
        <f>S280*H280</f>
        <v>0</v>
      </c>
      <c r="AR280" s="142" t="s">
        <v>423</v>
      </c>
      <c r="AT280" s="142" t="s">
        <v>160</v>
      </c>
      <c r="AU280" s="142" t="s">
        <v>83</v>
      </c>
      <c r="AY280" s="17" t="s">
        <v>159</v>
      </c>
      <c r="BE280" s="143">
        <f>IF(N280="základní",J280,0)</f>
        <v>0</v>
      </c>
      <c r="BF280" s="143">
        <f>IF(N280="snížená",J280,0)</f>
        <v>0</v>
      </c>
      <c r="BG280" s="143">
        <f>IF(N280="zákl. přenesená",J280,0)</f>
        <v>0</v>
      </c>
      <c r="BH280" s="143">
        <f>IF(N280="sníž. přenesená",J280,0)</f>
        <v>0</v>
      </c>
      <c r="BI280" s="143">
        <f>IF(N280="nulová",J280,0)</f>
        <v>0</v>
      </c>
      <c r="BJ280" s="17" t="s">
        <v>81</v>
      </c>
      <c r="BK280" s="143">
        <f>ROUND(I280*H280,2)</f>
        <v>0</v>
      </c>
      <c r="BL280" s="17" t="s">
        <v>423</v>
      </c>
      <c r="BM280" s="142" t="s">
        <v>660</v>
      </c>
    </row>
    <row r="281" spans="2:65" s="1" customFormat="1" ht="10.199999999999999">
      <c r="B281" s="32"/>
      <c r="D281" s="144" t="s">
        <v>165</v>
      </c>
      <c r="F281" s="145" t="s">
        <v>421</v>
      </c>
      <c r="I281" s="146"/>
      <c r="L281" s="32"/>
      <c r="M281" s="147"/>
      <c r="T281" s="56"/>
      <c r="AT281" s="17" t="s">
        <v>165</v>
      </c>
      <c r="AU281" s="17" t="s">
        <v>83</v>
      </c>
    </row>
    <row r="282" spans="2:65" s="10" customFormat="1" ht="22.8" customHeight="1">
      <c r="B282" s="120"/>
      <c r="D282" s="121" t="s">
        <v>73</v>
      </c>
      <c r="E282" s="156" t="s">
        <v>428</v>
      </c>
      <c r="F282" s="156" t="s">
        <v>429</v>
      </c>
      <c r="I282" s="123"/>
      <c r="J282" s="157">
        <f>BK282</f>
        <v>0</v>
      </c>
      <c r="L282" s="120"/>
      <c r="M282" s="125"/>
      <c r="P282" s="126">
        <f>SUM(P283:P288)</f>
        <v>0</v>
      </c>
      <c r="R282" s="126">
        <f>SUM(R283:R288)</f>
        <v>0</v>
      </c>
      <c r="T282" s="127">
        <f>SUM(T283:T288)</f>
        <v>0</v>
      </c>
      <c r="AR282" s="121" t="s">
        <v>180</v>
      </c>
      <c r="AT282" s="128" t="s">
        <v>73</v>
      </c>
      <c r="AU282" s="128" t="s">
        <v>81</v>
      </c>
      <c r="AY282" s="121" t="s">
        <v>159</v>
      </c>
      <c r="BK282" s="129">
        <f>SUM(BK283:BK288)</f>
        <v>0</v>
      </c>
    </row>
    <row r="283" spans="2:65" s="1" customFormat="1" ht="16.5" customHeight="1">
      <c r="B283" s="130"/>
      <c r="C283" s="131" t="s">
        <v>286</v>
      </c>
      <c r="D283" s="131" t="s">
        <v>160</v>
      </c>
      <c r="E283" s="132" t="s">
        <v>430</v>
      </c>
      <c r="F283" s="133" t="s">
        <v>431</v>
      </c>
      <c r="G283" s="134" t="s">
        <v>432</v>
      </c>
      <c r="H283" s="135">
        <v>1</v>
      </c>
      <c r="I283" s="136"/>
      <c r="J283" s="137">
        <f>ROUND(I283*H283,2)</f>
        <v>0</v>
      </c>
      <c r="K283" s="133" t="s">
        <v>316</v>
      </c>
      <c r="L283" s="32"/>
      <c r="M283" s="138" t="s">
        <v>1</v>
      </c>
      <c r="N283" s="139" t="s">
        <v>39</v>
      </c>
      <c r="P283" s="140">
        <f>O283*H283</f>
        <v>0</v>
      </c>
      <c r="Q283" s="140">
        <v>0</v>
      </c>
      <c r="R283" s="140">
        <f>Q283*H283</f>
        <v>0</v>
      </c>
      <c r="S283" s="140">
        <v>0</v>
      </c>
      <c r="T283" s="141">
        <f>S283*H283</f>
        <v>0</v>
      </c>
      <c r="AR283" s="142" t="s">
        <v>423</v>
      </c>
      <c r="AT283" s="142" t="s">
        <v>160</v>
      </c>
      <c r="AU283" s="142" t="s">
        <v>83</v>
      </c>
      <c r="AY283" s="17" t="s">
        <v>159</v>
      </c>
      <c r="BE283" s="143">
        <f>IF(N283="základní",J283,0)</f>
        <v>0</v>
      </c>
      <c r="BF283" s="143">
        <f>IF(N283="snížená",J283,0)</f>
        <v>0</v>
      </c>
      <c r="BG283" s="143">
        <f>IF(N283="zákl. přenesená",J283,0)</f>
        <v>0</v>
      </c>
      <c r="BH283" s="143">
        <f>IF(N283="sníž. přenesená",J283,0)</f>
        <v>0</v>
      </c>
      <c r="BI283" s="143">
        <f>IF(N283="nulová",J283,0)</f>
        <v>0</v>
      </c>
      <c r="BJ283" s="17" t="s">
        <v>81</v>
      </c>
      <c r="BK283" s="143">
        <f>ROUND(I283*H283,2)</f>
        <v>0</v>
      </c>
      <c r="BL283" s="17" t="s">
        <v>423</v>
      </c>
      <c r="BM283" s="142" t="s">
        <v>661</v>
      </c>
    </row>
    <row r="284" spans="2:65" s="1" customFormat="1" ht="10.199999999999999">
      <c r="B284" s="32"/>
      <c r="D284" s="144" t="s">
        <v>165</v>
      </c>
      <c r="F284" s="145" t="s">
        <v>431</v>
      </c>
      <c r="I284" s="146"/>
      <c r="L284" s="32"/>
      <c r="M284" s="147"/>
      <c r="T284" s="56"/>
      <c r="AT284" s="17" t="s">
        <v>165</v>
      </c>
      <c r="AU284" s="17" t="s">
        <v>83</v>
      </c>
    </row>
    <row r="285" spans="2:65" s="1" customFormat="1" ht="16.5" customHeight="1">
      <c r="B285" s="130"/>
      <c r="C285" s="131" t="s">
        <v>241</v>
      </c>
      <c r="D285" s="131" t="s">
        <v>160</v>
      </c>
      <c r="E285" s="132" t="s">
        <v>662</v>
      </c>
      <c r="F285" s="133" t="s">
        <v>663</v>
      </c>
      <c r="G285" s="134" t="s">
        <v>432</v>
      </c>
      <c r="H285" s="135">
        <v>2</v>
      </c>
      <c r="I285" s="136"/>
      <c r="J285" s="137">
        <f>ROUND(I285*H285,2)</f>
        <v>0</v>
      </c>
      <c r="K285" s="133" t="s">
        <v>1</v>
      </c>
      <c r="L285" s="32"/>
      <c r="M285" s="138" t="s">
        <v>1</v>
      </c>
      <c r="N285" s="139" t="s">
        <v>39</v>
      </c>
      <c r="P285" s="140">
        <f>O285*H285</f>
        <v>0</v>
      </c>
      <c r="Q285" s="140">
        <v>0</v>
      </c>
      <c r="R285" s="140">
        <f>Q285*H285</f>
        <v>0</v>
      </c>
      <c r="S285" s="140">
        <v>0</v>
      </c>
      <c r="T285" s="141">
        <f>S285*H285</f>
        <v>0</v>
      </c>
      <c r="AR285" s="142" t="s">
        <v>423</v>
      </c>
      <c r="AT285" s="142" t="s">
        <v>160</v>
      </c>
      <c r="AU285" s="142" t="s">
        <v>83</v>
      </c>
      <c r="AY285" s="17" t="s">
        <v>159</v>
      </c>
      <c r="BE285" s="143">
        <f>IF(N285="základní",J285,0)</f>
        <v>0</v>
      </c>
      <c r="BF285" s="143">
        <f>IF(N285="snížená",J285,0)</f>
        <v>0</v>
      </c>
      <c r="BG285" s="143">
        <f>IF(N285="zákl. přenesená",J285,0)</f>
        <v>0</v>
      </c>
      <c r="BH285" s="143">
        <f>IF(N285="sníž. přenesená",J285,0)</f>
        <v>0</v>
      </c>
      <c r="BI285" s="143">
        <f>IF(N285="nulová",J285,0)</f>
        <v>0</v>
      </c>
      <c r="BJ285" s="17" t="s">
        <v>81</v>
      </c>
      <c r="BK285" s="143">
        <f>ROUND(I285*H285,2)</f>
        <v>0</v>
      </c>
      <c r="BL285" s="17" t="s">
        <v>423</v>
      </c>
      <c r="BM285" s="142" t="s">
        <v>664</v>
      </c>
    </row>
    <row r="286" spans="2:65" s="1" customFormat="1" ht="10.199999999999999">
      <c r="B286" s="32"/>
      <c r="D286" s="144" t="s">
        <v>165</v>
      </c>
      <c r="F286" s="145" t="s">
        <v>663</v>
      </c>
      <c r="I286" s="146"/>
      <c r="L286" s="32"/>
      <c r="M286" s="147"/>
      <c r="T286" s="56"/>
      <c r="AT286" s="17" t="s">
        <v>165</v>
      </c>
      <c r="AU286" s="17" t="s">
        <v>83</v>
      </c>
    </row>
    <row r="287" spans="2:65" s="1" customFormat="1" ht="16.5" customHeight="1">
      <c r="B287" s="130"/>
      <c r="C287" s="131" t="s">
        <v>293</v>
      </c>
      <c r="D287" s="131" t="s">
        <v>160</v>
      </c>
      <c r="E287" s="132" t="s">
        <v>665</v>
      </c>
      <c r="F287" s="133" t="s">
        <v>666</v>
      </c>
      <c r="G287" s="134" t="s">
        <v>432</v>
      </c>
      <c r="H287" s="135">
        <v>1</v>
      </c>
      <c r="I287" s="136"/>
      <c r="J287" s="137">
        <f>ROUND(I287*H287,2)</f>
        <v>0</v>
      </c>
      <c r="K287" s="133" t="s">
        <v>465</v>
      </c>
      <c r="L287" s="32"/>
      <c r="M287" s="138" t="s">
        <v>1</v>
      </c>
      <c r="N287" s="139" t="s">
        <v>39</v>
      </c>
      <c r="P287" s="140">
        <f>O287*H287</f>
        <v>0</v>
      </c>
      <c r="Q287" s="140">
        <v>0</v>
      </c>
      <c r="R287" s="140">
        <f>Q287*H287</f>
        <v>0</v>
      </c>
      <c r="S287" s="140">
        <v>0</v>
      </c>
      <c r="T287" s="141">
        <f>S287*H287</f>
        <v>0</v>
      </c>
      <c r="AR287" s="142" t="s">
        <v>423</v>
      </c>
      <c r="AT287" s="142" t="s">
        <v>160</v>
      </c>
      <c r="AU287" s="142" t="s">
        <v>83</v>
      </c>
      <c r="AY287" s="17" t="s">
        <v>159</v>
      </c>
      <c r="BE287" s="143">
        <f>IF(N287="základní",J287,0)</f>
        <v>0</v>
      </c>
      <c r="BF287" s="143">
        <f>IF(N287="snížená",J287,0)</f>
        <v>0</v>
      </c>
      <c r="BG287" s="143">
        <f>IF(N287="zákl. přenesená",J287,0)</f>
        <v>0</v>
      </c>
      <c r="BH287" s="143">
        <f>IF(N287="sníž. přenesená",J287,0)</f>
        <v>0</v>
      </c>
      <c r="BI287" s="143">
        <f>IF(N287="nulová",J287,0)</f>
        <v>0</v>
      </c>
      <c r="BJ287" s="17" t="s">
        <v>81</v>
      </c>
      <c r="BK287" s="143">
        <f>ROUND(I287*H287,2)</f>
        <v>0</v>
      </c>
      <c r="BL287" s="17" t="s">
        <v>423</v>
      </c>
      <c r="BM287" s="142" t="s">
        <v>667</v>
      </c>
    </row>
    <row r="288" spans="2:65" s="1" customFormat="1" ht="10.199999999999999">
      <c r="B288" s="32"/>
      <c r="D288" s="144" t="s">
        <v>165</v>
      </c>
      <c r="F288" s="145" t="s">
        <v>666</v>
      </c>
      <c r="I288" s="146"/>
      <c r="L288" s="32"/>
      <c r="M288" s="147"/>
      <c r="T288" s="56"/>
      <c r="AT288" s="17" t="s">
        <v>165</v>
      </c>
      <c r="AU288" s="17" t="s">
        <v>83</v>
      </c>
    </row>
    <row r="289" spans="2:65" s="10" customFormat="1" ht="22.8" customHeight="1">
      <c r="B289" s="120"/>
      <c r="D289" s="121" t="s">
        <v>73</v>
      </c>
      <c r="E289" s="156" t="s">
        <v>668</v>
      </c>
      <c r="F289" s="156" t="s">
        <v>669</v>
      </c>
      <c r="I289" s="123"/>
      <c r="J289" s="157">
        <f>BK289</f>
        <v>0</v>
      </c>
      <c r="L289" s="120"/>
      <c r="M289" s="125"/>
      <c r="P289" s="126">
        <f>SUM(P290:P291)</f>
        <v>0</v>
      </c>
      <c r="R289" s="126">
        <f>SUM(R290:R291)</f>
        <v>0</v>
      </c>
      <c r="T289" s="127">
        <f>SUM(T290:T291)</f>
        <v>0</v>
      </c>
      <c r="AR289" s="121" t="s">
        <v>180</v>
      </c>
      <c r="AT289" s="128" t="s">
        <v>73</v>
      </c>
      <c r="AU289" s="128" t="s">
        <v>81</v>
      </c>
      <c r="AY289" s="121" t="s">
        <v>159</v>
      </c>
      <c r="BK289" s="129">
        <f>SUM(BK290:BK291)</f>
        <v>0</v>
      </c>
    </row>
    <row r="290" spans="2:65" s="1" customFormat="1" ht="16.5" customHeight="1">
      <c r="B290" s="130"/>
      <c r="C290" s="131" t="s">
        <v>245</v>
      </c>
      <c r="D290" s="131" t="s">
        <v>160</v>
      </c>
      <c r="E290" s="132" t="s">
        <v>670</v>
      </c>
      <c r="F290" s="133" t="s">
        <v>671</v>
      </c>
      <c r="G290" s="134" t="s">
        <v>432</v>
      </c>
      <c r="H290" s="135">
        <v>1</v>
      </c>
      <c r="I290" s="136"/>
      <c r="J290" s="137">
        <f>ROUND(I290*H290,2)</f>
        <v>0</v>
      </c>
      <c r="K290" s="133" t="s">
        <v>1</v>
      </c>
      <c r="L290" s="32"/>
      <c r="M290" s="138" t="s">
        <v>1</v>
      </c>
      <c r="N290" s="139" t="s">
        <v>39</v>
      </c>
      <c r="P290" s="140">
        <f>O290*H290</f>
        <v>0</v>
      </c>
      <c r="Q290" s="140">
        <v>0</v>
      </c>
      <c r="R290" s="140">
        <f>Q290*H290</f>
        <v>0</v>
      </c>
      <c r="S290" s="140">
        <v>0</v>
      </c>
      <c r="T290" s="141">
        <f>S290*H290</f>
        <v>0</v>
      </c>
      <c r="AR290" s="142" t="s">
        <v>423</v>
      </c>
      <c r="AT290" s="142" t="s">
        <v>160</v>
      </c>
      <c r="AU290" s="142" t="s">
        <v>83</v>
      </c>
      <c r="AY290" s="17" t="s">
        <v>159</v>
      </c>
      <c r="BE290" s="143">
        <f>IF(N290="základní",J290,0)</f>
        <v>0</v>
      </c>
      <c r="BF290" s="143">
        <f>IF(N290="snížená",J290,0)</f>
        <v>0</v>
      </c>
      <c r="BG290" s="143">
        <f>IF(N290="zákl. přenesená",J290,0)</f>
        <v>0</v>
      </c>
      <c r="BH290" s="143">
        <f>IF(N290="sníž. přenesená",J290,0)</f>
        <v>0</v>
      </c>
      <c r="BI290" s="143">
        <f>IF(N290="nulová",J290,0)</f>
        <v>0</v>
      </c>
      <c r="BJ290" s="17" t="s">
        <v>81</v>
      </c>
      <c r="BK290" s="143">
        <f>ROUND(I290*H290,2)</f>
        <v>0</v>
      </c>
      <c r="BL290" s="17" t="s">
        <v>423</v>
      </c>
      <c r="BM290" s="142" t="s">
        <v>672</v>
      </c>
    </row>
    <row r="291" spans="2:65" s="1" customFormat="1" ht="10.199999999999999">
      <c r="B291" s="32"/>
      <c r="D291" s="144" t="s">
        <v>165</v>
      </c>
      <c r="F291" s="145" t="s">
        <v>671</v>
      </c>
      <c r="I291" s="146"/>
      <c r="L291" s="32"/>
      <c r="M291" s="149"/>
      <c r="N291" s="150"/>
      <c r="O291" s="150"/>
      <c r="P291" s="150"/>
      <c r="Q291" s="150"/>
      <c r="R291" s="150"/>
      <c r="S291" s="150"/>
      <c r="T291" s="151"/>
      <c r="AT291" s="17" t="s">
        <v>165</v>
      </c>
      <c r="AU291" s="17" t="s">
        <v>83</v>
      </c>
    </row>
    <row r="292" spans="2:65" s="1" customFormat="1" ht="6.9" customHeight="1">
      <c r="B292" s="44"/>
      <c r="C292" s="45"/>
      <c r="D292" s="45"/>
      <c r="E292" s="45"/>
      <c r="F292" s="45"/>
      <c r="G292" s="45"/>
      <c r="H292" s="45"/>
      <c r="I292" s="45"/>
      <c r="J292" s="45"/>
      <c r="K292" s="45"/>
      <c r="L292" s="32"/>
    </row>
  </sheetData>
  <autoFilter ref="C135:K291" xr:uid="{00000000-0009-0000-0000-000003000000}"/>
  <mergeCells count="15">
    <mergeCell ref="E122:H122"/>
    <mergeCell ref="E126:H126"/>
    <mergeCell ref="E124:H124"/>
    <mergeCell ref="E128:H128"/>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411"/>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5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7" t="s">
        <v>5</v>
      </c>
      <c r="M2" s="222"/>
      <c r="N2" s="222"/>
      <c r="O2" s="222"/>
      <c r="P2" s="222"/>
      <c r="Q2" s="222"/>
      <c r="R2" s="222"/>
      <c r="S2" s="222"/>
      <c r="T2" s="222"/>
      <c r="U2" s="222"/>
      <c r="V2" s="222"/>
      <c r="AT2" s="17" t="s">
        <v>101</v>
      </c>
    </row>
    <row r="3" spans="2:46" ht="6.9" customHeight="1">
      <c r="B3" s="18"/>
      <c r="C3" s="19"/>
      <c r="D3" s="19"/>
      <c r="E3" s="19"/>
      <c r="F3" s="19"/>
      <c r="G3" s="19"/>
      <c r="H3" s="19"/>
      <c r="I3" s="19"/>
      <c r="J3" s="19"/>
      <c r="K3" s="19"/>
      <c r="L3" s="20"/>
      <c r="AT3" s="17" t="s">
        <v>83</v>
      </c>
    </row>
    <row r="4" spans="2:46" ht="24.9" customHeight="1">
      <c r="B4" s="20"/>
      <c r="D4" s="21" t="s">
        <v>127</v>
      </c>
      <c r="L4" s="20"/>
      <c r="M4" s="93" t="s">
        <v>10</v>
      </c>
      <c r="AT4" s="17" t="s">
        <v>3</v>
      </c>
    </row>
    <row r="5" spans="2:46" ht="6.9" customHeight="1">
      <c r="B5" s="20"/>
      <c r="L5" s="20"/>
    </row>
    <row r="6" spans="2:46" ht="12" customHeight="1">
      <c r="B6" s="20"/>
      <c r="D6" s="27" t="s">
        <v>16</v>
      </c>
      <c r="L6" s="20"/>
    </row>
    <row r="7" spans="2:46" ht="16.5" customHeight="1">
      <c r="B7" s="20"/>
      <c r="E7" s="254" t="str">
        <f>'Rekapitulace stavby'!K6</f>
        <v>Kanalizace a ČOV Újezdec</v>
      </c>
      <c r="F7" s="255"/>
      <c r="G7" s="255"/>
      <c r="H7" s="255"/>
      <c r="L7" s="20"/>
    </row>
    <row r="8" spans="2:46" ht="13.2">
      <c r="B8" s="20"/>
      <c r="D8" s="27" t="s">
        <v>128</v>
      </c>
      <c r="L8" s="20"/>
    </row>
    <row r="9" spans="2:46" ht="16.5" customHeight="1">
      <c r="B9" s="20"/>
      <c r="E9" s="254" t="s">
        <v>129</v>
      </c>
      <c r="F9" s="222"/>
      <c r="G9" s="222"/>
      <c r="H9" s="222"/>
      <c r="L9" s="20"/>
    </row>
    <row r="10" spans="2:46" ht="12" customHeight="1">
      <c r="B10" s="20"/>
      <c r="D10" s="27" t="s">
        <v>130</v>
      </c>
      <c r="L10" s="20"/>
    </row>
    <row r="11" spans="2:46" s="1" customFormat="1" ht="16.5" customHeight="1">
      <c r="B11" s="32"/>
      <c r="E11" s="252" t="s">
        <v>297</v>
      </c>
      <c r="F11" s="256"/>
      <c r="G11" s="256"/>
      <c r="H11" s="256"/>
      <c r="L11" s="32"/>
    </row>
    <row r="12" spans="2:46" s="1" customFormat="1" ht="12" customHeight="1">
      <c r="B12" s="32"/>
      <c r="D12" s="27" t="s">
        <v>298</v>
      </c>
      <c r="L12" s="32"/>
    </row>
    <row r="13" spans="2:46" s="1" customFormat="1" ht="16.5" customHeight="1">
      <c r="B13" s="32"/>
      <c r="E13" s="215" t="s">
        <v>673</v>
      </c>
      <c r="F13" s="256"/>
      <c r="G13" s="256"/>
      <c r="H13" s="256"/>
      <c r="L13" s="32"/>
    </row>
    <row r="14" spans="2:46" s="1" customFormat="1" ht="10.199999999999999">
      <c r="B14" s="32"/>
      <c r="L14" s="32"/>
    </row>
    <row r="15" spans="2:46" s="1" customFormat="1" ht="12" customHeight="1">
      <c r="B15" s="32"/>
      <c r="D15" s="27" t="s">
        <v>18</v>
      </c>
      <c r="F15" s="25" t="s">
        <v>1</v>
      </c>
      <c r="I15" s="27" t="s">
        <v>20</v>
      </c>
      <c r="J15" s="25" t="s">
        <v>1</v>
      </c>
      <c r="L15" s="32"/>
    </row>
    <row r="16" spans="2:46" s="1" customFormat="1" ht="12" customHeight="1">
      <c r="B16" s="32"/>
      <c r="D16" s="27" t="s">
        <v>21</v>
      </c>
      <c r="F16" s="25" t="s">
        <v>22</v>
      </c>
      <c r="I16" s="27" t="s">
        <v>23</v>
      </c>
      <c r="J16" s="52" t="str">
        <f>'Rekapitulace stavby'!AN8</f>
        <v>25. 2. 2025</v>
      </c>
      <c r="L16" s="32"/>
    </row>
    <row r="17" spans="2:12" s="1" customFormat="1" ht="10.8" customHeight="1">
      <c r="B17" s="32"/>
      <c r="L17" s="32"/>
    </row>
    <row r="18" spans="2:12" s="1" customFormat="1" ht="12" customHeight="1">
      <c r="B18" s="32"/>
      <c r="D18" s="27" t="s">
        <v>25</v>
      </c>
      <c r="I18" s="27" t="s">
        <v>26</v>
      </c>
      <c r="J18" s="25" t="s">
        <v>1</v>
      </c>
      <c r="L18" s="32"/>
    </row>
    <row r="19" spans="2:12" s="1" customFormat="1" ht="18" customHeight="1">
      <c r="B19" s="32"/>
      <c r="E19" s="25" t="s">
        <v>22</v>
      </c>
      <c r="I19" s="27" t="s">
        <v>27</v>
      </c>
      <c r="J19" s="25" t="s">
        <v>1</v>
      </c>
      <c r="L19" s="32"/>
    </row>
    <row r="20" spans="2:12" s="1" customFormat="1" ht="6.9" customHeight="1">
      <c r="B20" s="32"/>
      <c r="L20" s="32"/>
    </row>
    <row r="21" spans="2:12" s="1" customFormat="1" ht="12" customHeight="1">
      <c r="B21" s="32"/>
      <c r="D21" s="27" t="s">
        <v>28</v>
      </c>
      <c r="I21" s="27" t="s">
        <v>26</v>
      </c>
      <c r="J21" s="28" t="str">
        <f>'Rekapitulace stavby'!AN13</f>
        <v>Vyplň údaj</v>
      </c>
      <c r="L21" s="32"/>
    </row>
    <row r="22" spans="2:12" s="1" customFormat="1" ht="18" customHeight="1">
      <c r="B22" s="32"/>
      <c r="E22" s="257" t="str">
        <f>'Rekapitulace stavby'!E14</f>
        <v>Vyplň údaj</v>
      </c>
      <c r="F22" s="221"/>
      <c r="G22" s="221"/>
      <c r="H22" s="221"/>
      <c r="I22" s="27" t="s">
        <v>27</v>
      </c>
      <c r="J22" s="28" t="str">
        <f>'Rekapitulace stavby'!AN14</f>
        <v>Vyplň údaj</v>
      </c>
      <c r="L22" s="32"/>
    </row>
    <row r="23" spans="2:12" s="1" customFormat="1" ht="6.9" customHeight="1">
      <c r="B23" s="32"/>
      <c r="L23" s="32"/>
    </row>
    <row r="24" spans="2:12" s="1" customFormat="1" ht="12" customHeight="1">
      <c r="B24" s="32"/>
      <c r="D24" s="27" t="s">
        <v>30</v>
      </c>
      <c r="I24" s="27" t="s">
        <v>26</v>
      </c>
      <c r="J24" s="25" t="s">
        <v>1</v>
      </c>
      <c r="L24" s="32"/>
    </row>
    <row r="25" spans="2:12" s="1" customFormat="1" ht="18" customHeight="1">
      <c r="B25" s="32"/>
      <c r="E25" s="25" t="s">
        <v>22</v>
      </c>
      <c r="I25" s="27" t="s">
        <v>27</v>
      </c>
      <c r="J25" s="25" t="s">
        <v>1</v>
      </c>
      <c r="L25" s="32"/>
    </row>
    <row r="26" spans="2:12" s="1" customFormat="1" ht="6.9" customHeight="1">
      <c r="B26" s="32"/>
      <c r="L26" s="32"/>
    </row>
    <row r="27" spans="2:12" s="1" customFormat="1" ht="12" customHeight="1">
      <c r="B27" s="32"/>
      <c r="D27" s="27" t="s">
        <v>32</v>
      </c>
      <c r="I27" s="27" t="s">
        <v>26</v>
      </c>
      <c r="J27" s="25" t="s">
        <v>1</v>
      </c>
      <c r="L27" s="32"/>
    </row>
    <row r="28" spans="2:12" s="1" customFormat="1" ht="18" customHeight="1">
      <c r="B28" s="32"/>
      <c r="E28" s="25" t="s">
        <v>22</v>
      </c>
      <c r="I28" s="27" t="s">
        <v>27</v>
      </c>
      <c r="J28" s="25" t="s">
        <v>1</v>
      </c>
      <c r="L28" s="32"/>
    </row>
    <row r="29" spans="2:12" s="1" customFormat="1" ht="6.9" customHeight="1">
      <c r="B29" s="32"/>
      <c r="L29" s="32"/>
    </row>
    <row r="30" spans="2:12" s="1" customFormat="1" ht="12" customHeight="1">
      <c r="B30" s="32"/>
      <c r="D30" s="27" t="s">
        <v>33</v>
      </c>
      <c r="L30" s="32"/>
    </row>
    <row r="31" spans="2:12" s="7" customFormat="1" ht="16.5" customHeight="1">
      <c r="B31" s="94"/>
      <c r="E31" s="226" t="s">
        <v>1</v>
      </c>
      <c r="F31" s="226"/>
      <c r="G31" s="226"/>
      <c r="H31" s="226"/>
      <c r="L31" s="94"/>
    </row>
    <row r="32" spans="2:12" s="1" customFormat="1" ht="6.9" customHeight="1">
      <c r="B32" s="32"/>
      <c r="L32" s="32"/>
    </row>
    <row r="33" spans="2:12" s="1" customFormat="1" ht="6.9" customHeight="1">
      <c r="B33" s="32"/>
      <c r="D33" s="53"/>
      <c r="E33" s="53"/>
      <c r="F33" s="53"/>
      <c r="G33" s="53"/>
      <c r="H33" s="53"/>
      <c r="I33" s="53"/>
      <c r="J33" s="53"/>
      <c r="K33" s="53"/>
      <c r="L33" s="32"/>
    </row>
    <row r="34" spans="2:12" s="1" customFormat="1" ht="25.35" customHeight="1">
      <c r="B34" s="32"/>
      <c r="D34" s="95" t="s">
        <v>34</v>
      </c>
      <c r="J34" s="66">
        <f>ROUND(J137, 2)</f>
        <v>0</v>
      </c>
      <c r="L34" s="32"/>
    </row>
    <row r="35" spans="2:12" s="1" customFormat="1" ht="6.9" customHeight="1">
      <c r="B35" s="32"/>
      <c r="D35" s="53"/>
      <c r="E35" s="53"/>
      <c r="F35" s="53"/>
      <c r="G35" s="53"/>
      <c r="H35" s="53"/>
      <c r="I35" s="53"/>
      <c r="J35" s="53"/>
      <c r="K35" s="53"/>
      <c r="L35" s="32"/>
    </row>
    <row r="36" spans="2:12" s="1" customFormat="1" ht="14.4" customHeight="1">
      <c r="B36" s="32"/>
      <c r="F36" s="35" t="s">
        <v>36</v>
      </c>
      <c r="I36" s="35" t="s">
        <v>35</v>
      </c>
      <c r="J36" s="35" t="s">
        <v>37</v>
      </c>
      <c r="L36" s="32"/>
    </row>
    <row r="37" spans="2:12" s="1" customFormat="1" ht="14.4" customHeight="1">
      <c r="B37" s="32"/>
      <c r="D37" s="55" t="s">
        <v>38</v>
      </c>
      <c r="E37" s="27" t="s">
        <v>39</v>
      </c>
      <c r="F37" s="86">
        <f>ROUND((SUM(BE137:BE410)),  2)</f>
        <v>0</v>
      </c>
      <c r="I37" s="96">
        <v>0.21</v>
      </c>
      <c r="J37" s="86">
        <f>ROUND(((SUM(BE137:BE410))*I37),  2)</f>
        <v>0</v>
      </c>
      <c r="L37" s="32"/>
    </row>
    <row r="38" spans="2:12" s="1" customFormat="1" ht="14.4" customHeight="1">
      <c r="B38" s="32"/>
      <c r="E38" s="27" t="s">
        <v>40</v>
      </c>
      <c r="F38" s="86">
        <f>ROUND((SUM(BF137:BF410)),  2)</f>
        <v>0</v>
      </c>
      <c r="I38" s="96">
        <v>0.12</v>
      </c>
      <c r="J38" s="86">
        <f>ROUND(((SUM(BF137:BF410))*I38),  2)</f>
        <v>0</v>
      </c>
      <c r="L38" s="32"/>
    </row>
    <row r="39" spans="2:12" s="1" customFormat="1" ht="14.4" hidden="1" customHeight="1">
      <c r="B39" s="32"/>
      <c r="E39" s="27" t="s">
        <v>41</v>
      </c>
      <c r="F39" s="86">
        <f>ROUND((SUM(BG137:BG410)),  2)</f>
        <v>0</v>
      </c>
      <c r="I39" s="96">
        <v>0.21</v>
      </c>
      <c r="J39" s="86">
        <f>0</f>
        <v>0</v>
      </c>
      <c r="L39" s="32"/>
    </row>
    <row r="40" spans="2:12" s="1" customFormat="1" ht="14.4" hidden="1" customHeight="1">
      <c r="B40" s="32"/>
      <c r="E40" s="27" t="s">
        <v>42</v>
      </c>
      <c r="F40" s="86">
        <f>ROUND((SUM(BH137:BH410)),  2)</f>
        <v>0</v>
      </c>
      <c r="I40" s="96">
        <v>0.12</v>
      </c>
      <c r="J40" s="86">
        <f>0</f>
        <v>0</v>
      </c>
      <c r="L40" s="32"/>
    </row>
    <row r="41" spans="2:12" s="1" customFormat="1" ht="14.4" hidden="1" customHeight="1">
      <c r="B41" s="32"/>
      <c r="E41" s="27" t="s">
        <v>43</v>
      </c>
      <c r="F41" s="86">
        <f>ROUND((SUM(BI137:BI410)),  2)</f>
        <v>0</v>
      </c>
      <c r="I41" s="96">
        <v>0</v>
      </c>
      <c r="J41" s="86">
        <f>0</f>
        <v>0</v>
      </c>
      <c r="L41" s="32"/>
    </row>
    <row r="42" spans="2:12" s="1" customFormat="1" ht="6.9" customHeight="1">
      <c r="B42" s="32"/>
      <c r="L42" s="32"/>
    </row>
    <row r="43" spans="2:12" s="1" customFormat="1" ht="25.35" customHeight="1">
      <c r="B43" s="32"/>
      <c r="C43" s="97"/>
      <c r="D43" s="98" t="s">
        <v>44</v>
      </c>
      <c r="E43" s="57"/>
      <c r="F43" s="57"/>
      <c r="G43" s="99" t="s">
        <v>45</v>
      </c>
      <c r="H43" s="100" t="s">
        <v>46</v>
      </c>
      <c r="I43" s="57"/>
      <c r="J43" s="101">
        <f>SUM(J34:J41)</f>
        <v>0</v>
      </c>
      <c r="K43" s="102"/>
      <c r="L43" s="32"/>
    </row>
    <row r="44" spans="2:12" s="1" customFormat="1" ht="14.4" customHeight="1">
      <c r="B44" s="32"/>
      <c r="L44" s="32"/>
    </row>
    <row r="45" spans="2:12" ht="14.4" customHeight="1">
      <c r="B45" s="20"/>
      <c r="L45" s="20"/>
    </row>
    <row r="46" spans="2:12" ht="14.4" customHeight="1">
      <c r="B46" s="20"/>
      <c r="L46" s="20"/>
    </row>
    <row r="47" spans="2:12" ht="14.4" customHeight="1">
      <c r="B47" s="20"/>
      <c r="L47" s="20"/>
    </row>
    <row r="48" spans="2:12" ht="14.4" customHeight="1">
      <c r="B48" s="20"/>
      <c r="L48" s="20"/>
    </row>
    <row r="49" spans="2:12" ht="14.4" customHeight="1">
      <c r="B49" s="20"/>
      <c r="L49" s="20"/>
    </row>
    <row r="50" spans="2:12" s="1" customFormat="1" ht="14.4" customHeight="1">
      <c r="B50" s="32"/>
      <c r="D50" s="41" t="s">
        <v>47</v>
      </c>
      <c r="E50" s="42"/>
      <c r="F50" s="42"/>
      <c r="G50" s="41" t="s">
        <v>48</v>
      </c>
      <c r="H50" s="42"/>
      <c r="I50" s="42"/>
      <c r="J50" s="42"/>
      <c r="K50" s="42"/>
      <c r="L50" s="32"/>
    </row>
    <row r="51" spans="2:12" ht="10.199999999999999">
      <c r="B51" s="20"/>
      <c r="L51" s="20"/>
    </row>
    <row r="52" spans="2:12" ht="10.199999999999999">
      <c r="B52" s="20"/>
      <c r="L52" s="20"/>
    </row>
    <row r="53" spans="2:12" ht="10.199999999999999">
      <c r="B53" s="20"/>
      <c r="L53" s="20"/>
    </row>
    <row r="54" spans="2:12" ht="10.199999999999999">
      <c r="B54" s="20"/>
      <c r="L54" s="20"/>
    </row>
    <row r="55" spans="2:12" ht="10.199999999999999">
      <c r="B55" s="20"/>
      <c r="L55" s="20"/>
    </row>
    <row r="56" spans="2:12" ht="10.199999999999999">
      <c r="B56" s="20"/>
      <c r="L56" s="20"/>
    </row>
    <row r="57" spans="2:12" ht="10.199999999999999">
      <c r="B57" s="20"/>
      <c r="L57" s="20"/>
    </row>
    <row r="58" spans="2:12" ht="10.199999999999999">
      <c r="B58" s="20"/>
      <c r="L58" s="20"/>
    </row>
    <row r="59" spans="2:12" ht="10.199999999999999">
      <c r="B59" s="20"/>
      <c r="L59" s="20"/>
    </row>
    <row r="60" spans="2:12" ht="10.199999999999999">
      <c r="B60" s="20"/>
      <c r="L60" s="20"/>
    </row>
    <row r="61" spans="2:12" s="1" customFormat="1" ht="13.2">
      <c r="B61" s="32"/>
      <c r="D61" s="43" t="s">
        <v>49</v>
      </c>
      <c r="E61" s="34"/>
      <c r="F61" s="103" t="s">
        <v>50</v>
      </c>
      <c r="G61" s="43" t="s">
        <v>49</v>
      </c>
      <c r="H61" s="34"/>
      <c r="I61" s="34"/>
      <c r="J61" s="104" t="s">
        <v>50</v>
      </c>
      <c r="K61" s="34"/>
      <c r="L61" s="32"/>
    </row>
    <row r="62" spans="2:12" ht="10.199999999999999">
      <c r="B62" s="20"/>
      <c r="L62" s="20"/>
    </row>
    <row r="63" spans="2:12" ht="10.199999999999999">
      <c r="B63" s="20"/>
      <c r="L63" s="20"/>
    </row>
    <row r="64" spans="2:12" ht="10.199999999999999">
      <c r="B64" s="20"/>
      <c r="L64" s="20"/>
    </row>
    <row r="65" spans="2:12" s="1" customFormat="1" ht="13.2">
      <c r="B65" s="32"/>
      <c r="D65" s="41" t="s">
        <v>51</v>
      </c>
      <c r="E65" s="42"/>
      <c r="F65" s="42"/>
      <c r="G65" s="41" t="s">
        <v>52</v>
      </c>
      <c r="H65" s="42"/>
      <c r="I65" s="42"/>
      <c r="J65" s="42"/>
      <c r="K65" s="42"/>
      <c r="L65" s="32"/>
    </row>
    <row r="66" spans="2:12" ht="10.199999999999999">
      <c r="B66" s="20"/>
      <c r="L66" s="20"/>
    </row>
    <row r="67" spans="2:12" ht="10.199999999999999">
      <c r="B67" s="20"/>
      <c r="L67" s="20"/>
    </row>
    <row r="68" spans="2:12" ht="10.199999999999999">
      <c r="B68" s="20"/>
      <c r="L68" s="20"/>
    </row>
    <row r="69" spans="2:12" ht="10.199999999999999">
      <c r="B69" s="20"/>
      <c r="L69" s="20"/>
    </row>
    <row r="70" spans="2:12" ht="10.199999999999999">
      <c r="B70" s="20"/>
      <c r="L70" s="20"/>
    </row>
    <row r="71" spans="2:12" ht="10.199999999999999">
      <c r="B71" s="20"/>
      <c r="L71" s="20"/>
    </row>
    <row r="72" spans="2:12" ht="10.199999999999999">
      <c r="B72" s="20"/>
      <c r="L72" s="20"/>
    </row>
    <row r="73" spans="2:12" ht="10.199999999999999">
      <c r="B73" s="20"/>
      <c r="L73" s="20"/>
    </row>
    <row r="74" spans="2:12" ht="10.199999999999999">
      <c r="B74" s="20"/>
      <c r="L74" s="20"/>
    </row>
    <row r="75" spans="2:12" ht="10.199999999999999">
      <c r="B75" s="20"/>
      <c r="L75" s="20"/>
    </row>
    <row r="76" spans="2:12" s="1" customFormat="1" ht="13.2">
      <c r="B76" s="32"/>
      <c r="D76" s="43" t="s">
        <v>49</v>
      </c>
      <c r="E76" s="34"/>
      <c r="F76" s="103" t="s">
        <v>50</v>
      </c>
      <c r="G76" s="43" t="s">
        <v>49</v>
      </c>
      <c r="H76" s="34"/>
      <c r="I76" s="34"/>
      <c r="J76" s="104" t="s">
        <v>50</v>
      </c>
      <c r="K76" s="34"/>
      <c r="L76" s="32"/>
    </row>
    <row r="77" spans="2:12" s="1" customFormat="1" ht="14.4" customHeight="1">
      <c r="B77" s="44"/>
      <c r="C77" s="45"/>
      <c r="D77" s="45"/>
      <c r="E77" s="45"/>
      <c r="F77" s="45"/>
      <c r="G77" s="45"/>
      <c r="H77" s="45"/>
      <c r="I77" s="45"/>
      <c r="J77" s="45"/>
      <c r="K77" s="45"/>
      <c r="L77" s="32"/>
    </row>
    <row r="81" spans="2:12" s="1" customFormat="1" ht="6.9" customHeight="1">
      <c r="B81" s="46"/>
      <c r="C81" s="47"/>
      <c r="D81" s="47"/>
      <c r="E81" s="47"/>
      <c r="F81" s="47"/>
      <c r="G81" s="47"/>
      <c r="H81" s="47"/>
      <c r="I81" s="47"/>
      <c r="J81" s="47"/>
      <c r="K81" s="47"/>
      <c r="L81" s="32"/>
    </row>
    <row r="82" spans="2:12" s="1" customFormat="1" ht="24.9" customHeight="1">
      <c r="B82" s="32"/>
      <c r="C82" s="21" t="s">
        <v>132</v>
      </c>
      <c r="L82" s="32"/>
    </row>
    <row r="83" spans="2:12" s="1" customFormat="1" ht="6.9" customHeight="1">
      <c r="B83" s="32"/>
      <c r="L83" s="32"/>
    </row>
    <row r="84" spans="2:12" s="1" customFormat="1" ht="12" customHeight="1">
      <c r="B84" s="32"/>
      <c r="C84" s="27" t="s">
        <v>16</v>
      </c>
      <c r="L84" s="32"/>
    </row>
    <row r="85" spans="2:12" s="1" customFormat="1" ht="16.5" customHeight="1">
      <c r="B85" s="32"/>
      <c r="E85" s="254" t="str">
        <f>E7</f>
        <v>Kanalizace a ČOV Újezdec</v>
      </c>
      <c r="F85" s="255"/>
      <c r="G85" s="255"/>
      <c r="H85" s="255"/>
      <c r="L85" s="32"/>
    </row>
    <row r="86" spans="2:12" ht="12" customHeight="1">
      <c r="B86" s="20"/>
      <c r="C86" s="27" t="s">
        <v>128</v>
      </c>
      <c r="L86" s="20"/>
    </row>
    <row r="87" spans="2:12" ht="16.5" customHeight="1">
      <c r="B87" s="20"/>
      <c r="E87" s="254" t="s">
        <v>129</v>
      </c>
      <c r="F87" s="222"/>
      <c r="G87" s="222"/>
      <c r="H87" s="222"/>
      <c r="L87" s="20"/>
    </row>
    <row r="88" spans="2:12" ht="12" customHeight="1">
      <c r="B88" s="20"/>
      <c r="C88" s="27" t="s">
        <v>130</v>
      </c>
      <c r="L88" s="20"/>
    </row>
    <row r="89" spans="2:12" s="1" customFormat="1" ht="16.5" customHeight="1">
      <c r="B89" s="32"/>
      <c r="E89" s="252" t="s">
        <v>297</v>
      </c>
      <c r="F89" s="256"/>
      <c r="G89" s="256"/>
      <c r="H89" s="256"/>
      <c r="L89" s="32"/>
    </row>
    <row r="90" spans="2:12" s="1" customFormat="1" ht="12" customHeight="1">
      <c r="B90" s="32"/>
      <c r="C90" s="27" t="s">
        <v>298</v>
      </c>
      <c r="L90" s="32"/>
    </row>
    <row r="91" spans="2:12" s="1" customFormat="1" ht="16.5" customHeight="1">
      <c r="B91" s="32"/>
      <c r="E91" s="215" t="str">
        <f>E13</f>
        <v>03 - Elektroinstalace NN</v>
      </c>
      <c r="F91" s="256"/>
      <c r="G91" s="256"/>
      <c r="H91" s="256"/>
      <c r="L91" s="32"/>
    </row>
    <row r="92" spans="2:12" s="1" customFormat="1" ht="6.9" customHeight="1">
      <c r="B92" s="32"/>
      <c r="L92" s="32"/>
    </row>
    <row r="93" spans="2:12" s="1" customFormat="1" ht="12" customHeight="1">
      <c r="B93" s="32"/>
      <c r="C93" s="27" t="s">
        <v>21</v>
      </c>
      <c r="F93" s="25" t="str">
        <f>F16</f>
        <v xml:space="preserve"> </v>
      </c>
      <c r="I93" s="27" t="s">
        <v>23</v>
      </c>
      <c r="J93" s="52" t="str">
        <f>IF(J16="","",J16)</f>
        <v>25. 2. 2025</v>
      </c>
      <c r="L93" s="32"/>
    </row>
    <row r="94" spans="2:12" s="1" customFormat="1" ht="6.9" customHeight="1">
      <c r="B94" s="32"/>
      <c r="L94" s="32"/>
    </row>
    <row r="95" spans="2:12" s="1" customFormat="1" ht="15.15" customHeight="1">
      <c r="B95" s="32"/>
      <c r="C95" s="27" t="s">
        <v>25</v>
      </c>
      <c r="F95" s="25" t="str">
        <f>E19</f>
        <v xml:space="preserve"> </v>
      </c>
      <c r="I95" s="27" t="s">
        <v>30</v>
      </c>
      <c r="J95" s="30" t="str">
        <f>E25</f>
        <v xml:space="preserve"> </v>
      </c>
      <c r="L95" s="32"/>
    </row>
    <row r="96" spans="2:12" s="1" customFormat="1" ht="15.15" customHeight="1">
      <c r="B96" s="32"/>
      <c r="C96" s="27" t="s">
        <v>28</v>
      </c>
      <c r="F96" s="25" t="str">
        <f>IF(E22="","",E22)</f>
        <v>Vyplň údaj</v>
      </c>
      <c r="I96" s="27" t="s">
        <v>32</v>
      </c>
      <c r="J96" s="30" t="str">
        <f>E28</f>
        <v xml:space="preserve"> </v>
      </c>
      <c r="L96" s="32"/>
    </row>
    <row r="97" spans="2:47" s="1" customFormat="1" ht="10.35" customHeight="1">
      <c r="B97" s="32"/>
      <c r="L97" s="32"/>
    </row>
    <row r="98" spans="2:47" s="1" customFormat="1" ht="29.25" customHeight="1">
      <c r="B98" s="32"/>
      <c r="C98" s="105" t="s">
        <v>133</v>
      </c>
      <c r="D98" s="97"/>
      <c r="E98" s="97"/>
      <c r="F98" s="97"/>
      <c r="G98" s="97"/>
      <c r="H98" s="97"/>
      <c r="I98" s="97"/>
      <c r="J98" s="106" t="s">
        <v>134</v>
      </c>
      <c r="K98" s="97"/>
      <c r="L98" s="32"/>
    </row>
    <row r="99" spans="2:47" s="1" customFormat="1" ht="10.35" customHeight="1">
      <c r="B99" s="32"/>
      <c r="L99" s="32"/>
    </row>
    <row r="100" spans="2:47" s="1" customFormat="1" ht="22.8" customHeight="1">
      <c r="B100" s="32"/>
      <c r="C100" s="107" t="s">
        <v>135</v>
      </c>
      <c r="J100" s="66">
        <f>J137</f>
        <v>0</v>
      </c>
      <c r="L100" s="32"/>
      <c r="AU100" s="17" t="s">
        <v>136</v>
      </c>
    </row>
    <row r="101" spans="2:47" s="8" customFormat="1" ht="24.9" customHeight="1">
      <c r="B101" s="108"/>
      <c r="D101" s="109" t="s">
        <v>300</v>
      </c>
      <c r="E101" s="110"/>
      <c r="F101" s="110"/>
      <c r="G101" s="110"/>
      <c r="H101" s="110"/>
      <c r="I101" s="110"/>
      <c r="J101" s="111">
        <f>J138</f>
        <v>0</v>
      </c>
      <c r="L101" s="108"/>
    </row>
    <row r="102" spans="2:47" s="11" customFormat="1" ht="19.95" customHeight="1">
      <c r="B102" s="152"/>
      <c r="D102" s="153" t="s">
        <v>301</v>
      </c>
      <c r="E102" s="154"/>
      <c r="F102" s="154"/>
      <c r="G102" s="154"/>
      <c r="H102" s="154"/>
      <c r="I102" s="154"/>
      <c r="J102" s="155">
        <f>J139</f>
        <v>0</v>
      </c>
      <c r="L102" s="152"/>
    </row>
    <row r="103" spans="2:47" s="8" customFormat="1" ht="24.9" customHeight="1">
      <c r="B103" s="108"/>
      <c r="D103" s="109" t="s">
        <v>302</v>
      </c>
      <c r="E103" s="110"/>
      <c r="F103" s="110"/>
      <c r="G103" s="110"/>
      <c r="H103" s="110"/>
      <c r="I103" s="110"/>
      <c r="J103" s="111">
        <f>J161</f>
        <v>0</v>
      </c>
      <c r="L103" s="108"/>
    </row>
    <row r="104" spans="2:47" s="11" customFormat="1" ht="19.95" customHeight="1">
      <c r="B104" s="152"/>
      <c r="D104" s="153" t="s">
        <v>303</v>
      </c>
      <c r="E104" s="154"/>
      <c r="F104" s="154"/>
      <c r="G104" s="154"/>
      <c r="H104" s="154"/>
      <c r="I104" s="154"/>
      <c r="J104" s="155">
        <f>J162</f>
        <v>0</v>
      </c>
      <c r="L104" s="152"/>
    </row>
    <row r="105" spans="2:47" s="11" customFormat="1" ht="19.95" customHeight="1">
      <c r="B105" s="152"/>
      <c r="D105" s="153" t="s">
        <v>674</v>
      </c>
      <c r="E105" s="154"/>
      <c r="F105" s="154"/>
      <c r="G105" s="154"/>
      <c r="H105" s="154"/>
      <c r="I105" s="154"/>
      <c r="J105" s="155">
        <f>J356</f>
        <v>0</v>
      </c>
      <c r="L105" s="152"/>
    </row>
    <row r="106" spans="2:47" s="8" customFormat="1" ht="24.9" customHeight="1">
      <c r="B106" s="108"/>
      <c r="D106" s="109" t="s">
        <v>304</v>
      </c>
      <c r="E106" s="110"/>
      <c r="F106" s="110"/>
      <c r="G106" s="110"/>
      <c r="H106" s="110"/>
      <c r="I106" s="110"/>
      <c r="J106" s="111">
        <f>J361</f>
        <v>0</v>
      </c>
      <c r="L106" s="108"/>
    </row>
    <row r="107" spans="2:47" s="11" customFormat="1" ht="19.95" customHeight="1">
      <c r="B107" s="152"/>
      <c r="D107" s="153" t="s">
        <v>305</v>
      </c>
      <c r="E107" s="154"/>
      <c r="F107" s="154"/>
      <c r="G107" s="154"/>
      <c r="H107" s="154"/>
      <c r="I107" s="154"/>
      <c r="J107" s="155">
        <f>J362</f>
        <v>0</v>
      </c>
      <c r="L107" s="152"/>
    </row>
    <row r="108" spans="2:47" s="8" customFormat="1" ht="24.9" customHeight="1">
      <c r="B108" s="108"/>
      <c r="D108" s="109" t="s">
        <v>675</v>
      </c>
      <c r="E108" s="110"/>
      <c r="F108" s="110"/>
      <c r="G108" s="110"/>
      <c r="H108" s="110"/>
      <c r="I108" s="110"/>
      <c r="J108" s="111">
        <f>J383</f>
        <v>0</v>
      </c>
      <c r="L108" s="108"/>
    </row>
    <row r="109" spans="2:47" s="8" customFormat="1" ht="24.9" customHeight="1">
      <c r="B109" s="108"/>
      <c r="D109" s="109" t="s">
        <v>306</v>
      </c>
      <c r="E109" s="110"/>
      <c r="F109" s="110"/>
      <c r="G109" s="110"/>
      <c r="H109" s="110"/>
      <c r="I109" s="110"/>
      <c r="J109" s="111">
        <f>J394</f>
        <v>0</v>
      </c>
      <c r="L109" s="108"/>
    </row>
    <row r="110" spans="2:47" s="11" customFormat="1" ht="19.95" customHeight="1">
      <c r="B110" s="152"/>
      <c r="D110" s="153" t="s">
        <v>440</v>
      </c>
      <c r="E110" s="154"/>
      <c r="F110" s="154"/>
      <c r="G110" s="154"/>
      <c r="H110" s="154"/>
      <c r="I110" s="154"/>
      <c r="J110" s="155">
        <f>J395</f>
        <v>0</v>
      </c>
      <c r="L110" s="152"/>
    </row>
    <row r="111" spans="2:47" s="11" customFormat="1" ht="19.95" customHeight="1">
      <c r="B111" s="152"/>
      <c r="D111" s="153" t="s">
        <v>307</v>
      </c>
      <c r="E111" s="154"/>
      <c r="F111" s="154"/>
      <c r="G111" s="154"/>
      <c r="H111" s="154"/>
      <c r="I111" s="154"/>
      <c r="J111" s="155">
        <f>J398</f>
        <v>0</v>
      </c>
      <c r="L111" s="152"/>
    </row>
    <row r="112" spans="2:47" s="11" customFormat="1" ht="19.95" customHeight="1">
      <c r="B112" s="152"/>
      <c r="D112" s="153" t="s">
        <v>308</v>
      </c>
      <c r="E112" s="154"/>
      <c r="F112" s="154"/>
      <c r="G112" s="154"/>
      <c r="H112" s="154"/>
      <c r="I112" s="154"/>
      <c r="J112" s="155">
        <f>J403</f>
        <v>0</v>
      </c>
      <c r="L112" s="152"/>
    </row>
    <row r="113" spans="2:12" s="11" customFormat="1" ht="19.95" customHeight="1">
      <c r="B113" s="152"/>
      <c r="D113" s="153" t="s">
        <v>441</v>
      </c>
      <c r="E113" s="154"/>
      <c r="F113" s="154"/>
      <c r="G113" s="154"/>
      <c r="H113" s="154"/>
      <c r="I113" s="154"/>
      <c r="J113" s="155">
        <f>J406</f>
        <v>0</v>
      </c>
      <c r="L113" s="152"/>
    </row>
    <row r="114" spans="2:12" s="1" customFormat="1" ht="21.75" customHeight="1">
      <c r="B114" s="32"/>
      <c r="L114" s="32"/>
    </row>
    <row r="115" spans="2:12" s="1" customFormat="1" ht="6.9" customHeight="1">
      <c r="B115" s="44"/>
      <c r="C115" s="45"/>
      <c r="D115" s="45"/>
      <c r="E115" s="45"/>
      <c r="F115" s="45"/>
      <c r="G115" s="45"/>
      <c r="H115" s="45"/>
      <c r="I115" s="45"/>
      <c r="J115" s="45"/>
      <c r="K115" s="45"/>
      <c r="L115" s="32"/>
    </row>
    <row r="119" spans="2:12" s="1" customFormat="1" ht="6.9" customHeight="1">
      <c r="B119" s="46"/>
      <c r="C119" s="47"/>
      <c r="D119" s="47"/>
      <c r="E119" s="47"/>
      <c r="F119" s="47"/>
      <c r="G119" s="47"/>
      <c r="H119" s="47"/>
      <c r="I119" s="47"/>
      <c r="J119" s="47"/>
      <c r="K119" s="47"/>
      <c r="L119" s="32"/>
    </row>
    <row r="120" spans="2:12" s="1" customFormat="1" ht="24.9" customHeight="1">
      <c r="B120" s="32"/>
      <c r="C120" s="21" t="s">
        <v>144</v>
      </c>
      <c r="L120" s="32"/>
    </row>
    <row r="121" spans="2:12" s="1" customFormat="1" ht="6.9" customHeight="1">
      <c r="B121" s="32"/>
      <c r="L121" s="32"/>
    </row>
    <row r="122" spans="2:12" s="1" customFormat="1" ht="12" customHeight="1">
      <c r="B122" s="32"/>
      <c r="C122" s="27" t="s">
        <v>16</v>
      </c>
      <c r="L122" s="32"/>
    </row>
    <row r="123" spans="2:12" s="1" customFormat="1" ht="16.5" customHeight="1">
      <c r="B123" s="32"/>
      <c r="E123" s="254" t="str">
        <f>E7</f>
        <v>Kanalizace a ČOV Újezdec</v>
      </c>
      <c r="F123" s="255"/>
      <c r="G123" s="255"/>
      <c r="H123" s="255"/>
      <c r="L123" s="32"/>
    </row>
    <row r="124" spans="2:12" ht="12" customHeight="1">
      <c r="B124" s="20"/>
      <c r="C124" s="27" t="s">
        <v>128</v>
      </c>
      <c r="L124" s="20"/>
    </row>
    <row r="125" spans="2:12" ht="16.5" customHeight="1">
      <c r="B125" s="20"/>
      <c r="E125" s="254" t="s">
        <v>129</v>
      </c>
      <c r="F125" s="222"/>
      <c r="G125" s="222"/>
      <c r="H125" s="222"/>
      <c r="L125" s="20"/>
    </row>
    <row r="126" spans="2:12" ht="12" customHeight="1">
      <c r="B126" s="20"/>
      <c r="C126" s="27" t="s">
        <v>130</v>
      </c>
      <c r="L126" s="20"/>
    </row>
    <row r="127" spans="2:12" s="1" customFormat="1" ht="16.5" customHeight="1">
      <c r="B127" s="32"/>
      <c r="E127" s="252" t="s">
        <v>297</v>
      </c>
      <c r="F127" s="256"/>
      <c r="G127" s="256"/>
      <c r="H127" s="256"/>
      <c r="L127" s="32"/>
    </row>
    <row r="128" spans="2:12" s="1" customFormat="1" ht="12" customHeight="1">
      <c r="B128" s="32"/>
      <c r="C128" s="27" t="s">
        <v>298</v>
      </c>
      <c r="L128" s="32"/>
    </row>
    <row r="129" spans="2:65" s="1" customFormat="1" ht="16.5" customHeight="1">
      <c r="B129" s="32"/>
      <c r="E129" s="215" t="str">
        <f>E13</f>
        <v>03 - Elektroinstalace NN</v>
      </c>
      <c r="F129" s="256"/>
      <c r="G129" s="256"/>
      <c r="H129" s="256"/>
      <c r="L129" s="32"/>
    </row>
    <row r="130" spans="2:65" s="1" customFormat="1" ht="6.9" customHeight="1">
      <c r="B130" s="32"/>
      <c r="L130" s="32"/>
    </row>
    <row r="131" spans="2:65" s="1" customFormat="1" ht="12" customHeight="1">
      <c r="B131" s="32"/>
      <c r="C131" s="27" t="s">
        <v>21</v>
      </c>
      <c r="F131" s="25" t="str">
        <f>F16</f>
        <v xml:space="preserve"> </v>
      </c>
      <c r="I131" s="27" t="s">
        <v>23</v>
      </c>
      <c r="J131" s="52" t="str">
        <f>IF(J16="","",J16)</f>
        <v>25. 2. 2025</v>
      </c>
      <c r="L131" s="32"/>
    </row>
    <row r="132" spans="2:65" s="1" customFormat="1" ht="6.9" customHeight="1">
      <c r="B132" s="32"/>
      <c r="L132" s="32"/>
    </row>
    <row r="133" spans="2:65" s="1" customFormat="1" ht="15.15" customHeight="1">
      <c r="B133" s="32"/>
      <c r="C133" s="27" t="s">
        <v>25</v>
      </c>
      <c r="F133" s="25" t="str">
        <f>E19</f>
        <v xml:space="preserve"> </v>
      </c>
      <c r="I133" s="27" t="s">
        <v>30</v>
      </c>
      <c r="J133" s="30" t="str">
        <f>E25</f>
        <v xml:space="preserve"> </v>
      </c>
      <c r="L133" s="32"/>
    </row>
    <row r="134" spans="2:65" s="1" customFormat="1" ht="15.15" customHeight="1">
      <c r="B134" s="32"/>
      <c r="C134" s="27" t="s">
        <v>28</v>
      </c>
      <c r="F134" s="25" t="str">
        <f>IF(E22="","",E22)</f>
        <v>Vyplň údaj</v>
      </c>
      <c r="I134" s="27" t="s">
        <v>32</v>
      </c>
      <c r="J134" s="30" t="str">
        <f>E28</f>
        <v xml:space="preserve"> </v>
      </c>
      <c r="L134" s="32"/>
    </row>
    <row r="135" spans="2:65" s="1" customFormat="1" ht="10.35" customHeight="1">
      <c r="B135" s="32"/>
      <c r="L135" s="32"/>
    </row>
    <row r="136" spans="2:65" s="9" customFormat="1" ht="29.25" customHeight="1">
      <c r="B136" s="112"/>
      <c r="C136" s="113" t="s">
        <v>145</v>
      </c>
      <c r="D136" s="114" t="s">
        <v>59</v>
      </c>
      <c r="E136" s="114" t="s">
        <v>55</v>
      </c>
      <c r="F136" s="114" t="s">
        <v>56</v>
      </c>
      <c r="G136" s="114" t="s">
        <v>146</v>
      </c>
      <c r="H136" s="114" t="s">
        <v>147</v>
      </c>
      <c r="I136" s="114" t="s">
        <v>148</v>
      </c>
      <c r="J136" s="114" t="s">
        <v>134</v>
      </c>
      <c r="K136" s="115" t="s">
        <v>149</v>
      </c>
      <c r="L136" s="112"/>
      <c r="M136" s="59" t="s">
        <v>1</v>
      </c>
      <c r="N136" s="60" t="s">
        <v>38</v>
      </c>
      <c r="O136" s="60" t="s">
        <v>150</v>
      </c>
      <c r="P136" s="60" t="s">
        <v>151</v>
      </c>
      <c r="Q136" s="60" t="s">
        <v>152</v>
      </c>
      <c r="R136" s="60" t="s">
        <v>153</v>
      </c>
      <c r="S136" s="60" t="s">
        <v>154</v>
      </c>
      <c r="T136" s="61" t="s">
        <v>155</v>
      </c>
    </row>
    <row r="137" spans="2:65" s="1" customFormat="1" ht="22.8" customHeight="1">
      <c r="B137" s="32"/>
      <c r="C137" s="64" t="s">
        <v>156</v>
      </c>
      <c r="J137" s="116">
        <f>BK137</f>
        <v>0</v>
      </c>
      <c r="L137" s="32"/>
      <c r="M137" s="62"/>
      <c r="N137" s="53"/>
      <c r="O137" s="53"/>
      <c r="P137" s="117">
        <f>P138+P161+P361+P383+P394</f>
        <v>0</v>
      </c>
      <c r="Q137" s="53"/>
      <c r="R137" s="117">
        <f>R138+R161+R361+R383+R394</f>
        <v>5.2407650000000015</v>
      </c>
      <c r="S137" s="53"/>
      <c r="T137" s="118">
        <f>T138+T161+T361+T383+T394</f>
        <v>0</v>
      </c>
      <c r="AT137" s="17" t="s">
        <v>73</v>
      </c>
      <c r="AU137" s="17" t="s">
        <v>136</v>
      </c>
      <c r="BK137" s="119">
        <f>BK138+BK161+BK361+BK383+BK394</f>
        <v>0</v>
      </c>
    </row>
    <row r="138" spans="2:65" s="10" customFormat="1" ht="25.95" customHeight="1">
      <c r="B138" s="120"/>
      <c r="D138" s="121" t="s">
        <v>73</v>
      </c>
      <c r="E138" s="122" t="s">
        <v>309</v>
      </c>
      <c r="F138" s="122" t="s">
        <v>310</v>
      </c>
      <c r="I138" s="123"/>
      <c r="J138" s="124">
        <f>BK138</f>
        <v>0</v>
      </c>
      <c r="L138" s="120"/>
      <c r="M138" s="125"/>
      <c r="P138" s="126">
        <f>P139</f>
        <v>0</v>
      </c>
      <c r="R138" s="126">
        <f>R139</f>
        <v>4.0069000000000008</v>
      </c>
      <c r="T138" s="127">
        <f>T139</f>
        <v>0</v>
      </c>
      <c r="AR138" s="121" t="s">
        <v>81</v>
      </c>
      <c r="AT138" s="128" t="s">
        <v>73</v>
      </c>
      <c r="AU138" s="128" t="s">
        <v>74</v>
      </c>
      <c r="AY138" s="121" t="s">
        <v>159</v>
      </c>
      <c r="BK138" s="129">
        <f>BK139</f>
        <v>0</v>
      </c>
    </row>
    <row r="139" spans="2:65" s="10" customFormat="1" ht="22.8" customHeight="1">
      <c r="B139" s="120"/>
      <c r="D139" s="121" t="s">
        <v>73</v>
      </c>
      <c r="E139" s="156" t="s">
        <v>81</v>
      </c>
      <c r="F139" s="156" t="s">
        <v>311</v>
      </c>
      <c r="I139" s="123"/>
      <c r="J139" s="157">
        <f>BK139</f>
        <v>0</v>
      </c>
      <c r="L139" s="120"/>
      <c r="M139" s="125"/>
      <c r="P139" s="126">
        <f>SUM(P140:P160)</f>
        <v>0</v>
      </c>
      <c r="R139" s="126">
        <f>SUM(R140:R160)</f>
        <v>4.0069000000000008</v>
      </c>
      <c r="T139" s="127">
        <f>SUM(T140:T160)</f>
        <v>0</v>
      </c>
      <c r="AR139" s="121" t="s">
        <v>81</v>
      </c>
      <c r="AT139" s="128" t="s">
        <v>73</v>
      </c>
      <c r="AU139" s="128" t="s">
        <v>81</v>
      </c>
      <c r="AY139" s="121" t="s">
        <v>159</v>
      </c>
      <c r="BK139" s="129">
        <f>SUM(BK140:BK160)</f>
        <v>0</v>
      </c>
    </row>
    <row r="140" spans="2:65" s="1" customFormat="1" ht="49.05" customHeight="1">
      <c r="B140" s="130"/>
      <c r="C140" s="131" t="s">
        <v>81</v>
      </c>
      <c r="D140" s="131" t="s">
        <v>160</v>
      </c>
      <c r="E140" s="132" t="s">
        <v>313</v>
      </c>
      <c r="F140" s="133" t="s">
        <v>314</v>
      </c>
      <c r="G140" s="134" t="s">
        <v>315</v>
      </c>
      <c r="H140" s="135">
        <v>4</v>
      </c>
      <c r="I140" s="136"/>
      <c r="J140" s="137">
        <f>ROUND(I140*H140,2)</f>
        <v>0</v>
      </c>
      <c r="K140" s="133" t="s">
        <v>316</v>
      </c>
      <c r="L140" s="32"/>
      <c r="M140" s="138" t="s">
        <v>1</v>
      </c>
      <c r="N140" s="139" t="s">
        <v>39</v>
      </c>
      <c r="P140" s="140">
        <f>O140*H140</f>
        <v>0</v>
      </c>
      <c r="Q140" s="140">
        <v>0</v>
      </c>
      <c r="R140" s="140">
        <f>Q140*H140</f>
        <v>0</v>
      </c>
      <c r="S140" s="140">
        <v>0</v>
      </c>
      <c r="T140" s="141">
        <f>S140*H140</f>
        <v>0</v>
      </c>
      <c r="AR140" s="142" t="s">
        <v>164</v>
      </c>
      <c r="AT140" s="142" t="s">
        <v>160</v>
      </c>
      <c r="AU140" s="142" t="s">
        <v>83</v>
      </c>
      <c r="AY140" s="17" t="s">
        <v>159</v>
      </c>
      <c r="BE140" s="143">
        <f>IF(N140="základní",J140,0)</f>
        <v>0</v>
      </c>
      <c r="BF140" s="143">
        <f>IF(N140="snížená",J140,0)</f>
        <v>0</v>
      </c>
      <c r="BG140" s="143">
        <f>IF(N140="zákl. přenesená",J140,0)</f>
        <v>0</v>
      </c>
      <c r="BH140" s="143">
        <f>IF(N140="sníž. přenesená",J140,0)</f>
        <v>0</v>
      </c>
      <c r="BI140" s="143">
        <f>IF(N140="nulová",J140,0)</f>
        <v>0</v>
      </c>
      <c r="BJ140" s="17" t="s">
        <v>81</v>
      </c>
      <c r="BK140" s="143">
        <f>ROUND(I140*H140,2)</f>
        <v>0</v>
      </c>
      <c r="BL140" s="17" t="s">
        <v>164</v>
      </c>
      <c r="BM140" s="142" t="s">
        <v>676</v>
      </c>
    </row>
    <row r="141" spans="2:65" s="1" customFormat="1" ht="28.8">
      <c r="B141" s="32"/>
      <c r="D141" s="144" t="s">
        <v>165</v>
      </c>
      <c r="F141" s="145" t="s">
        <v>314</v>
      </c>
      <c r="I141" s="146"/>
      <c r="L141" s="32"/>
      <c r="M141" s="147"/>
      <c r="T141" s="56"/>
      <c r="AT141" s="17" t="s">
        <v>165</v>
      </c>
      <c r="AU141" s="17" t="s">
        <v>83</v>
      </c>
    </row>
    <row r="142" spans="2:65" s="1" customFormat="1" ht="44.25" customHeight="1">
      <c r="B142" s="130"/>
      <c r="C142" s="131" t="s">
        <v>83</v>
      </c>
      <c r="D142" s="131" t="s">
        <v>160</v>
      </c>
      <c r="E142" s="132" t="s">
        <v>318</v>
      </c>
      <c r="F142" s="133" t="s">
        <v>319</v>
      </c>
      <c r="G142" s="134" t="s">
        <v>315</v>
      </c>
      <c r="H142" s="135">
        <v>4</v>
      </c>
      <c r="I142" s="136"/>
      <c r="J142" s="137">
        <f>ROUND(I142*H142,2)</f>
        <v>0</v>
      </c>
      <c r="K142" s="133" t="s">
        <v>320</v>
      </c>
      <c r="L142" s="32"/>
      <c r="M142" s="138" t="s">
        <v>1</v>
      </c>
      <c r="N142" s="139" t="s">
        <v>39</v>
      </c>
      <c r="P142" s="140">
        <f>O142*H142</f>
        <v>0</v>
      </c>
      <c r="Q142" s="140">
        <v>0</v>
      </c>
      <c r="R142" s="140">
        <f>Q142*H142</f>
        <v>0</v>
      </c>
      <c r="S142" s="140">
        <v>0</v>
      </c>
      <c r="T142" s="141">
        <f>S142*H142</f>
        <v>0</v>
      </c>
      <c r="AR142" s="142" t="s">
        <v>164</v>
      </c>
      <c r="AT142" s="142" t="s">
        <v>160</v>
      </c>
      <c r="AU142" s="142" t="s">
        <v>83</v>
      </c>
      <c r="AY142" s="17" t="s">
        <v>159</v>
      </c>
      <c r="BE142" s="143">
        <f>IF(N142="základní",J142,0)</f>
        <v>0</v>
      </c>
      <c r="BF142" s="143">
        <f>IF(N142="snížená",J142,0)</f>
        <v>0</v>
      </c>
      <c r="BG142" s="143">
        <f>IF(N142="zákl. přenesená",J142,0)</f>
        <v>0</v>
      </c>
      <c r="BH142" s="143">
        <f>IF(N142="sníž. přenesená",J142,0)</f>
        <v>0</v>
      </c>
      <c r="BI142" s="143">
        <f>IF(N142="nulová",J142,0)</f>
        <v>0</v>
      </c>
      <c r="BJ142" s="17" t="s">
        <v>81</v>
      </c>
      <c r="BK142" s="143">
        <f>ROUND(I142*H142,2)</f>
        <v>0</v>
      </c>
      <c r="BL142" s="17" t="s">
        <v>164</v>
      </c>
      <c r="BM142" s="142" t="s">
        <v>677</v>
      </c>
    </row>
    <row r="143" spans="2:65" s="1" customFormat="1" ht="28.8">
      <c r="B143" s="32"/>
      <c r="D143" s="144" t="s">
        <v>165</v>
      </c>
      <c r="F143" s="145" t="s">
        <v>319</v>
      </c>
      <c r="I143" s="146"/>
      <c r="L143" s="32"/>
      <c r="M143" s="147"/>
      <c r="T143" s="56"/>
      <c r="AT143" s="17" t="s">
        <v>165</v>
      </c>
      <c r="AU143" s="17" t="s">
        <v>83</v>
      </c>
    </row>
    <row r="144" spans="2:65" s="1" customFormat="1" ht="66.75" customHeight="1">
      <c r="B144" s="130"/>
      <c r="C144" s="131" t="s">
        <v>94</v>
      </c>
      <c r="D144" s="131" t="s">
        <v>160</v>
      </c>
      <c r="E144" s="132" t="s">
        <v>323</v>
      </c>
      <c r="F144" s="133" t="s">
        <v>324</v>
      </c>
      <c r="G144" s="134" t="s">
        <v>315</v>
      </c>
      <c r="H144" s="135">
        <v>2</v>
      </c>
      <c r="I144" s="136"/>
      <c r="J144" s="137">
        <f>ROUND(I144*H144,2)</f>
        <v>0</v>
      </c>
      <c r="K144" s="133" t="s">
        <v>320</v>
      </c>
      <c r="L144" s="32"/>
      <c r="M144" s="138" t="s">
        <v>1</v>
      </c>
      <c r="N144" s="139" t="s">
        <v>39</v>
      </c>
      <c r="P144" s="140">
        <f>O144*H144</f>
        <v>0</v>
      </c>
      <c r="Q144" s="140">
        <v>0</v>
      </c>
      <c r="R144" s="140">
        <f>Q144*H144</f>
        <v>0</v>
      </c>
      <c r="S144" s="140">
        <v>0</v>
      </c>
      <c r="T144" s="141">
        <f>S144*H144</f>
        <v>0</v>
      </c>
      <c r="AR144" s="142" t="s">
        <v>164</v>
      </c>
      <c r="AT144" s="142" t="s">
        <v>160</v>
      </c>
      <c r="AU144" s="142" t="s">
        <v>83</v>
      </c>
      <c r="AY144" s="17" t="s">
        <v>159</v>
      </c>
      <c r="BE144" s="143">
        <f>IF(N144="základní",J144,0)</f>
        <v>0</v>
      </c>
      <c r="BF144" s="143">
        <f>IF(N144="snížená",J144,0)</f>
        <v>0</v>
      </c>
      <c r="BG144" s="143">
        <f>IF(N144="zákl. přenesená",J144,0)</f>
        <v>0</v>
      </c>
      <c r="BH144" s="143">
        <f>IF(N144="sníž. přenesená",J144,0)</f>
        <v>0</v>
      </c>
      <c r="BI144" s="143">
        <f>IF(N144="nulová",J144,0)</f>
        <v>0</v>
      </c>
      <c r="BJ144" s="17" t="s">
        <v>81</v>
      </c>
      <c r="BK144" s="143">
        <f>ROUND(I144*H144,2)</f>
        <v>0</v>
      </c>
      <c r="BL144" s="17" t="s">
        <v>164</v>
      </c>
      <c r="BM144" s="142" t="s">
        <v>678</v>
      </c>
    </row>
    <row r="145" spans="2:65" s="1" customFormat="1" ht="48">
      <c r="B145" s="32"/>
      <c r="D145" s="144" t="s">
        <v>165</v>
      </c>
      <c r="F145" s="145" t="s">
        <v>324</v>
      </c>
      <c r="I145" s="146"/>
      <c r="L145" s="32"/>
      <c r="M145" s="147"/>
      <c r="T145" s="56"/>
      <c r="AT145" s="17" t="s">
        <v>165</v>
      </c>
      <c r="AU145" s="17" t="s">
        <v>83</v>
      </c>
    </row>
    <row r="146" spans="2:65" s="1" customFormat="1" ht="16.5" customHeight="1">
      <c r="B146" s="130"/>
      <c r="C146" s="158" t="s">
        <v>164</v>
      </c>
      <c r="D146" s="158" t="s">
        <v>326</v>
      </c>
      <c r="E146" s="159" t="s">
        <v>327</v>
      </c>
      <c r="F146" s="160" t="s">
        <v>328</v>
      </c>
      <c r="G146" s="161" t="s">
        <v>329</v>
      </c>
      <c r="H146" s="162">
        <v>4</v>
      </c>
      <c r="I146" s="163"/>
      <c r="J146" s="164">
        <f>ROUND(I146*H146,2)</f>
        <v>0</v>
      </c>
      <c r="K146" s="160" t="s">
        <v>320</v>
      </c>
      <c r="L146" s="165"/>
      <c r="M146" s="166" t="s">
        <v>1</v>
      </c>
      <c r="N146" s="167" t="s">
        <v>39</v>
      </c>
      <c r="P146" s="140">
        <f>O146*H146</f>
        <v>0</v>
      </c>
      <c r="Q146" s="140">
        <v>1</v>
      </c>
      <c r="R146" s="140">
        <f>Q146*H146</f>
        <v>4</v>
      </c>
      <c r="S146" s="140">
        <v>0</v>
      </c>
      <c r="T146" s="141">
        <f>S146*H146</f>
        <v>0</v>
      </c>
      <c r="AR146" s="142" t="s">
        <v>175</v>
      </c>
      <c r="AT146" s="142" t="s">
        <v>326</v>
      </c>
      <c r="AU146" s="142" t="s">
        <v>83</v>
      </c>
      <c r="AY146" s="17" t="s">
        <v>159</v>
      </c>
      <c r="BE146" s="143">
        <f>IF(N146="základní",J146,0)</f>
        <v>0</v>
      </c>
      <c r="BF146" s="143">
        <f>IF(N146="snížená",J146,0)</f>
        <v>0</v>
      </c>
      <c r="BG146" s="143">
        <f>IF(N146="zákl. přenesená",J146,0)</f>
        <v>0</v>
      </c>
      <c r="BH146" s="143">
        <f>IF(N146="sníž. přenesená",J146,0)</f>
        <v>0</v>
      </c>
      <c r="BI146" s="143">
        <f>IF(N146="nulová",J146,0)</f>
        <v>0</v>
      </c>
      <c r="BJ146" s="17" t="s">
        <v>81</v>
      </c>
      <c r="BK146" s="143">
        <f>ROUND(I146*H146,2)</f>
        <v>0</v>
      </c>
      <c r="BL146" s="17" t="s">
        <v>164</v>
      </c>
      <c r="BM146" s="142" t="s">
        <v>679</v>
      </c>
    </row>
    <row r="147" spans="2:65" s="1" customFormat="1" ht="10.199999999999999">
      <c r="B147" s="32"/>
      <c r="D147" s="144" t="s">
        <v>165</v>
      </c>
      <c r="F147" s="145" t="s">
        <v>328</v>
      </c>
      <c r="I147" s="146"/>
      <c r="L147" s="32"/>
      <c r="M147" s="147"/>
      <c r="T147" s="56"/>
      <c r="AT147" s="17" t="s">
        <v>165</v>
      </c>
      <c r="AU147" s="17" t="s">
        <v>83</v>
      </c>
    </row>
    <row r="148" spans="2:65" s="12" customFormat="1" ht="10.199999999999999">
      <c r="B148" s="168"/>
      <c r="D148" s="144" t="s">
        <v>331</v>
      </c>
      <c r="E148" s="169" t="s">
        <v>1</v>
      </c>
      <c r="F148" s="170" t="s">
        <v>680</v>
      </c>
      <c r="H148" s="171">
        <v>4</v>
      </c>
      <c r="I148" s="172"/>
      <c r="L148" s="168"/>
      <c r="M148" s="173"/>
      <c r="T148" s="174"/>
      <c r="AT148" s="169" t="s">
        <v>331</v>
      </c>
      <c r="AU148" s="169" t="s">
        <v>83</v>
      </c>
      <c r="AV148" s="12" t="s">
        <v>83</v>
      </c>
      <c r="AW148" s="12" t="s">
        <v>31</v>
      </c>
      <c r="AX148" s="12" t="s">
        <v>81</v>
      </c>
      <c r="AY148" s="169" t="s">
        <v>159</v>
      </c>
    </row>
    <row r="149" spans="2:65" s="1" customFormat="1" ht="33" customHeight="1">
      <c r="B149" s="130"/>
      <c r="C149" s="131" t="s">
        <v>180</v>
      </c>
      <c r="D149" s="131" t="s">
        <v>160</v>
      </c>
      <c r="E149" s="132" t="s">
        <v>334</v>
      </c>
      <c r="F149" s="133" t="s">
        <v>335</v>
      </c>
      <c r="G149" s="134" t="s">
        <v>336</v>
      </c>
      <c r="H149" s="135">
        <v>4</v>
      </c>
      <c r="I149" s="136"/>
      <c r="J149" s="137">
        <f>ROUND(I149*H149,2)</f>
        <v>0</v>
      </c>
      <c r="K149" s="133" t="s">
        <v>320</v>
      </c>
      <c r="L149" s="32"/>
      <c r="M149" s="138" t="s">
        <v>1</v>
      </c>
      <c r="N149" s="139" t="s">
        <v>39</v>
      </c>
      <c r="P149" s="140">
        <f>O149*H149</f>
        <v>0</v>
      </c>
      <c r="Q149" s="140">
        <v>0</v>
      </c>
      <c r="R149" s="140">
        <f>Q149*H149</f>
        <v>0</v>
      </c>
      <c r="S149" s="140">
        <v>0</v>
      </c>
      <c r="T149" s="141">
        <f>S149*H149</f>
        <v>0</v>
      </c>
      <c r="AR149" s="142" t="s">
        <v>164</v>
      </c>
      <c r="AT149" s="142" t="s">
        <v>160</v>
      </c>
      <c r="AU149" s="142" t="s">
        <v>83</v>
      </c>
      <c r="AY149" s="17" t="s">
        <v>159</v>
      </c>
      <c r="BE149" s="143">
        <f>IF(N149="základní",J149,0)</f>
        <v>0</v>
      </c>
      <c r="BF149" s="143">
        <f>IF(N149="snížená",J149,0)</f>
        <v>0</v>
      </c>
      <c r="BG149" s="143">
        <f>IF(N149="zákl. přenesená",J149,0)</f>
        <v>0</v>
      </c>
      <c r="BH149" s="143">
        <f>IF(N149="sníž. přenesená",J149,0)</f>
        <v>0</v>
      </c>
      <c r="BI149" s="143">
        <f>IF(N149="nulová",J149,0)</f>
        <v>0</v>
      </c>
      <c r="BJ149" s="17" t="s">
        <v>81</v>
      </c>
      <c r="BK149" s="143">
        <f>ROUND(I149*H149,2)</f>
        <v>0</v>
      </c>
      <c r="BL149" s="17" t="s">
        <v>164</v>
      </c>
      <c r="BM149" s="142" t="s">
        <v>681</v>
      </c>
    </row>
    <row r="150" spans="2:65" s="1" customFormat="1" ht="19.2">
      <c r="B150" s="32"/>
      <c r="D150" s="144" t="s">
        <v>165</v>
      </c>
      <c r="F150" s="145" t="s">
        <v>335</v>
      </c>
      <c r="I150" s="146"/>
      <c r="L150" s="32"/>
      <c r="M150" s="147"/>
      <c r="T150" s="56"/>
      <c r="AT150" s="17" t="s">
        <v>165</v>
      </c>
      <c r="AU150" s="17" t="s">
        <v>83</v>
      </c>
    </row>
    <row r="151" spans="2:65" s="1" customFormat="1" ht="16.5" customHeight="1">
      <c r="B151" s="130"/>
      <c r="C151" s="131" t="s">
        <v>172</v>
      </c>
      <c r="D151" s="131" t="s">
        <v>160</v>
      </c>
      <c r="E151" s="132" t="s">
        <v>402</v>
      </c>
      <c r="F151" s="133" t="s">
        <v>403</v>
      </c>
      <c r="G151" s="134" t="s">
        <v>344</v>
      </c>
      <c r="H151" s="135">
        <v>10</v>
      </c>
      <c r="I151" s="136"/>
      <c r="J151" s="137">
        <f>ROUND(I151*H151,2)</f>
        <v>0</v>
      </c>
      <c r="K151" s="133" t="s">
        <v>1</v>
      </c>
      <c r="L151" s="32"/>
      <c r="M151" s="138" t="s">
        <v>1</v>
      </c>
      <c r="N151" s="139" t="s">
        <v>39</v>
      </c>
      <c r="P151" s="140">
        <f>O151*H151</f>
        <v>0</v>
      </c>
      <c r="Q151" s="140">
        <v>0</v>
      </c>
      <c r="R151" s="140">
        <f>Q151*H151</f>
        <v>0</v>
      </c>
      <c r="S151" s="140">
        <v>0</v>
      </c>
      <c r="T151" s="141">
        <f>S151*H151</f>
        <v>0</v>
      </c>
      <c r="AR151" s="142" t="s">
        <v>377</v>
      </c>
      <c r="AT151" s="142" t="s">
        <v>160</v>
      </c>
      <c r="AU151" s="142" t="s">
        <v>83</v>
      </c>
      <c r="AY151" s="17" t="s">
        <v>159</v>
      </c>
      <c r="BE151" s="143">
        <f>IF(N151="základní",J151,0)</f>
        <v>0</v>
      </c>
      <c r="BF151" s="143">
        <f>IF(N151="snížená",J151,0)</f>
        <v>0</v>
      </c>
      <c r="BG151" s="143">
        <f>IF(N151="zákl. přenesená",J151,0)</f>
        <v>0</v>
      </c>
      <c r="BH151" s="143">
        <f>IF(N151="sníž. přenesená",J151,0)</f>
        <v>0</v>
      </c>
      <c r="BI151" s="143">
        <f>IF(N151="nulová",J151,0)</f>
        <v>0</v>
      </c>
      <c r="BJ151" s="17" t="s">
        <v>81</v>
      </c>
      <c r="BK151" s="143">
        <f>ROUND(I151*H151,2)</f>
        <v>0</v>
      </c>
      <c r="BL151" s="17" t="s">
        <v>377</v>
      </c>
      <c r="BM151" s="142" t="s">
        <v>682</v>
      </c>
    </row>
    <row r="152" spans="2:65" s="1" customFormat="1" ht="10.199999999999999">
      <c r="B152" s="32"/>
      <c r="D152" s="144" t="s">
        <v>165</v>
      </c>
      <c r="F152" s="145" t="s">
        <v>403</v>
      </c>
      <c r="I152" s="146"/>
      <c r="L152" s="32"/>
      <c r="M152" s="147"/>
      <c r="T152" s="56"/>
      <c r="AT152" s="17" t="s">
        <v>165</v>
      </c>
      <c r="AU152" s="17" t="s">
        <v>83</v>
      </c>
    </row>
    <row r="153" spans="2:65" s="1" customFormat="1" ht="21.75" customHeight="1">
      <c r="B153" s="130"/>
      <c r="C153" s="158" t="s">
        <v>189</v>
      </c>
      <c r="D153" s="158" t="s">
        <v>326</v>
      </c>
      <c r="E153" s="159" t="s">
        <v>405</v>
      </c>
      <c r="F153" s="160" t="s">
        <v>406</v>
      </c>
      <c r="G153" s="161" t="s">
        <v>344</v>
      </c>
      <c r="H153" s="162">
        <v>10</v>
      </c>
      <c r="I153" s="163"/>
      <c r="J153" s="164">
        <f>ROUND(I153*H153,2)</f>
        <v>0</v>
      </c>
      <c r="K153" s="160" t="s">
        <v>1</v>
      </c>
      <c r="L153" s="165"/>
      <c r="M153" s="166" t="s">
        <v>1</v>
      </c>
      <c r="N153" s="167" t="s">
        <v>39</v>
      </c>
      <c r="P153" s="140">
        <f>O153*H153</f>
        <v>0</v>
      </c>
      <c r="Q153" s="140">
        <v>2.0000000000000002E-5</v>
      </c>
      <c r="R153" s="140">
        <f>Q153*H153</f>
        <v>2.0000000000000001E-4</v>
      </c>
      <c r="S153" s="140">
        <v>0</v>
      </c>
      <c r="T153" s="141">
        <f>S153*H153</f>
        <v>0</v>
      </c>
      <c r="AR153" s="142" t="s">
        <v>397</v>
      </c>
      <c r="AT153" s="142" t="s">
        <v>326</v>
      </c>
      <c r="AU153" s="142" t="s">
        <v>83</v>
      </c>
      <c r="AY153" s="17" t="s">
        <v>159</v>
      </c>
      <c r="BE153" s="143">
        <f>IF(N153="základní",J153,0)</f>
        <v>0</v>
      </c>
      <c r="BF153" s="143">
        <f>IF(N153="snížená",J153,0)</f>
        <v>0</v>
      </c>
      <c r="BG153" s="143">
        <f>IF(N153="zákl. přenesená",J153,0)</f>
        <v>0</v>
      </c>
      <c r="BH153" s="143">
        <f>IF(N153="sníž. přenesená",J153,0)</f>
        <v>0</v>
      </c>
      <c r="BI153" s="143">
        <f>IF(N153="nulová",J153,0)</f>
        <v>0</v>
      </c>
      <c r="BJ153" s="17" t="s">
        <v>81</v>
      </c>
      <c r="BK153" s="143">
        <f>ROUND(I153*H153,2)</f>
        <v>0</v>
      </c>
      <c r="BL153" s="17" t="s">
        <v>377</v>
      </c>
      <c r="BM153" s="142" t="s">
        <v>683</v>
      </c>
    </row>
    <row r="154" spans="2:65" s="1" customFormat="1" ht="10.199999999999999">
      <c r="B154" s="32"/>
      <c r="D154" s="144" t="s">
        <v>165</v>
      </c>
      <c r="F154" s="145" t="s">
        <v>406</v>
      </c>
      <c r="I154" s="146"/>
      <c r="L154" s="32"/>
      <c r="M154" s="147"/>
      <c r="T154" s="56"/>
      <c r="AT154" s="17" t="s">
        <v>165</v>
      </c>
      <c r="AU154" s="17" t="s">
        <v>83</v>
      </c>
    </row>
    <row r="155" spans="2:65" s="1" customFormat="1" ht="48">
      <c r="B155" s="32"/>
      <c r="D155" s="144" t="s">
        <v>176</v>
      </c>
      <c r="F155" s="148" t="s">
        <v>408</v>
      </c>
      <c r="I155" s="146"/>
      <c r="L155" s="32"/>
      <c r="M155" s="147"/>
      <c r="T155" s="56"/>
      <c r="AT155" s="17" t="s">
        <v>176</v>
      </c>
      <c r="AU155" s="17" t="s">
        <v>83</v>
      </c>
    </row>
    <row r="156" spans="2:65" s="1" customFormat="1" ht="16.5" customHeight="1">
      <c r="B156" s="130"/>
      <c r="C156" s="131" t="s">
        <v>175</v>
      </c>
      <c r="D156" s="131" t="s">
        <v>160</v>
      </c>
      <c r="E156" s="132" t="s">
        <v>409</v>
      </c>
      <c r="F156" s="133" t="s">
        <v>410</v>
      </c>
      <c r="G156" s="134" t="s">
        <v>344</v>
      </c>
      <c r="H156" s="135">
        <v>10</v>
      </c>
      <c r="I156" s="136"/>
      <c r="J156" s="137">
        <f>ROUND(I156*H156,2)</f>
        <v>0</v>
      </c>
      <c r="K156" s="133" t="s">
        <v>1</v>
      </c>
      <c r="L156" s="32"/>
      <c r="M156" s="138" t="s">
        <v>1</v>
      </c>
      <c r="N156" s="139" t="s">
        <v>39</v>
      </c>
      <c r="P156" s="140">
        <f>O156*H156</f>
        <v>0</v>
      </c>
      <c r="Q156" s="140">
        <v>0</v>
      </c>
      <c r="R156" s="140">
        <f>Q156*H156</f>
        <v>0</v>
      </c>
      <c r="S156" s="140">
        <v>0</v>
      </c>
      <c r="T156" s="141">
        <f>S156*H156</f>
        <v>0</v>
      </c>
      <c r="AR156" s="142" t="s">
        <v>377</v>
      </c>
      <c r="AT156" s="142" t="s">
        <v>160</v>
      </c>
      <c r="AU156" s="142" t="s">
        <v>83</v>
      </c>
      <c r="AY156" s="17" t="s">
        <v>159</v>
      </c>
      <c r="BE156" s="143">
        <f>IF(N156="základní",J156,0)</f>
        <v>0</v>
      </c>
      <c r="BF156" s="143">
        <f>IF(N156="snížená",J156,0)</f>
        <v>0</v>
      </c>
      <c r="BG156" s="143">
        <f>IF(N156="zákl. přenesená",J156,0)</f>
        <v>0</v>
      </c>
      <c r="BH156" s="143">
        <f>IF(N156="sníž. přenesená",J156,0)</f>
        <v>0</v>
      </c>
      <c r="BI156" s="143">
        <f>IF(N156="nulová",J156,0)</f>
        <v>0</v>
      </c>
      <c r="BJ156" s="17" t="s">
        <v>81</v>
      </c>
      <c r="BK156" s="143">
        <f>ROUND(I156*H156,2)</f>
        <v>0</v>
      </c>
      <c r="BL156" s="17" t="s">
        <v>377</v>
      </c>
      <c r="BM156" s="142" t="s">
        <v>684</v>
      </c>
    </row>
    <row r="157" spans="2:65" s="1" customFormat="1" ht="10.199999999999999">
      <c r="B157" s="32"/>
      <c r="D157" s="144" t="s">
        <v>165</v>
      </c>
      <c r="F157" s="145" t="s">
        <v>410</v>
      </c>
      <c r="I157" s="146"/>
      <c r="L157" s="32"/>
      <c r="M157" s="147"/>
      <c r="T157" s="56"/>
      <c r="AT157" s="17" t="s">
        <v>165</v>
      </c>
      <c r="AU157" s="17" t="s">
        <v>83</v>
      </c>
    </row>
    <row r="158" spans="2:65" s="1" customFormat="1" ht="16.5" customHeight="1">
      <c r="B158" s="130"/>
      <c r="C158" s="158" t="s">
        <v>197</v>
      </c>
      <c r="D158" s="158" t="s">
        <v>326</v>
      </c>
      <c r="E158" s="159" t="s">
        <v>412</v>
      </c>
      <c r="F158" s="160" t="s">
        <v>413</v>
      </c>
      <c r="G158" s="161" t="s">
        <v>344</v>
      </c>
      <c r="H158" s="162">
        <v>10</v>
      </c>
      <c r="I158" s="163"/>
      <c r="J158" s="164">
        <f>ROUND(I158*H158,2)</f>
        <v>0</v>
      </c>
      <c r="K158" s="160" t="s">
        <v>1</v>
      </c>
      <c r="L158" s="165"/>
      <c r="M158" s="166" t="s">
        <v>1</v>
      </c>
      <c r="N158" s="167" t="s">
        <v>39</v>
      </c>
      <c r="P158" s="140">
        <f>O158*H158</f>
        <v>0</v>
      </c>
      <c r="Q158" s="140">
        <v>6.7000000000000002E-4</v>
      </c>
      <c r="R158" s="140">
        <f>Q158*H158</f>
        <v>6.7000000000000002E-3</v>
      </c>
      <c r="S158" s="140">
        <v>0</v>
      </c>
      <c r="T158" s="141">
        <f>S158*H158</f>
        <v>0</v>
      </c>
      <c r="AR158" s="142" t="s">
        <v>397</v>
      </c>
      <c r="AT158" s="142" t="s">
        <v>326</v>
      </c>
      <c r="AU158" s="142" t="s">
        <v>83</v>
      </c>
      <c r="AY158" s="17" t="s">
        <v>159</v>
      </c>
      <c r="BE158" s="143">
        <f>IF(N158="základní",J158,0)</f>
        <v>0</v>
      </c>
      <c r="BF158" s="143">
        <f>IF(N158="snížená",J158,0)</f>
        <v>0</v>
      </c>
      <c r="BG158" s="143">
        <f>IF(N158="zákl. přenesená",J158,0)</f>
        <v>0</v>
      </c>
      <c r="BH158" s="143">
        <f>IF(N158="sníž. přenesená",J158,0)</f>
        <v>0</v>
      </c>
      <c r="BI158" s="143">
        <f>IF(N158="nulová",J158,0)</f>
        <v>0</v>
      </c>
      <c r="BJ158" s="17" t="s">
        <v>81</v>
      </c>
      <c r="BK158" s="143">
        <f>ROUND(I158*H158,2)</f>
        <v>0</v>
      </c>
      <c r="BL158" s="17" t="s">
        <v>377</v>
      </c>
      <c r="BM158" s="142" t="s">
        <v>685</v>
      </c>
    </row>
    <row r="159" spans="2:65" s="1" customFormat="1" ht="10.199999999999999">
      <c r="B159" s="32"/>
      <c r="D159" s="144" t="s">
        <v>165</v>
      </c>
      <c r="F159" s="145" t="s">
        <v>413</v>
      </c>
      <c r="I159" s="146"/>
      <c r="L159" s="32"/>
      <c r="M159" s="147"/>
      <c r="T159" s="56"/>
      <c r="AT159" s="17" t="s">
        <v>165</v>
      </c>
      <c r="AU159" s="17" t="s">
        <v>83</v>
      </c>
    </row>
    <row r="160" spans="2:65" s="1" customFormat="1" ht="28.8">
      <c r="B160" s="32"/>
      <c r="D160" s="144" t="s">
        <v>176</v>
      </c>
      <c r="F160" s="148" t="s">
        <v>415</v>
      </c>
      <c r="I160" s="146"/>
      <c r="L160" s="32"/>
      <c r="M160" s="147"/>
      <c r="T160" s="56"/>
      <c r="AT160" s="17" t="s">
        <v>176</v>
      </c>
      <c r="AU160" s="17" t="s">
        <v>83</v>
      </c>
    </row>
    <row r="161" spans="2:65" s="10" customFormat="1" ht="25.95" customHeight="1">
      <c r="B161" s="120"/>
      <c r="D161" s="121" t="s">
        <v>73</v>
      </c>
      <c r="E161" s="122" t="s">
        <v>338</v>
      </c>
      <c r="F161" s="122" t="s">
        <v>339</v>
      </c>
      <c r="I161" s="123"/>
      <c r="J161" s="124">
        <f>BK161</f>
        <v>0</v>
      </c>
      <c r="L161" s="120"/>
      <c r="M161" s="125"/>
      <c r="P161" s="126">
        <f>P162+P356</f>
        <v>0</v>
      </c>
      <c r="R161" s="126">
        <f>R162+R356</f>
        <v>1.1855650000000002</v>
      </c>
      <c r="T161" s="127">
        <f>T162+T356</f>
        <v>0</v>
      </c>
      <c r="AR161" s="121" t="s">
        <v>83</v>
      </c>
      <c r="AT161" s="128" t="s">
        <v>73</v>
      </c>
      <c r="AU161" s="128" t="s">
        <v>74</v>
      </c>
      <c r="AY161" s="121" t="s">
        <v>159</v>
      </c>
      <c r="BK161" s="129">
        <f>BK162+BK356</f>
        <v>0</v>
      </c>
    </row>
    <row r="162" spans="2:65" s="10" customFormat="1" ht="22.8" customHeight="1">
      <c r="B162" s="120"/>
      <c r="D162" s="121" t="s">
        <v>73</v>
      </c>
      <c r="E162" s="156" t="s">
        <v>340</v>
      </c>
      <c r="F162" s="156" t="s">
        <v>341</v>
      </c>
      <c r="I162" s="123"/>
      <c r="J162" s="157">
        <f>BK162</f>
        <v>0</v>
      </c>
      <c r="L162" s="120"/>
      <c r="M162" s="125"/>
      <c r="P162" s="126">
        <f>SUM(P163:P355)</f>
        <v>0</v>
      </c>
      <c r="R162" s="126">
        <f>SUM(R163:R355)</f>
        <v>1.1843050000000002</v>
      </c>
      <c r="T162" s="127">
        <f>SUM(T163:T355)</f>
        <v>0</v>
      </c>
      <c r="AR162" s="121" t="s">
        <v>83</v>
      </c>
      <c r="AT162" s="128" t="s">
        <v>73</v>
      </c>
      <c r="AU162" s="128" t="s">
        <v>81</v>
      </c>
      <c r="AY162" s="121" t="s">
        <v>159</v>
      </c>
      <c r="BK162" s="129">
        <f>SUM(BK163:BK355)</f>
        <v>0</v>
      </c>
    </row>
    <row r="163" spans="2:65" s="1" customFormat="1" ht="37.799999999999997" customHeight="1">
      <c r="B163" s="130"/>
      <c r="C163" s="131" t="s">
        <v>187</v>
      </c>
      <c r="D163" s="131" t="s">
        <v>160</v>
      </c>
      <c r="E163" s="132" t="s">
        <v>686</v>
      </c>
      <c r="F163" s="133" t="s">
        <v>687</v>
      </c>
      <c r="G163" s="134" t="s">
        <v>376</v>
      </c>
      <c r="H163" s="135">
        <v>1</v>
      </c>
      <c r="I163" s="136"/>
      <c r="J163" s="137">
        <f>ROUND(I163*H163,2)</f>
        <v>0</v>
      </c>
      <c r="K163" s="133" t="s">
        <v>320</v>
      </c>
      <c r="L163" s="32"/>
      <c r="M163" s="138" t="s">
        <v>1</v>
      </c>
      <c r="N163" s="139" t="s">
        <v>39</v>
      </c>
      <c r="P163" s="140">
        <f>O163*H163</f>
        <v>0</v>
      </c>
      <c r="Q163" s="140">
        <v>0</v>
      </c>
      <c r="R163" s="140">
        <f>Q163*H163</f>
        <v>0</v>
      </c>
      <c r="S163" s="140">
        <v>0</v>
      </c>
      <c r="T163" s="141">
        <f>S163*H163</f>
        <v>0</v>
      </c>
      <c r="AR163" s="142" t="s">
        <v>377</v>
      </c>
      <c r="AT163" s="142" t="s">
        <v>160</v>
      </c>
      <c r="AU163" s="142" t="s">
        <v>83</v>
      </c>
      <c r="AY163" s="17" t="s">
        <v>159</v>
      </c>
      <c r="BE163" s="143">
        <f>IF(N163="základní",J163,0)</f>
        <v>0</v>
      </c>
      <c r="BF163" s="143">
        <f>IF(N163="snížená",J163,0)</f>
        <v>0</v>
      </c>
      <c r="BG163" s="143">
        <f>IF(N163="zákl. přenesená",J163,0)</f>
        <v>0</v>
      </c>
      <c r="BH163" s="143">
        <f>IF(N163="sníž. přenesená",J163,0)</f>
        <v>0</v>
      </c>
      <c r="BI163" s="143">
        <f>IF(N163="nulová",J163,0)</f>
        <v>0</v>
      </c>
      <c r="BJ163" s="17" t="s">
        <v>81</v>
      </c>
      <c r="BK163" s="143">
        <f>ROUND(I163*H163,2)</f>
        <v>0</v>
      </c>
      <c r="BL163" s="17" t="s">
        <v>377</v>
      </c>
      <c r="BM163" s="142" t="s">
        <v>688</v>
      </c>
    </row>
    <row r="164" spans="2:65" s="1" customFormat="1" ht="28.8">
      <c r="B164" s="32"/>
      <c r="D164" s="144" t="s">
        <v>165</v>
      </c>
      <c r="F164" s="145" t="s">
        <v>687</v>
      </c>
      <c r="I164" s="146"/>
      <c r="L164" s="32"/>
      <c r="M164" s="147"/>
      <c r="T164" s="56"/>
      <c r="AT164" s="17" t="s">
        <v>165</v>
      </c>
      <c r="AU164" s="17" t="s">
        <v>83</v>
      </c>
    </row>
    <row r="165" spans="2:65" s="1" customFormat="1" ht="24.15" customHeight="1">
      <c r="B165" s="130"/>
      <c r="C165" s="158" t="s">
        <v>206</v>
      </c>
      <c r="D165" s="158" t="s">
        <v>326</v>
      </c>
      <c r="E165" s="159" t="s">
        <v>689</v>
      </c>
      <c r="F165" s="160" t="s">
        <v>690</v>
      </c>
      <c r="G165" s="161" t="s">
        <v>376</v>
      </c>
      <c r="H165" s="162">
        <v>1</v>
      </c>
      <c r="I165" s="163"/>
      <c r="J165" s="164">
        <f>ROUND(I165*H165,2)</f>
        <v>0</v>
      </c>
      <c r="K165" s="160" t="s">
        <v>1</v>
      </c>
      <c r="L165" s="165"/>
      <c r="M165" s="166" t="s">
        <v>1</v>
      </c>
      <c r="N165" s="167" t="s">
        <v>39</v>
      </c>
      <c r="P165" s="140">
        <f>O165*H165</f>
        <v>0</v>
      </c>
      <c r="Q165" s="140">
        <v>0</v>
      </c>
      <c r="R165" s="140">
        <f>Q165*H165</f>
        <v>0</v>
      </c>
      <c r="S165" s="140">
        <v>0</v>
      </c>
      <c r="T165" s="141">
        <f>S165*H165</f>
        <v>0</v>
      </c>
      <c r="AR165" s="142" t="s">
        <v>397</v>
      </c>
      <c r="AT165" s="142" t="s">
        <v>326</v>
      </c>
      <c r="AU165" s="142" t="s">
        <v>83</v>
      </c>
      <c r="AY165" s="17" t="s">
        <v>159</v>
      </c>
      <c r="BE165" s="143">
        <f>IF(N165="základní",J165,0)</f>
        <v>0</v>
      </c>
      <c r="BF165" s="143">
        <f>IF(N165="snížená",J165,0)</f>
        <v>0</v>
      </c>
      <c r="BG165" s="143">
        <f>IF(N165="zákl. přenesená",J165,0)</f>
        <v>0</v>
      </c>
      <c r="BH165" s="143">
        <f>IF(N165="sníž. přenesená",J165,0)</f>
        <v>0</v>
      </c>
      <c r="BI165" s="143">
        <f>IF(N165="nulová",J165,0)</f>
        <v>0</v>
      </c>
      <c r="BJ165" s="17" t="s">
        <v>81</v>
      </c>
      <c r="BK165" s="143">
        <f>ROUND(I165*H165,2)</f>
        <v>0</v>
      </c>
      <c r="BL165" s="17" t="s">
        <v>377</v>
      </c>
      <c r="BM165" s="142" t="s">
        <v>691</v>
      </c>
    </row>
    <row r="166" spans="2:65" s="1" customFormat="1" ht="10.199999999999999">
      <c r="B166" s="32"/>
      <c r="D166" s="144" t="s">
        <v>165</v>
      </c>
      <c r="F166" s="145" t="s">
        <v>690</v>
      </c>
      <c r="I166" s="146"/>
      <c r="L166" s="32"/>
      <c r="M166" s="147"/>
      <c r="T166" s="56"/>
      <c r="AT166" s="17" t="s">
        <v>165</v>
      </c>
      <c r="AU166" s="17" t="s">
        <v>83</v>
      </c>
    </row>
    <row r="167" spans="2:65" s="1" customFormat="1" ht="49.05" customHeight="1">
      <c r="B167" s="130"/>
      <c r="C167" s="131" t="s">
        <v>8</v>
      </c>
      <c r="D167" s="131" t="s">
        <v>160</v>
      </c>
      <c r="E167" s="132" t="s">
        <v>692</v>
      </c>
      <c r="F167" s="133" t="s">
        <v>693</v>
      </c>
      <c r="G167" s="134" t="s">
        <v>344</v>
      </c>
      <c r="H167" s="135">
        <v>240</v>
      </c>
      <c r="I167" s="136"/>
      <c r="J167" s="137">
        <f>ROUND(I167*H167,2)</f>
        <v>0</v>
      </c>
      <c r="K167" s="133" t="s">
        <v>320</v>
      </c>
      <c r="L167" s="32"/>
      <c r="M167" s="138" t="s">
        <v>1</v>
      </c>
      <c r="N167" s="139" t="s">
        <v>39</v>
      </c>
      <c r="P167" s="140">
        <f>O167*H167</f>
        <v>0</v>
      </c>
      <c r="Q167" s="140">
        <v>0</v>
      </c>
      <c r="R167" s="140">
        <f>Q167*H167</f>
        <v>0</v>
      </c>
      <c r="S167" s="140">
        <v>0</v>
      </c>
      <c r="T167" s="141">
        <f>S167*H167</f>
        <v>0</v>
      </c>
      <c r="AR167" s="142" t="s">
        <v>377</v>
      </c>
      <c r="AT167" s="142" t="s">
        <v>160</v>
      </c>
      <c r="AU167" s="142" t="s">
        <v>83</v>
      </c>
      <c r="AY167" s="17" t="s">
        <v>159</v>
      </c>
      <c r="BE167" s="143">
        <f>IF(N167="základní",J167,0)</f>
        <v>0</v>
      </c>
      <c r="BF167" s="143">
        <f>IF(N167="snížená",J167,0)</f>
        <v>0</v>
      </c>
      <c r="BG167" s="143">
        <f>IF(N167="zákl. přenesená",J167,0)</f>
        <v>0</v>
      </c>
      <c r="BH167" s="143">
        <f>IF(N167="sníž. přenesená",J167,0)</f>
        <v>0</v>
      </c>
      <c r="BI167" s="143">
        <f>IF(N167="nulová",J167,0)</f>
        <v>0</v>
      </c>
      <c r="BJ167" s="17" t="s">
        <v>81</v>
      </c>
      <c r="BK167" s="143">
        <f>ROUND(I167*H167,2)</f>
        <v>0</v>
      </c>
      <c r="BL167" s="17" t="s">
        <v>377</v>
      </c>
      <c r="BM167" s="142" t="s">
        <v>694</v>
      </c>
    </row>
    <row r="168" spans="2:65" s="1" customFormat="1" ht="38.4">
      <c r="B168" s="32"/>
      <c r="D168" s="144" t="s">
        <v>165</v>
      </c>
      <c r="F168" s="145" t="s">
        <v>693</v>
      </c>
      <c r="I168" s="146"/>
      <c r="L168" s="32"/>
      <c r="M168" s="147"/>
      <c r="T168" s="56"/>
      <c r="AT168" s="17" t="s">
        <v>165</v>
      </c>
      <c r="AU168" s="17" t="s">
        <v>83</v>
      </c>
    </row>
    <row r="169" spans="2:65" s="1" customFormat="1" ht="16.5" customHeight="1">
      <c r="B169" s="130"/>
      <c r="C169" s="158" t="s">
        <v>215</v>
      </c>
      <c r="D169" s="158" t="s">
        <v>326</v>
      </c>
      <c r="E169" s="159" t="s">
        <v>695</v>
      </c>
      <c r="F169" s="160" t="s">
        <v>696</v>
      </c>
      <c r="G169" s="161" t="s">
        <v>344</v>
      </c>
      <c r="H169" s="162">
        <v>276</v>
      </c>
      <c r="I169" s="163"/>
      <c r="J169" s="164">
        <f>ROUND(I169*H169,2)</f>
        <v>0</v>
      </c>
      <c r="K169" s="160" t="s">
        <v>1</v>
      </c>
      <c r="L169" s="165"/>
      <c r="M169" s="166" t="s">
        <v>1</v>
      </c>
      <c r="N169" s="167" t="s">
        <v>39</v>
      </c>
      <c r="P169" s="140">
        <f>O169*H169</f>
        <v>0</v>
      </c>
      <c r="Q169" s="140">
        <v>8.0000000000000007E-5</v>
      </c>
      <c r="R169" s="140">
        <f>Q169*H169</f>
        <v>2.2080000000000002E-2</v>
      </c>
      <c r="S169" s="140">
        <v>0</v>
      </c>
      <c r="T169" s="141">
        <f>S169*H169</f>
        <v>0</v>
      </c>
      <c r="AR169" s="142" t="s">
        <v>397</v>
      </c>
      <c r="AT169" s="142" t="s">
        <v>326</v>
      </c>
      <c r="AU169" s="142" t="s">
        <v>83</v>
      </c>
      <c r="AY169" s="17" t="s">
        <v>159</v>
      </c>
      <c r="BE169" s="143">
        <f>IF(N169="základní",J169,0)</f>
        <v>0</v>
      </c>
      <c r="BF169" s="143">
        <f>IF(N169="snížená",J169,0)</f>
        <v>0</v>
      </c>
      <c r="BG169" s="143">
        <f>IF(N169="zákl. přenesená",J169,0)</f>
        <v>0</v>
      </c>
      <c r="BH169" s="143">
        <f>IF(N169="sníž. přenesená",J169,0)</f>
        <v>0</v>
      </c>
      <c r="BI169" s="143">
        <f>IF(N169="nulová",J169,0)</f>
        <v>0</v>
      </c>
      <c r="BJ169" s="17" t="s">
        <v>81</v>
      </c>
      <c r="BK169" s="143">
        <f>ROUND(I169*H169,2)</f>
        <v>0</v>
      </c>
      <c r="BL169" s="17" t="s">
        <v>377</v>
      </c>
      <c r="BM169" s="142" t="s">
        <v>697</v>
      </c>
    </row>
    <row r="170" spans="2:65" s="1" customFormat="1" ht="10.199999999999999">
      <c r="B170" s="32"/>
      <c r="D170" s="144" t="s">
        <v>165</v>
      </c>
      <c r="F170" s="145" t="s">
        <v>696</v>
      </c>
      <c r="I170" s="146"/>
      <c r="L170" s="32"/>
      <c r="M170" s="147"/>
      <c r="T170" s="56"/>
      <c r="AT170" s="17" t="s">
        <v>165</v>
      </c>
      <c r="AU170" s="17" t="s">
        <v>83</v>
      </c>
    </row>
    <row r="171" spans="2:65" s="12" customFormat="1" ht="10.199999999999999">
      <c r="B171" s="168"/>
      <c r="D171" s="144" t="s">
        <v>331</v>
      </c>
      <c r="E171" s="169" t="s">
        <v>1</v>
      </c>
      <c r="F171" s="170" t="s">
        <v>698</v>
      </c>
      <c r="H171" s="171">
        <v>276</v>
      </c>
      <c r="I171" s="172"/>
      <c r="L171" s="168"/>
      <c r="M171" s="173"/>
      <c r="T171" s="174"/>
      <c r="AT171" s="169" t="s">
        <v>331</v>
      </c>
      <c r="AU171" s="169" t="s">
        <v>83</v>
      </c>
      <c r="AV171" s="12" t="s">
        <v>83</v>
      </c>
      <c r="AW171" s="12" t="s">
        <v>31</v>
      </c>
      <c r="AX171" s="12" t="s">
        <v>81</v>
      </c>
      <c r="AY171" s="169" t="s">
        <v>159</v>
      </c>
    </row>
    <row r="172" spans="2:65" s="1" customFormat="1" ht="49.05" customHeight="1">
      <c r="B172" s="130"/>
      <c r="C172" s="131" t="s">
        <v>195</v>
      </c>
      <c r="D172" s="131" t="s">
        <v>160</v>
      </c>
      <c r="E172" s="132" t="s">
        <v>699</v>
      </c>
      <c r="F172" s="133" t="s">
        <v>700</v>
      </c>
      <c r="G172" s="134" t="s">
        <v>344</v>
      </c>
      <c r="H172" s="135">
        <v>30</v>
      </c>
      <c r="I172" s="136"/>
      <c r="J172" s="137">
        <f>ROUND(I172*H172,2)</f>
        <v>0</v>
      </c>
      <c r="K172" s="133" t="s">
        <v>320</v>
      </c>
      <c r="L172" s="32"/>
      <c r="M172" s="138" t="s">
        <v>1</v>
      </c>
      <c r="N172" s="139" t="s">
        <v>39</v>
      </c>
      <c r="P172" s="140">
        <f>O172*H172</f>
        <v>0</v>
      </c>
      <c r="Q172" s="140">
        <v>0</v>
      </c>
      <c r="R172" s="140">
        <f>Q172*H172</f>
        <v>0</v>
      </c>
      <c r="S172" s="140">
        <v>0</v>
      </c>
      <c r="T172" s="141">
        <f>S172*H172</f>
        <v>0</v>
      </c>
      <c r="AR172" s="142" t="s">
        <v>377</v>
      </c>
      <c r="AT172" s="142" t="s">
        <v>160</v>
      </c>
      <c r="AU172" s="142" t="s">
        <v>83</v>
      </c>
      <c r="AY172" s="17" t="s">
        <v>159</v>
      </c>
      <c r="BE172" s="143">
        <f>IF(N172="základní",J172,0)</f>
        <v>0</v>
      </c>
      <c r="BF172" s="143">
        <f>IF(N172="snížená",J172,0)</f>
        <v>0</v>
      </c>
      <c r="BG172" s="143">
        <f>IF(N172="zákl. přenesená",J172,0)</f>
        <v>0</v>
      </c>
      <c r="BH172" s="143">
        <f>IF(N172="sníž. přenesená",J172,0)</f>
        <v>0</v>
      </c>
      <c r="BI172" s="143">
        <f>IF(N172="nulová",J172,0)</f>
        <v>0</v>
      </c>
      <c r="BJ172" s="17" t="s">
        <v>81</v>
      </c>
      <c r="BK172" s="143">
        <f>ROUND(I172*H172,2)</f>
        <v>0</v>
      </c>
      <c r="BL172" s="17" t="s">
        <v>377</v>
      </c>
      <c r="BM172" s="142" t="s">
        <v>701</v>
      </c>
    </row>
    <row r="173" spans="2:65" s="1" customFormat="1" ht="38.4">
      <c r="B173" s="32"/>
      <c r="D173" s="144" t="s">
        <v>165</v>
      </c>
      <c r="F173" s="145" t="s">
        <v>700</v>
      </c>
      <c r="I173" s="146"/>
      <c r="L173" s="32"/>
      <c r="M173" s="147"/>
      <c r="T173" s="56"/>
      <c r="AT173" s="17" t="s">
        <v>165</v>
      </c>
      <c r="AU173" s="17" t="s">
        <v>83</v>
      </c>
    </row>
    <row r="174" spans="2:65" s="1" customFormat="1" ht="16.5" customHeight="1">
      <c r="B174" s="130"/>
      <c r="C174" s="158" t="s">
        <v>223</v>
      </c>
      <c r="D174" s="158" t="s">
        <v>326</v>
      </c>
      <c r="E174" s="159" t="s">
        <v>702</v>
      </c>
      <c r="F174" s="160" t="s">
        <v>703</v>
      </c>
      <c r="G174" s="161" t="s">
        <v>344</v>
      </c>
      <c r="H174" s="162">
        <v>34.5</v>
      </c>
      <c r="I174" s="163"/>
      <c r="J174" s="164">
        <f>ROUND(I174*H174,2)</f>
        <v>0</v>
      </c>
      <c r="K174" s="160" t="s">
        <v>1</v>
      </c>
      <c r="L174" s="165"/>
      <c r="M174" s="166" t="s">
        <v>1</v>
      </c>
      <c r="N174" s="167" t="s">
        <v>39</v>
      </c>
      <c r="P174" s="140">
        <f>O174*H174</f>
        <v>0</v>
      </c>
      <c r="Q174" s="140">
        <v>0</v>
      </c>
      <c r="R174" s="140">
        <f>Q174*H174</f>
        <v>0</v>
      </c>
      <c r="S174" s="140">
        <v>0</v>
      </c>
      <c r="T174" s="141">
        <f>S174*H174</f>
        <v>0</v>
      </c>
      <c r="AR174" s="142" t="s">
        <v>397</v>
      </c>
      <c r="AT174" s="142" t="s">
        <v>326</v>
      </c>
      <c r="AU174" s="142" t="s">
        <v>83</v>
      </c>
      <c r="AY174" s="17" t="s">
        <v>159</v>
      </c>
      <c r="BE174" s="143">
        <f>IF(N174="základní",J174,0)</f>
        <v>0</v>
      </c>
      <c r="BF174" s="143">
        <f>IF(N174="snížená",J174,0)</f>
        <v>0</v>
      </c>
      <c r="BG174" s="143">
        <f>IF(N174="zákl. přenesená",J174,0)</f>
        <v>0</v>
      </c>
      <c r="BH174" s="143">
        <f>IF(N174="sníž. přenesená",J174,0)</f>
        <v>0</v>
      </c>
      <c r="BI174" s="143">
        <f>IF(N174="nulová",J174,0)</f>
        <v>0</v>
      </c>
      <c r="BJ174" s="17" t="s">
        <v>81</v>
      </c>
      <c r="BK174" s="143">
        <f>ROUND(I174*H174,2)</f>
        <v>0</v>
      </c>
      <c r="BL174" s="17" t="s">
        <v>377</v>
      </c>
      <c r="BM174" s="142" t="s">
        <v>704</v>
      </c>
    </row>
    <row r="175" spans="2:65" s="1" customFormat="1" ht="10.199999999999999">
      <c r="B175" s="32"/>
      <c r="D175" s="144" t="s">
        <v>165</v>
      </c>
      <c r="F175" s="145" t="s">
        <v>703</v>
      </c>
      <c r="I175" s="146"/>
      <c r="L175" s="32"/>
      <c r="M175" s="147"/>
      <c r="T175" s="56"/>
      <c r="AT175" s="17" t="s">
        <v>165</v>
      </c>
      <c r="AU175" s="17" t="s">
        <v>83</v>
      </c>
    </row>
    <row r="176" spans="2:65" s="12" customFormat="1" ht="10.199999999999999">
      <c r="B176" s="168"/>
      <c r="D176" s="144" t="s">
        <v>331</v>
      </c>
      <c r="E176" s="169" t="s">
        <v>1</v>
      </c>
      <c r="F176" s="170" t="s">
        <v>475</v>
      </c>
      <c r="H176" s="171">
        <v>34.5</v>
      </c>
      <c r="I176" s="172"/>
      <c r="L176" s="168"/>
      <c r="M176" s="173"/>
      <c r="T176" s="174"/>
      <c r="AT176" s="169" t="s">
        <v>331</v>
      </c>
      <c r="AU176" s="169" t="s">
        <v>83</v>
      </c>
      <c r="AV176" s="12" t="s">
        <v>83</v>
      </c>
      <c r="AW176" s="12" t="s">
        <v>31</v>
      </c>
      <c r="AX176" s="12" t="s">
        <v>81</v>
      </c>
      <c r="AY176" s="169" t="s">
        <v>159</v>
      </c>
    </row>
    <row r="177" spans="2:65" s="1" customFormat="1" ht="37.799999999999997" customHeight="1">
      <c r="B177" s="130"/>
      <c r="C177" s="131" t="s">
        <v>200</v>
      </c>
      <c r="D177" s="131" t="s">
        <v>160</v>
      </c>
      <c r="E177" s="132" t="s">
        <v>512</v>
      </c>
      <c r="F177" s="133" t="s">
        <v>513</v>
      </c>
      <c r="G177" s="134" t="s">
        <v>344</v>
      </c>
      <c r="H177" s="135">
        <v>40</v>
      </c>
      <c r="I177" s="136"/>
      <c r="J177" s="137">
        <f>ROUND(I177*H177,2)</f>
        <v>0</v>
      </c>
      <c r="K177" s="133" t="s">
        <v>320</v>
      </c>
      <c r="L177" s="32"/>
      <c r="M177" s="138" t="s">
        <v>1</v>
      </c>
      <c r="N177" s="139" t="s">
        <v>39</v>
      </c>
      <c r="P177" s="140">
        <f>O177*H177</f>
        <v>0</v>
      </c>
      <c r="Q177" s="140">
        <v>0</v>
      </c>
      <c r="R177" s="140">
        <f>Q177*H177</f>
        <v>0</v>
      </c>
      <c r="S177" s="140">
        <v>0</v>
      </c>
      <c r="T177" s="141">
        <f>S177*H177</f>
        <v>0</v>
      </c>
      <c r="AR177" s="142" t="s">
        <v>200</v>
      </c>
      <c r="AT177" s="142" t="s">
        <v>160</v>
      </c>
      <c r="AU177" s="142" t="s">
        <v>83</v>
      </c>
      <c r="AY177" s="17" t="s">
        <v>159</v>
      </c>
      <c r="BE177" s="143">
        <f>IF(N177="základní",J177,0)</f>
        <v>0</v>
      </c>
      <c r="BF177" s="143">
        <f>IF(N177="snížená",J177,0)</f>
        <v>0</v>
      </c>
      <c r="BG177" s="143">
        <f>IF(N177="zákl. přenesená",J177,0)</f>
        <v>0</v>
      </c>
      <c r="BH177" s="143">
        <f>IF(N177="sníž. přenesená",J177,0)</f>
        <v>0</v>
      </c>
      <c r="BI177" s="143">
        <f>IF(N177="nulová",J177,0)</f>
        <v>0</v>
      </c>
      <c r="BJ177" s="17" t="s">
        <v>81</v>
      </c>
      <c r="BK177" s="143">
        <f>ROUND(I177*H177,2)</f>
        <v>0</v>
      </c>
      <c r="BL177" s="17" t="s">
        <v>200</v>
      </c>
      <c r="BM177" s="142" t="s">
        <v>705</v>
      </c>
    </row>
    <row r="178" spans="2:65" s="1" customFormat="1" ht="28.8">
      <c r="B178" s="32"/>
      <c r="D178" s="144" t="s">
        <v>165</v>
      </c>
      <c r="F178" s="145" t="s">
        <v>513</v>
      </c>
      <c r="I178" s="146"/>
      <c r="L178" s="32"/>
      <c r="M178" s="147"/>
      <c r="T178" s="56"/>
      <c r="AT178" s="17" t="s">
        <v>165</v>
      </c>
      <c r="AU178" s="17" t="s">
        <v>83</v>
      </c>
    </row>
    <row r="179" spans="2:65" s="1" customFormat="1" ht="24.15" customHeight="1">
      <c r="B179" s="130"/>
      <c r="C179" s="158" t="s">
        <v>228</v>
      </c>
      <c r="D179" s="158" t="s">
        <v>326</v>
      </c>
      <c r="E179" s="159" t="s">
        <v>515</v>
      </c>
      <c r="F179" s="160" t="s">
        <v>516</v>
      </c>
      <c r="G179" s="161" t="s">
        <v>344</v>
      </c>
      <c r="H179" s="162">
        <v>40</v>
      </c>
      <c r="I179" s="163"/>
      <c r="J179" s="164">
        <f>ROUND(I179*H179,2)</f>
        <v>0</v>
      </c>
      <c r="K179" s="160" t="s">
        <v>320</v>
      </c>
      <c r="L179" s="165"/>
      <c r="M179" s="166" t="s">
        <v>1</v>
      </c>
      <c r="N179" s="167" t="s">
        <v>39</v>
      </c>
      <c r="P179" s="140">
        <f>O179*H179</f>
        <v>0</v>
      </c>
      <c r="Q179" s="140">
        <v>1.9000000000000001E-4</v>
      </c>
      <c r="R179" s="140">
        <f>Q179*H179</f>
        <v>7.6000000000000009E-3</v>
      </c>
      <c r="S179" s="140">
        <v>0</v>
      </c>
      <c r="T179" s="141">
        <f>S179*H179</f>
        <v>0</v>
      </c>
      <c r="AR179" s="142" t="s">
        <v>241</v>
      </c>
      <c r="AT179" s="142" t="s">
        <v>326</v>
      </c>
      <c r="AU179" s="142" t="s">
        <v>83</v>
      </c>
      <c r="AY179" s="17" t="s">
        <v>159</v>
      </c>
      <c r="BE179" s="143">
        <f>IF(N179="základní",J179,0)</f>
        <v>0</v>
      </c>
      <c r="BF179" s="143">
        <f>IF(N179="snížená",J179,0)</f>
        <v>0</v>
      </c>
      <c r="BG179" s="143">
        <f>IF(N179="zákl. přenesená",J179,0)</f>
        <v>0</v>
      </c>
      <c r="BH179" s="143">
        <f>IF(N179="sníž. přenesená",J179,0)</f>
        <v>0</v>
      </c>
      <c r="BI179" s="143">
        <f>IF(N179="nulová",J179,0)</f>
        <v>0</v>
      </c>
      <c r="BJ179" s="17" t="s">
        <v>81</v>
      </c>
      <c r="BK179" s="143">
        <f>ROUND(I179*H179,2)</f>
        <v>0</v>
      </c>
      <c r="BL179" s="17" t="s">
        <v>200</v>
      </c>
      <c r="BM179" s="142" t="s">
        <v>706</v>
      </c>
    </row>
    <row r="180" spans="2:65" s="1" customFormat="1" ht="10.199999999999999">
      <c r="B180" s="32"/>
      <c r="D180" s="144" t="s">
        <v>165</v>
      </c>
      <c r="F180" s="145" t="s">
        <v>516</v>
      </c>
      <c r="I180" s="146"/>
      <c r="L180" s="32"/>
      <c r="M180" s="147"/>
      <c r="T180" s="56"/>
      <c r="AT180" s="17" t="s">
        <v>165</v>
      </c>
      <c r="AU180" s="17" t="s">
        <v>83</v>
      </c>
    </row>
    <row r="181" spans="2:65" s="1" customFormat="1" ht="37.799999999999997" customHeight="1">
      <c r="B181" s="130"/>
      <c r="C181" s="131" t="s">
        <v>209</v>
      </c>
      <c r="D181" s="131" t="s">
        <v>160</v>
      </c>
      <c r="E181" s="132" t="s">
        <v>518</v>
      </c>
      <c r="F181" s="133" t="s">
        <v>519</v>
      </c>
      <c r="G181" s="134" t="s">
        <v>344</v>
      </c>
      <c r="H181" s="135">
        <v>60</v>
      </c>
      <c r="I181" s="136"/>
      <c r="J181" s="137">
        <f>ROUND(I181*H181,2)</f>
        <v>0</v>
      </c>
      <c r="K181" s="133" t="s">
        <v>320</v>
      </c>
      <c r="L181" s="32"/>
      <c r="M181" s="138" t="s">
        <v>1</v>
      </c>
      <c r="N181" s="139" t="s">
        <v>39</v>
      </c>
      <c r="P181" s="140">
        <f>O181*H181</f>
        <v>0</v>
      </c>
      <c r="Q181" s="140">
        <v>0</v>
      </c>
      <c r="R181" s="140">
        <f>Q181*H181</f>
        <v>0</v>
      </c>
      <c r="S181" s="140">
        <v>0</v>
      </c>
      <c r="T181" s="141">
        <f>S181*H181</f>
        <v>0</v>
      </c>
      <c r="AR181" s="142" t="s">
        <v>200</v>
      </c>
      <c r="AT181" s="142" t="s">
        <v>160</v>
      </c>
      <c r="AU181" s="142" t="s">
        <v>83</v>
      </c>
      <c r="AY181" s="17" t="s">
        <v>159</v>
      </c>
      <c r="BE181" s="143">
        <f>IF(N181="základní",J181,0)</f>
        <v>0</v>
      </c>
      <c r="BF181" s="143">
        <f>IF(N181="snížená",J181,0)</f>
        <v>0</v>
      </c>
      <c r="BG181" s="143">
        <f>IF(N181="zákl. přenesená",J181,0)</f>
        <v>0</v>
      </c>
      <c r="BH181" s="143">
        <f>IF(N181="sníž. přenesená",J181,0)</f>
        <v>0</v>
      </c>
      <c r="BI181" s="143">
        <f>IF(N181="nulová",J181,0)</f>
        <v>0</v>
      </c>
      <c r="BJ181" s="17" t="s">
        <v>81</v>
      </c>
      <c r="BK181" s="143">
        <f>ROUND(I181*H181,2)</f>
        <v>0</v>
      </c>
      <c r="BL181" s="17" t="s">
        <v>200</v>
      </c>
      <c r="BM181" s="142" t="s">
        <v>707</v>
      </c>
    </row>
    <row r="182" spans="2:65" s="1" customFormat="1" ht="28.8">
      <c r="B182" s="32"/>
      <c r="D182" s="144" t="s">
        <v>165</v>
      </c>
      <c r="F182" s="145" t="s">
        <v>519</v>
      </c>
      <c r="I182" s="146"/>
      <c r="L182" s="32"/>
      <c r="M182" s="147"/>
      <c r="T182" s="56"/>
      <c r="AT182" s="17" t="s">
        <v>165</v>
      </c>
      <c r="AU182" s="17" t="s">
        <v>83</v>
      </c>
    </row>
    <row r="183" spans="2:65" s="1" customFormat="1" ht="24.15" customHeight="1">
      <c r="B183" s="130"/>
      <c r="C183" s="158" t="s">
        <v>238</v>
      </c>
      <c r="D183" s="158" t="s">
        <v>326</v>
      </c>
      <c r="E183" s="159" t="s">
        <v>521</v>
      </c>
      <c r="F183" s="160" t="s">
        <v>522</v>
      </c>
      <c r="G183" s="161" t="s">
        <v>344</v>
      </c>
      <c r="H183" s="162">
        <v>60</v>
      </c>
      <c r="I183" s="163"/>
      <c r="J183" s="164">
        <f>ROUND(I183*H183,2)</f>
        <v>0</v>
      </c>
      <c r="K183" s="160" t="s">
        <v>320</v>
      </c>
      <c r="L183" s="165"/>
      <c r="M183" s="166" t="s">
        <v>1</v>
      </c>
      <c r="N183" s="167" t="s">
        <v>39</v>
      </c>
      <c r="P183" s="140">
        <f>O183*H183</f>
        <v>0</v>
      </c>
      <c r="Q183" s="140">
        <v>3.1E-4</v>
      </c>
      <c r="R183" s="140">
        <f>Q183*H183</f>
        <v>1.8599999999999998E-2</v>
      </c>
      <c r="S183" s="140">
        <v>0</v>
      </c>
      <c r="T183" s="141">
        <f>S183*H183</f>
        <v>0</v>
      </c>
      <c r="AR183" s="142" t="s">
        <v>241</v>
      </c>
      <c r="AT183" s="142" t="s">
        <v>326</v>
      </c>
      <c r="AU183" s="142" t="s">
        <v>83</v>
      </c>
      <c r="AY183" s="17" t="s">
        <v>159</v>
      </c>
      <c r="BE183" s="143">
        <f>IF(N183="základní",J183,0)</f>
        <v>0</v>
      </c>
      <c r="BF183" s="143">
        <f>IF(N183="snížená",J183,0)</f>
        <v>0</v>
      </c>
      <c r="BG183" s="143">
        <f>IF(N183="zákl. přenesená",J183,0)</f>
        <v>0</v>
      </c>
      <c r="BH183" s="143">
        <f>IF(N183="sníž. přenesená",J183,0)</f>
        <v>0</v>
      </c>
      <c r="BI183" s="143">
        <f>IF(N183="nulová",J183,0)</f>
        <v>0</v>
      </c>
      <c r="BJ183" s="17" t="s">
        <v>81</v>
      </c>
      <c r="BK183" s="143">
        <f>ROUND(I183*H183,2)</f>
        <v>0</v>
      </c>
      <c r="BL183" s="17" t="s">
        <v>200</v>
      </c>
      <c r="BM183" s="142" t="s">
        <v>708</v>
      </c>
    </row>
    <row r="184" spans="2:65" s="1" customFormat="1" ht="10.199999999999999">
      <c r="B184" s="32"/>
      <c r="D184" s="144" t="s">
        <v>165</v>
      </c>
      <c r="F184" s="145" t="s">
        <v>522</v>
      </c>
      <c r="I184" s="146"/>
      <c r="L184" s="32"/>
      <c r="M184" s="147"/>
      <c r="T184" s="56"/>
      <c r="AT184" s="17" t="s">
        <v>165</v>
      </c>
      <c r="AU184" s="17" t="s">
        <v>83</v>
      </c>
    </row>
    <row r="185" spans="2:65" s="1" customFormat="1" ht="37.799999999999997" customHeight="1">
      <c r="B185" s="130"/>
      <c r="C185" s="131" t="s">
        <v>216</v>
      </c>
      <c r="D185" s="131" t="s">
        <v>160</v>
      </c>
      <c r="E185" s="132" t="s">
        <v>709</v>
      </c>
      <c r="F185" s="133" t="s">
        <v>710</v>
      </c>
      <c r="G185" s="134" t="s">
        <v>344</v>
      </c>
      <c r="H185" s="135">
        <v>60</v>
      </c>
      <c r="I185" s="136"/>
      <c r="J185" s="137">
        <f>ROUND(I185*H185,2)</f>
        <v>0</v>
      </c>
      <c r="K185" s="133" t="s">
        <v>320</v>
      </c>
      <c r="L185" s="32"/>
      <c r="M185" s="138" t="s">
        <v>1</v>
      </c>
      <c r="N185" s="139" t="s">
        <v>39</v>
      </c>
      <c r="P185" s="140">
        <f>O185*H185</f>
        <v>0</v>
      </c>
      <c r="Q185" s="140">
        <v>0</v>
      </c>
      <c r="R185" s="140">
        <f>Q185*H185</f>
        <v>0</v>
      </c>
      <c r="S185" s="140">
        <v>0</v>
      </c>
      <c r="T185" s="141">
        <f>S185*H185</f>
        <v>0</v>
      </c>
      <c r="AR185" s="142" t="s">
        <v>200</v>
      </c>
      <c r="AT185" s="142" t="s">
        <v>160</v>
      </c>
      <c r="AU185" s="142" t="s">
        <v>83</v>
      </c>
      <c r="AY185" s="17" t="s">
        <v>159</v>
      </c>
      <c r="BE185" s="143">
        <f>IF(N185="základní",J185,0)</f>
        <v>0</v>
      </c>
      <c r="BF185" s="143">
        <f>IF(N185="snížená",J185,0)</f>
        <v>0</v>
      </c>
      <c r="BG185" s="143">
        <f>IF(N185="zákl. přenesená",J185,0)</f>
        <v>0</v>
      </c>
      <c r="BH185" s="143">
        <f>IF(N185="sníž. přenesená",J185,0)</f>
        <v>0</v>
      </c>
      <c r="BI185" s="143">
        <f>IF(N185="nulová",J185,0)</f>
        <v>0</v>
      </c>
      <c r="BJ185" s="17" t="s">
        <v>81</v>
      </c>
      <c r="BK185" s="143">
        <f>ROUND(I185*H185,2)</f>
        <v>0</v>
      </c>
      <c r="BL185" s="17" t="s">
        <v>200</v>
      </c>
      <c r="BM185" s="142" t="s">
        <v>711</v>
      </c>
    </row>
    <row r="186" spans="2:65" s="1" customFormat="1" ht="28.8">
      <c r="B186" s="32"/>
      <c r="D186" s="144" t="s">
        <v>165</v>
      </c>
      <c r="F186" s="145" t="s">
        <v>710</v>
      </c>
      <c r="I186" s="146"/>
      <c r="L186" s="32"/>
      <c r="M186" s="147"/>
      <c r="T186" s="56"/>
      <c r="AT186" s="17" t="s">
        <v>165</v>
      </c>
      <c r="AU186" s="17" t="s">
        <v>83</v>
      </c>
    </row>
    <row r="187" spans="2:65" s="1" customFormat="1" ht="24.15" customHeight="1">
      <c r="B187" s="130"/>
      <c r="C187" s="158" t="s">
        <v>7</v>
      </c>
      <c r="D187" s="158" t="s">
        <v>326</v>
      </c>
      <c r="E187" s="159" t="s">
        <v>712</v>
      </c>
      <c r="F187" s="160" t="s">
        <v>713</v>
      </c>
      <c r="G187" s="161" t="s">
        <v>344</v>
      </c>
      <c r="H187" s="162">
        <v>60</v>
      </c>
      <c r="I187" s="163"/>
      <c r="J187" s="164">
        <f>ROUND(I187*H187,2)</f>
        <v>0</v>
      </c>
      <c r="K187" s="160" t="s">
        <v>714</v>
      </c>
      <c r="L187" s="165"/>
      <c r="M187" s="166" t="s">
        <v>1</v>
      </c>
      <c r="N187" s="167" t="s">
        <v>39</v>
      </c>
      <c r="P187" s="140">
        <f>O187*H187</f>
        <v>0</v>
      </c>
      <c r="Q187" s="140">
        <v>4.2999999999999999E-4</v>
      </c>
      <c r="R187" s="140">
        <f>Q187*H187</f>
        <v>2.58E-2</v>
      </c>
      <c r="S187" s="140">
        <v>0</v>
      </c>
      <c r="T187" s="141">
        <f>S187*H187</f>
        <v>0</v>
      </c>
      <c r="AR187" s="142" t="s">
        <v>241</v>
      </c>
      <c r="AT187" s="142" t="s">
        <v>326</v>
      </c>
      <c r="AU187" s="142" t="s">
        <v>83</v>
      </c>
      <c r="AY187" s="17" t="s">
        <v>159</v>
      </c>
      <c r="BE187" s="143">
        <f>IF(N187="základní",J187,0)</f>
        <v>0</v>
      </c>
      <c r="BF187" s="143">
        <f>IF(N187="snížená",J187,0)</f>
        <v>0</v>
      </c>
      <c r="BG187" s="143">
        <f>IF(N187="zákl. přenesená",J187,0)</f>
        <v>0</v>
      </c>
      <c r="BH187" s="143">
        <f>IF(N187="sníž. přenesená",J187,0)</f>
        <v>0</v>
      </c>
      <c r="BI187" s="143">
        <f>IF(N187="nulová",J187,0)</f>
        <v>0</v>
      </c>
      <c r="BJ187" s="17" t="s">
        <v>81</v>
      </c>
      <c r="BK187" s="143">
        <f>ROUND(I187*H187,2)</f>
        <v>0</v>
      </c>
      <c r="BL187" s="17" t="s">
        <v>200</v>
      </c>
      <c r="BM187" s="142" t="s">
        <v>715</v>
      </c>
    </row>
    <row r="188" spans="2:65" s="1" customFormat="1" ht="19.2">
      <c r="B188" s="32"/>
      <c r="D188" s="144" t="s">
        <v>165</v>
      </c>
      <c r="F188" s="145" t="s">
        <v>713</v>
      </c>
      <c r="I188" s="146"/>
      <c r="L188" s="32"/>
      <c r="M188" s="147"/>
      <c r="T188" s="56"/>
      <c r="AT188" s="17" t="s">
        <v>165</v>
      </c>
      <c r="AU188" s="17" t="s">
        <v>83</v>
      </c>
    </row>
    <row r="189" spans="2:65" s="1" customFormat="1" ht="44.25" customHeight="1">
      <c r="B189" s="130"/>
      <c r="C189" s="131" t="s">
        <v>219</v>
      </c>
      <c r="D189" s="131" t="s">
        <v>160</v>
      </c>
      <c r="E189" s="132" t="s">
        <v>716</v>
      </c>
      <c r="F189" s="133" t="s">
        <v>717</v>
      </c>
      <c r="G189" s="134" t="s">
        <v>344</v>
      </c>
      <c r="H189" s="135">
        <v>60</v>
      </c>
      <c r="I189" s="136"/>
      <c r="J189" s="137">
        <f>ROUND(I189*H189,2)</f>
        <v>0</v>
      </c>
      <c r="K189" s="133" t="s">
        <v>320</v>
      </c>
      <c r="L189" s="32"/>
      <c r="M189" s="138" t="s">
        <v>1</v>
      </c>
      <c r="N189" s="139" t="s">
        <v>39</v>
      </c>
      <c r="P189" s="140">
        <f>O189*H189</f>
        <v>0</v>
      </c>
      <c r="Q189" s="140">
        <v>0</v>
      </c>
      <c r="R189" s="140">
        <f>Q189*H189</f>
        <v>0</v>
      </c>
      <c r="S189" s="140">
        <v>0</v>
      </c>
      <c r="T189" s="141">
        <f>S189*H189</f>
        <v>0</v>
      </c>
      <c r="AR189" s="142" t="s">
        <v>200</v>
      </c>
      <c r="AT189" s="142" t="s">
        <v>160</v>
      </c>
      <c r="AU189" s="142" t="s">
        <v>83</v>
      </c>
      <c r="AY189" s="17" t="s">
        <v>159</v>
      </c>
      <c r="BE189" s="143">
        <f>IF(N189="základní",J189,0)</f>
        <v>0</v>
      </c>
      <c r="BF189" s="143">
        <f>IF(N189="snížená",J189,0)</f>
        <v>0</v>
      </c>
      <c r="BG189" s="143">
        <f>IF(N189="zákl. přenesená",J189,0)</f>
        <v>0</v>
      </c>
      <c r="BH189" s="143">
        <f>IF(N189="sníž. přenesená",J189,0)</f>
        <v>0</v>
      </c>
      <c r="BI189" s="143">
        <f>IF(N189="nulová",J189,0)</f>
        <v>0</v>
      </c>
      <c r="BJ189" s="17" t="s">
        <v>81</v>
      </c>
      <c r="BK189" s="143">
        <f>ROUND(I189*H189,2)</f>
        <v>0</v>
      </c>
      <c r="BL189" s="17" t="s">
        <v>200</v>
      </c>
      <c r="BM189" s="142" t="s">
        <v>718</v>
      </c>
    </row>
    <row r="190" spans="2:65" s="1" customFormat="1" ht="28.8">
      <c r="B190" s="32"/>
      <c r="D190" s="144" t="s">
        <v>165</v>
      </c>
      <c r="F190" s="145" t="s">
        <v>717</v>
      </c>
      <c r="I190" s="146"/>
      <c r="L190" s="32"/>
      <c r="M190" s="147"/>
      <c r="T190" s="56"/>
      <c r="AT190" s="17" t="s">
        <v>165</v>
      </c>
      <c r="AU190" s="17" t="s">
        <v>83</v>
      </c>
    </row>
    <row r="191" spans="2:65" s="1" customFormat="1" ht="21.75" customHeight="1">
      <c r="B191" s="130"/>
      <c r="C191" s="158" t="s">
        <v>254</v>
      </c>
      <c r="D191" s="158" t="s">
        <v>326</v>
      </c>
      <c r="E191" s="159" t="s">
        <v>719</v>
      </c>
      <c r="F191" s="160" t="s">
        <v>720</v>
      </c>
      <c r="G191" s="161" t="s">
        <v>344</v>
      </c>
      <c r="H191" s="162">
        <v>60</v>
      </c>
      <c r="I191" s="163"/>
      <c r="J191" s="164">
        <f>ROUND(I191*H191,2)</f>
        <v>0</v>
      </c>
      <c r="K191" s="160" t="s">
        <v>714</v>
      </c>
      <c r="L191" s="165"/>
      <c r="M191" s="166" t="s">
        <v>1</v>
      </c>
      <c r="N191" s="167" t="s">
        <v>39</v>
      </c>
      <c r="P191" s="140">
        <f>O191*H191</f>
        <v>0</v>
      </c>
      <c r="Q191" s="140">
        <v>6.9999999999999994E-5</v>
      </c>
      <c r="R191" s="140">
        <f>Q191*H191</f>
        <v>4.1999999999999997E-3</v>
      </c>
      <c r="S191" s="140">
        <v>0</v>
      </c>
      <c r="T191" s="141">
        <f>S191*H191</f>
        <v>0</v>
      </c>
      <c r="AR191" s="142" t="s">
        <v>241</v>
      </c>
      <c r="AT191" s="142" t="s">
        <v>326</v>
      </c>
      <c r="AU191" s="142" t="s">
        <v>83</v>
      </c>
      <c r="AY191" s="17" t="s">
        <v>159</v>
      </c>
      <c r="BE191" s="143">
        <f>IF(N191="základní",J191,0)</f>
        <v>0</v>
      </c>
      <c r="BF191" s="143">
        <f>IF(N191="snížená",J191,0)</f>
        <v>0</v>
      </c>
      <c r="BG191" s="143">
        <f>IF(N191="zákl. přenesená",J191,0)</f>
        <v>0</v>
      </c>
      <c r="BH191" s="143">
        <f>IF(N191="sníž. přenesená",J191,0)</f>
        <v>0</v>
      </c>
      <c r="BI191" s="143">
        <f>IF(N191="nulová",J191,0)</f>
        <v>0</v>
      </c>
      <c r="BJ191" s="17" t="s">
        <v>81</v>
      </c>
      <c r="BK191" s="143">
        <f>ROUND(I191*H191,2)</f>
        <v>0</v>
      </c>
      <c r="BL191" s="17" t="s">
        <v>200</v>
      </c>
      <c r="BM191" s="142" t="s">
        <v>721</v>
      </c>
    </row>
    <row r="192" spans="2:65" s="1" customFormat="1" ht="10.199999999999999">
      <c r="B192" s="32"/>
      <c r="D192" s="144" t="s">
        <v>165</v>
      </c>
      <c r="F192" s="145" t="s">
        <v>720</v>
      </c>
      <c r="I192" s="146"/>
      <c r="L192" s="32"/>
      <c r="M192" s="147"/>
      <c r="T192" s="56"/>
      <c r="AT192" s="17" t="s">
        <v>165</v>
      </c>
      <c r="AU192" s="17" t="s">
        <v>83</v>
      </c>
    </row>
    <row r="193" spans="2:65" s="1" customFormat="1" ht="49.05" customHeight="1">
      <c r="B193" s="130"/>
      <c r="C193" s="131" t="s">
        <v>226</v>
      </c>
      <c r="D193" s="131" t="s">
        <v>160</v>
      </c>
      <c r="E193" s="132" t="s">
        <v>722</v>
      </c>
      <c r="F193" s="133" t="s">
        <v>723</v>
      </c>
      <c r="G193" s="134" t="s">
        <v>376</v>
      </c>
      <c r="H193" s="135">
        <v>20</v>
      </c>
      <c r="I193" s="136"/>
      <c r="J193" s="137">
        <f>ROUND(I193*H193,2)</f>
        <v>0</v>
      </c>
      <c r="K193" s="133" t="s">
        <v>714</v>
      </c>
      <c r="L193" s="32"/>
      <c r="M193" s="138" t="s">
        <v>1</v>
      </c>
      <c r="N193" s="139" t="s">
        <v>39</v>
      </c>
      <c r="P193" s="140">
        <f>O193*H193</f>
        <v>0</v>
      </c>
      <c r="Q193" s="140">
        <v>0</v>
      </c>
      <c r="R193" s="140">
        <f>Q193*H193</f>
        <v>0</v>
      </c>
      <c r="S193" s="140">
        <v>0</v>
      </c>
      <c r="T193" s="141">
        <f>S193*H193</f>
        <v>0</v>
      </c>
      <c r="AR193" s="142" t="s">
        <v>200</v>
      </c>
      <c r="AT193" s="142" t="s">
        <v>160</v>
      </c>
      <c r="AU193" s="142" t="s">
        <v>83</v>
      </c>
      <c r="AY193" s="17" t="s">
        <v>159</v>
      </c>
      <c r="BE193" s="143">
        <f>IF(N193="základní",J193,0)</f>
        <v>0</v>
      </c>
      <c r="BF193" s="143">
        <f>IF(N193="snížená",J193,0)</f>
        <v>0</v>
      </c>
      <c r="BG193" s="143">
        <f>IF(N193="zákl. přenesená",J193,0)</f>
        <v>0</v>
      </c>
      <c r="BH193" s="143">
        <f>IF(N193="sníž. přenesená",J193,0)</f>
        <v>0</v>
      </c>
      <c r="BI193" s="143">
        <f>IF(N193="nulová",J193,0)</f>
        <v>0</v>
      </c>
      <c r="BJ193" s="17" t="s">
        <v>81</v>
      </c>
      <c r="BK193" s="143">
        <f>ROUND(I193*H193,2)</f>
        <v>0</v>
      </c>
      <c r="BL193" s="17" t="s">
        <v>200</v>
      </c>
      <c r="BM193" s="142" t="s">
        <v>724</v>
      </c>
    </row>
    <row r="194" spans="2:65" s="1" customFormat="1" ht="28.8">
      <c r="B194" s="32"/>
      <c r="D194" s="144" t="s">
        <v>165</v>
      </c>
      <c r="F194" s="145" t="s">
        <v>723</v>
      </c>
      <c r="I194" s="146"/>
      <c r="L194" s="32"/>
      <c r="M194" s="147"/>
      <c r="T194" s="56"/>
      <c r="AT194" s="17" t="s">
        <v>165</v>
      </c>
      <c r="AU194" s="17" t="s">
        <v>83</v>
      </c>
    </row>
    <row r="195" spans="2:65" s="1" customFormat="1" ht="24.15" customHeight="1">
      <c r="B195" s="130"/>
      <c r="C195" s="158" t="s">
        <v>259</v>
      </c>
      <c r="D195" s="158" t="s">
        <v>326</v>
      </c>
      <c r="E195" s="159" t="s">
        <v>725</v>
      </c>
      <c r="F195" s="160" t="s">
        <v>726</v>
      </c>
      <c r="G195" s="161" t="s">
        <v>376</v>
      </c>
      <c r="H195" s="162">
        <v>20</v>
      </c>
      <c r="I195" s="163"/>
      <c r="J195" s="164">
        <f>ROUND(I195*H195,2)</f>
        <v>0</v>
      </c>
      <c r="K195" s="160" t="s">
        <v>320</v>
      </c>
      <c r="L195" s="165"/>
      <c r="M195" s="166" t="s">
        <v>1</v>
      </c>
      <c r="N195" s="167" t="s">
        <v>39</v>
      </c>
      <c r="P195" s="140">
        <f>O195*H195</f>
        <v>0</v>
      </c>
      <c r="Q195" s="140">
        <v>9.0000000000000006E-5</v>
      </c>
      <c r="R195" s="140">
        <f>Q195*H195</f>
        <v>1.8000000000000002E-3</v>
      </c>
      <c r="S195" s="140">
        <v>0</v>
      </c>
      <c r="T195" s="141">
        <f>S195*H195</f>
        <v>0</v>
      </c>
      <c r="AR195" s="142" t="s">
        <v>241</v>
      </c>
      <c r="AT195" s="142" t="s">
        <v>326</v>
      </c>
      <c r="AU195" s="142" t="s">
        <v>83</v>
      </c>
      <c r="AY195" s="17" t="s">
        <v>159</v>
      </c>
      <c r="BE195" s="143">
        <f>IF(N195="základní",J195,0)</f>
        <v>0</v>
      </c>
      <c r="BF195" s="143">
        <f>IF(N195="snížená",J195,0)</f>
        <v>0</v>
      </c>
      <c r="BG195" s="143">
        <f>IF(N195="zákl. přenesená",J195,0)</f>
        <v>0</v>
      </c>
      <c r="BH195" s="143">
        <f>IF(N195="sníž. přenesená",J195,0)</f>
        <v>0</v>
      </c>
      <c r="BI195" s="143">
        <f>IF(N195="nulová",J195,0)</f>
        <v>0</v>
      </c>
      <c r="BJ195" s="17" t="s">
        <v>81</v>
      </c>
      <c r="BK195" s="143">
        <f>ROUND(I195*H195,2)</f>
        <v>0</v>
      </c>
      <c r="BL195" s="17" t="s">
        <v>200</v>
      </c>
      <c r="BM195" s="142" t="s">
        <v>727</v>
      </c>
    </row>
    <row r="196" spans="2:65" s="1" customFormat="1" ht="19.2">
      <c r="B196" s="32"/>
      <c r="D196" s="144" t="s">
        <v>165</v>
      </c>
      <c r="F196" s="145" t="s">
        <v>726</v>
      </c>
      <c r="I196" s="146"/>
      <c r="L196" s="32"/>
      <c r="M196" s="147"/>
      <c r="T196" s="56"/>
      <c r="AT196" s="17" t="s">
        <v>165</v>
      </c>
      <c r="AU196" s="17" t="s">
        <v>83</v>
      </c>
    </row>
    <row r="197" spans="2:65" s="1" customFormat="1" ht="55.5" customHeight="1">
      <c r="B197" s="130"/>
      <c r="C197" s="131" t="s">
        <v>227</v>
      </c>
      <c r="D197" s="131" t="s">
        <v>160</v>
      </c>
      <c r="E197" s="132" t="s">
        <v>728</v>
      </c>
      <c r="F197" s="133" t="s">
        <v>729</v>
      </c>
      <c r="G197" s="134" t="s">
        <v>376</v>
      </c>
      <c r="H197" s="135">
        <v>20</v>
      </c>
      <c r="I197" s="136"/>
      <c r="J197" s="137">
        <f>ROUND(I197*H197,2)</f>
        <v>0</v>
      </c>
      <c r="K197" s="133" t="s">
        <v>320</v>
      </c>
      <c r="L197" s="32"/>
      <c r="M197" s="138" t="s">
        <v>1</v>
      </c>
      <c r="N197" s="139" t="s">
        <v>39</v>
      </c>
      <c r="P197" s="140">
        <f>O197*H197</f>
        <v>0</v>
      </c>
      <c r="Q197" s="140">
        <v>0</v>
      </c>
      <c r="R197" s="140">
        <f>Q197*H197</f>
        <v>0</v>
      </c>
      <c r="S197" s="140">
        <v>0</v>
      </c>
      <c r="T197" s="141">
        <f>S197*H197</f>
        <v>0</v>
      </c>
      <c r="AR197" s="142" t="s">
        <v>164</v>
      </c>
      <c r="AT197" s="142" t="s">
        <v>160</v>
      </c>
      <c r="AU197" s="142" t="s">
        <v>83</v>
      </c>
      <c r="AY197" s="17" t="s">
        <v>159</v>
      </c>
      <c r="BE197" s="143">
        <f>IF(N197="základní",J197,0)</f>
        <v>0</v>
      </c>
      <c r="BF197" s="143">
        <f>IF(N197="snížená",J197,0)</f>
        <v>0</v>
      </c>
      <c r="BG197" s="143">
        <f>IF(N197="zákl. přenesená",J197,0)</f>
        <v>0</v>
      </c>
      <c r="BH197" s="143">
        <f>IF(N197="sníž. přenesená",J197,0)</f>
        <v>0</v>
      </c>
      <c r="BI197" s="143">
        <f>IF(N197="nulová",J197,0)</f>
        <v>0</v>
      </c>
      <c r="BJ197" s="17" t="s">
        <v>81</v>
      </c>
      <c r="BK197" s="143">
        <f>ROUND(I197*H197,2)</f>
        <v>0</v>
      </c>
      <c r="BL197" s="17" t="s">
        <v>164</v>
      </c>
      <c r="BM197" s="142" t="s">
        <v>730</v>
      </c>
    </row>
    <row r="198" spans="2:65" s="1" customFormat="1" ht="38.4">
      <c r="B198" s="32"/>
      <c r="D198" s="144" t="s">
        <v>165</v>
      </c>
      <c r="F198" s="145" t="s">
        <v>729</v>
      </c>
      <c r="I198" s="146"/>
      <c r="L198" s="32"/>
      <c r="M198" s="147"/>
      <c r="T198" s="56"/>
      <c r="AT198" s="17" t="s">
        <v>165</v>
      </c>
      <c r="AU198" s="17" t="s">
        <v>83</v>
      </c>
    </row>
    <row r="199" spans="2:65" s="1" customFormat="1" ht="24.15" customHeight="1">
      <c r="B199" s="130"/>
      <c r="C199" s="158" t="s">
        <v>269</v>
      </c>
      <c r="D199" s="158" t="s">
        <v>326</v>
      </c>
      <c r="E199" s="159" t="s">
        <v>731</v>
      </c>
      <c r="F199" s="160" t="s">
        <v>732</v>
      </c>
      <c r="G199" s="161" t="s">
        <v>376</v>
      </c>
      <c r="H199" s="162">
        <v>20</v>
      </c>
      <c r="I199" s="163"/>
      <c r="J199" s="164">
        <f>ROUND(I199*H199,2)</f>
        <v>0</v>
      </c>
      <c r="K199" s="160" t="s">
        <v>320</v>
      </c>
      <c r="L199" s="165"/>
      <c r="M199" s="166" t="s">
        <v>1</v>
      </c>
      <c r="N199" s="167" t="s">
        <v>39</v>
      </c>
      <c r="P199" s="140">
        <f>O199*H199</f>
        <v>0</v>
      </c>
      <c r="Q199" s="140">
        <v>1.4999999999999999E-4</v>
      </c>
      <c r="R199" s="140">
        <f>Q199*H199</f>
        <v>2.9999999999999996E-3</v>
      </c>
      <c r="S199" s="140">
        <v>0</v>
      </c>
      <c r="T199" s="141">
        <f>S199*H199</f>
        <v>0</v>
      </c>
      <c r="AR199" s="142" t="s">
        <v>175</v>
      </c>
      <c r="AT199" s="142" t="s">
        <v>326</v>
      </c>
      <c r="AU199" s="142" t="s">
        <v>83</v>
      </c>
      <c r="AY199" s="17" t="s">
        <v>159</v>
      </c>
      <c r="BE199" s="143">
        <f>IF(N199="základní",J199,0)</f>
        <v>0</v>
      </c>
      <c r="BF199" s="143">
        <f>IF(N199="snížená",J199,0)</f>
        <v>0</v>
      </c>
      <c r="BG199" s="143">
        <f>IF(N199="zákl. přenesená",J199,0)</f>
        <v>0</v>
      </c>
      <c r="BH199" s="143">
        <f>IF(N199="sníž. přenesená",J199,0)</f>
        <v>0</v>
      </c>
      <c r="BI199" s="143">
        <f>IF(N199="nulová",J199,0)</f>
        <v>0</v>
      </c>
      <c r="BJ199" s="17" t="s">
        <v>81</v>
      </c>
      <c r="BK199" s="143">
        <f>ROUND(I199*H199,2)</f>
        <v>0</v>
      </c>
      <c r="BL199" s="17" t="s">
        <v>164</v>
      </c>
      <c r="BM199" s="142" t="s">
        <v>733</v>
      </c>
    </row>
    <row r="200" spans="2:65" s="1" customFormat="1" ht="19.2">
      <c r="B200" s="32"/>
      <c r="D200" s="144" t="s">
        <v>165</v>
      </c>
      <c r="F200" s="145" t="s">
        <v>732</v>
      </c>
      <c r="I200" s="146"/>
      <c r="L200" s="32"/>
      <c r="M200" s="147"/>
      <c r="T200" s="56"/>
      <c r="AT200" s="17" t="s">
        <v>165</v>
      </c>
      <c r="AU200" s="17" t="s">
        <v>83</v>
      </c>
    </row>
    <row r="201" spans="2:65" s="1" customFormat="1" ht="37.799999999999997" customHeight="1">
      <c r="B201" s="130"/>
      <c r="C201" s="131" t="s">
        <v>231</v>
      </c>
      <c r="D201" s="131" t="s">
        <v>160</v>
      </c>
      <c r="E201" s="132" t="s">
        <v>734</v>
      </c>
      <c r="F201" s="133" t="s">
        <v>735</v>
      </c>
      <c r="G201" s="134" t="s">
        <v>344</v>
      </c>
      <c r="H201" s="135">
        <v>320</v>
      </c>
      <c r="I201" s="136"/>
      <c r="J201" s="137">
        <f>ROUND(I201*H201,2)</f>
        <v>0</v>
      </c>
      <c r="K201" s="133" t="s">
        <v>320</v>
      </c>
      <c r="L201" s="32"/>
      <c r="M201" s="138" t="s">
        <v>1</v>
      </c>
      <c r="N201" s="139" t="s">
        <v>39</v>
      </c>
      <c r="P201" s="140">
        <f>O201*H201</f>
        <v>0</v>
      </c>
      <c r="Q201" s="140">
        <v>0</v>
      </c>
      <c r="R201" s="140">
        <f>Q201*H201</f>
        <v>0</v>
      </c>
      <c r="S201" s="140">
        <v>0</v>
      </c>
      <c r="T201" s="141">
        <f>S201*H201</f>
        <v>0</v>
      </c>
      <c r="AR201" s="142" t="s">
        <v>200</v>
      </c>
      <c r="AT201" s="142" t="s">
        <v>160</v>
      </c>
      <c r="AU201" s="142" t="s">
        <v>83</v>
      </c>
      <c r="AY201" s="17" t="s">
        <v>159</v>
      </c>
      <c r="BE201" s="143">
        <f>IF(N201="základní",J201,0)</f>
        <v>0</v>
      </c>
      <c r="BF201" s="143">
        <f>IF(N201="snížená",J201,0)</f>
        <v>0</v>
      </c>
      <c r="BG201" s="143">
        <f>IF(N201="zákl. přenesená",J201,0)</f>
        <v>0</v>
      </c>
      <c r="BH201" s="143">
        <f>IF(N201="sníž. přenesená",J201,0)</f>
        <v>0</v>
      </c>
      <c r="BI201" s="143">
        <f>IF(N201="nulová",J201,0)</f>
        <v>0</v>
      </c>
      <c r="BJ201" s="17" t="s">
        <v>81</v>
      </c>
      <c r="BK201" s="143">
        <f>ROUND(I201*H201,2)</f>
        <v>0</v>
      </c>
      <c r="BL201" s="17" t="s">
        <v>200</v>
      </c>
      <c r="BM201" s="142" t="s">
        <v>736</v>
      </c>
    </row>
    <row r="202" spans="2:65" s="1" customFormat="1" ht="28.8">
      <c r="B202" s="32"/>
      <c r="D202" s="144" t="s">
        <v>165</v>
      </c>
      <c r="F202" s="145" t="s">
        <v>735</v>
      </c>
      <c r="I202" s="146"/>
      <c r="L202" s="32"/>
      <c r="M202" s="147"/>
      <c r="T202" s="56"/>
      <c r="AT202" s="17" t="s">
        <v>165</v>
      </c>
      <c r="AU202" s="17" t="s">
        <v>83</v>
      </c>
    </row>
    <row r="203" spans="2:65" s="1" customFormat="1" ht="24.15" customHeight="1">
      <c r="B203" s="130"/>
      <c r="C203" s="158" t="s">
        <v>279</v>
      </c>
      <c r="D203" s="158" t="s">
        <v>326</v>
      </c>
      <c r="E203" s="159" t="s">
        <v>737</v>
      </c>
      <c r="F203" s="160" t="s">
        <v>738</v>
      </c>
      <c r="G203" s="161" t="s">
        <v>344</v>
      </c>
      <c r="H203" s="162">
        <v>320</v>
      </c>
      <c r="I203" s="163"/>
      <c r="J203" s="164">
        <f>ROUND(I203*H203,2)</f>
        <v>0</v>
      </c>
      <c r="K203" s="160" t="s">
        <v>320</v>
      </c>
      <c r="L203" s="165"/>
      <c r="M203" s="166" t="s">
        <v>1</v>
      </c>
      <c r="N203" s="167" t="s">
        <v>39</v>
      </c>
      <c r="P203" s="140">
        <f>O203*H203</f>
        <v>0</v>
      </c>
      <c r="Q203" s="140">
        <v>1E-4</v>
      </c>
      <c r="R203" s="140">
        <f>Q203*H203</f>
        <v>3.2000000000000001E-2</v>
      </c>
      <c r="S203" s="140">
        <v>0</v>
      </c>
      <c r="T203" s="141">
        <f>S203*H203</f>
        <v>0</v>
      </c>
      <c r="AR203" s="142" t="s">
        <v>241</v>
      </c>
      <c r="AT203" s="142" t="s">
        <v>326</v>
      </c>
      <c r="AU203" s="142" t="s">
        <v>83</v>
      </c>
      <c r="AY203" s="17" t="s">
        <v>159</v>
      </c>
      <c r="BE203" s="143">
        <f>IF(N203="základní",J203,0)</f>
        <v>0</v>
      </c>
      <c r="BF203" s="143">
        <f>IF(N203="snížená",J203,0)</f>
        <v>0</v>
      </c>
      <c r="BG203" s="143">
        <f>IF(N203="zákl. přenesená",J203,0)</f>
        <v>0</v>
      </c>
      <c r="BH203" s="143">
        <f>IF(N203="sníž. přenesená",J203,0)</f>
        <v>0</v>
      </c>
      <c r="BI203" s="143">
        <f>IF(N203="nulová",J203,0)</f>
        <v>0</v>
      </c>
      <c r="BJ203" s="17" t="s">
        <v>81</v>
      </c>
      <c r="BK203" s="143">
        <f>ROUND(I203*H203,2)</f>
        <v>0</v>
      </c>
      <c r="BL203" s="17" t="s">
        <v>200</v>
      </c>
      <c r="BM203" s="142" t="s">
        <v>739</v>
      </c>
    </row>
    <row r="204" spans="2:65" s="1" customFormat="1" ht="19.2">
      <c r="B204" s="32"/>
      <c r="D204" s="144" t="s">
        <v>165</v>
      </c>
      <c r="F204" s="145" t="s">
        <v>738</v>
      </c>
      <c r="I204" s="146"/>
      <c r="L204" s="32"/>
      <c r="M204" s="147"/>
      <c r="T204" s="56"/>
      <c r="AT204" s="17" t="s">
        <v>165</v>
      </c>
      <c r="AU204" s="17" t="s">
        <v>83</v>
      </c>
    </row>
    <row r="205" spans="2:65" s="12" customFormat="1" ht="20.399999999999999">
      <c r="B205" s="168"/>
      <c r="D205" s="144" t="s">
        <v>331</v>
      </c>
      <c r="E205" s="169" t="s">
        <v>1</v>
      </c>
      <c r="F205" s="170" t="s">
        <v>740</v>
      </c>
      <c r="H205" s="171">
        <v>320</v>
      </c>
      <c r="I205" s="172"/>
      <c r="L205" s="168"/>
      <c r="M205" s="173"/>
      <c r="T205" s="174"/>
      <c r="AT205" s="169" t="s">
        <v>331</v>
      </c>
      <c r="AU205" s="169" t="s">
        <v>83</v>
      </c>
      <c r="AV205" s="12" t="s">
        <v>83</v>
      </c>
      <c r="AW205" s="12" t="s">
        <v>31</v>
      </c>
      <c r="AX205" s="12" t="s">
        <v>81</v>
      </c>
      <c r="AY205" s="169" t="s">
        <v>159</v>
      </c>
    </row>
    <row r="206" spans="2:65" s="1" customFormat="1" ht="37.799999999999997" customHeight="1">
      <c r="B206" s="130"/>
      <c r="C206" s="131" t="s">
        <v>236</v>
      </c>
      <c r="D206" s="131" t="s">
        <v>160</v>
      </c>
      <c r="E206" s="132" t="s">
        <v>741</v>
      </c>
      <c r="F206" s="133" t="s">
        <v>742</v>
      </c>
      <c r="G206" s="134" t="s">
        <v>344</v>
      </c>
      <c r="H206" s="135">
        <v>350</v>
      </c>
      <c r="I206" s="136"/>
      <c r="J206" s="137">
        <f>ROUND(I206*H206,2)</f>
        <v>0</v>
      </c>
      <c r="K206" s="133" t="s">
        <v>320</v>
      </c>
      <c r="L206" s="32"/>
      <c r="M206" s="138" t="s">
        <v>1</v>
      </c>
      <c r="N206" s="139" t="s">
        <v>39</v>
      </c>
      <c r="P206" s="140">
        <f>O206*H206</f>
        <v>0</v>
      </c>
      <c r="Q206" s="140">
        <v>0</v>
      </c>
      <c r="R206" s="140">
        <f>Q206*H206</f>
        <v>0</v>
      </c>
      <c r="S206" s="140">
        <v>0</v>
      </c>
      <c r="T206" s="141">
        <f>S206*H206</f>
        <v>0</v>
      </c>
      <c r="AR206" s="142" t="s">
        <v>200</v>
      </c>
      <c r="AT206" s="142" t="s">
        <v>160</v>
      </c>
      <c r="AU206" s="142" t="s">
        <v>83</v>
      </c>
      <c r="AY206" s="17" t="s">
        <v>159</v>
      </c>
      <c r="BE206" s="143">
        <f>IF(N206="základní",J206,0)</f>
        <v>0</v>
      </c>
      <c r="BF206" s="143">
        <f>IF(N206="snížená",J206,0)</f>
        <v>0</v>
      </c>
      <c r="BG206" s="143">
        <f>IF(N206="zákl. přenesená",J206,0)</f>
        <v>0</v>
      </c>
      <c r="BH206" s="143">
        <f>IF(N206="sníž. přenesená",J206,0)</f>
        <v>0</v>
      </c>
      <c r="BI206" s="143">
        <f>IF(N206="nulová",J206,0)</f>
        <v>0</v>
      </c>
      <c r="BJ206" s="17" t="s">
        <v>81</v>
      </c>
      <c r="BK206" s="143">
        <f>ROUND(I206*H206,2)</f>
        <v>0</v>
      </c>
      <c r="BL206" s="17" t="s">
        <v>200</v>
      </c>
      <c r="BM206" s="142" t="s">
        <v>743</v>
      </c>
    </row>
    <row r="207" spans="2:65" s="1" customFormat="1" ht="19.2">
      <c r="B207" s="32"/>
      <c r="D207" s="144" t="s">
        <v>165</v>
      </c>
      <c r="F207" s="145" t="s">
        <v>742</v>
      </c>
      <c r="I207" s="146"/>
      <c r="L207" s="32"/>
      <c r="M207" s="147"/>
      <c r="T207" s="56"/>
      <c r="AT207" s="17" t="s">
        <v>165</v>
      </c>
      <c r="AU207" s="17" t="s">
        <v>83</v>
      </c>
    </row>
    <row r="208" spans="2:65" s="1" customFormat="1" ht="24.15" customHeight="1">
      <c r="B208" s="130"/>
      <c r="C208" s="158" t="s">
        <v>286</v>
      </c>
      <c r="D208" s="158" t="s">
        <v>326</v>
      </c>
      <c r="E208" s="159" t="s">
        <v>361</v>
      </c>
      <c r="F208" s="160" t="s">
        <v>362</v>
      </c>
      <c r="G208" s="161" t="s">
        <v>344</v>
      </c>
      <c r="H208" s="162">
        <v>350</v>
      </c>
      <c r="I208" s="163"/>
      <c r="J208" s="164">
        <f>ROUND(I208*H208,2)</f>
        <v>0</v>
      </c>
      <c r="K208" s="160" t="s">
        <v>320</v>
      </c>
      <c r="L208" s="165"/>
      <c r="M208" s="166" t="s">
        <v>1</v>
      </c>
      <c r="N208" s="167" t="s">
        <v>39</v>
      </c>
      <c r="P208" s="140">
        <f>O208*H208</f>
        <v>0</v>
      </c>
      <c r="Q208" s="140">
        <v>1.2E-4</v>
      </c>
      <c r="R208" s="140">
        <f>Q208*H208</f>
        <v>4.2000000000000003E-2</v>
      </c>
      <c r="S208" s="140">
        <v>0</v>
      </c>
      <c r="T208" s="141">
        <f>S208*H208</f>
        <v>0</v>
      </c>
      <c r="AR208" s="142" t="s">
        <v>241</v>
      </c>
      <c r="AT208" s="142" t="s">
        <v>326</v>
      </c>
      <c r="AU208" s="142" t="s">
        <v>83</v>
      </c>
      <c r="AY208" s="17" t="s">
        <v>159</v>
      </c>
      <c r="BE208" s="143">
        <f>IF(N208="základní",J208,0)</f>
        <v>0</v>
      </c>
      <c r="BF208" s="143">
        <f>IF(N208="snížená",J208,0)</f>
        <v>0</v>
      </c>
      <c r="BG208" s="143">
        <f>IF(N208="zákl. přenesená",J208,0)</f>
        <v>0</v>
      </c>
      <c r="BH208" s="143">
        <f>IF(N208="sníž. přenesená",J208,0)</f>
        <v>0</v>
      </c>
      <c r="BI208" s="143">
        <f>IF(N208="nulová",J208,0)</f>
        <v>0</v>
      </c>
      <c r="BJ208" s="17" t="s">
        <v>81</v>
      </c>
      <c r="BK208" s="143">
        <f>ROUND(I208*H208,2)</f>
        <v>0</v>
      </c>
      <c r="BL208" s="17" t="s">
        <v>200</v>
      </c>
      <c r="BM208" s="142" t="s">
        <v>744</v>
      </c>
    </row>
    <row r="209" spans="2:65" s="1" customFormat="1" ht="19.2">
      <c r="B209" s="32"/>
      <c r="D209" s="144" t="s">
        <v>165</v>
      </c>
      <c r="F209" s="145" t="s">
        <v>362</v>
      </c>
      <c r="I209" s="146"/>
      <c r="L209" s="32"/>
      <c r="M209" s="147"/>
      <c r="T209" s="56"/>
      <c r="AT209" s="17" t="s">
        <v>165</v>
      </c>
      <c r="AU209" s="17" t="s">
        <v>83</v>
      </c>
    </row>
    <row r="210" spans="2:65" s="1" customFormat="1" ht="37.799999999999997" customHeight="1">
      <c r="B210" s="130"/>
      <c r="C210" s="131" t="s">
        <v>241</v>
      </c>
      <c r="D210" s="131" t="s">
        <v>160</v>
      </c>
      <c r="E210" s="132" t="s">
        <v>745</v>
      </c>
      <c r="F210" s="133" t="s">
        <v>746</v>
      </c>
      <c r="G210" s="134" t="s">
        <v>344</v>
      </c>
      <c r="H210" s="135">
        <v>250</v>
      </c>
      <c r="I210" s="136"/>
      <c r="J210" s="137">
        <f>ROUND(I210*H210,2)</f>
        <v>0</v>
      </c>
      <c r="K210" s="133" t="s">
        <v>320</v>
      </c>
      <c r="L210" s="32"/>
      <c r="M210" s="138" t="s">
        <v>1</v>
      </c>
      <c r="N210" s="139" t="s">
        <v>39</v>
      </c>
      <c r="P210" s="140">
        <f>O210*H210</f>
        <v>0</v>
      </c>
      <c r="Q210" s="140">
        <v>0</v>
      </c>
      <c r="R210" s="140">
        <f>Q210*H210</f>
        <v>0</v>
      </c>
      <c r="S210" s="140">
        <v>0</v>
      </c>
      <c r="T210" s="141">
        <f>S210*H210</f>
        <v>0</v>
      </c>
      <c r="AR210" s="142" t="s">
        <v>200</v>
      </c>
      <c r="AT210" s="142" t="s">
        <v>160</v>
      </c>
      <c r="AU210" s="142" t="s">
        <v>83</v>
      </c>
      <c r="AY210" s="17" t="s">
        <v>159</v>
      </c>
      <c r="BE210" s="143">
        <f>IF(N210="základní",J210,0)</f>
        <v>0</v>
      </c>
      <c r="BF210" s="143">
        <f>IF(N210="snížená",J210,0)</f>
        <v>0</v>
      </c>
      <c r="BG210" s="143">
        <f>IF(N210="zákl. přenesená",J210,0)</f>
        <v>0</v>
      </c>
      <c r="BH210" s="143">
        <f>IF(N210="sníž. přenesená",J210,0)</f>
        <v>0</v>
      </c>
      <c r="BI210" s="143">
        <f>IF(N210="nulová",J210,0)</f>
        <v>0</v>
      </c>
      <c r="BJ210" s="17" t="s">
        <v>81</v>
      </c>
      <c r="BK210" s="143">
        <f>ROUND(I210*H210,2)</f>
        <v>0</v>
      </c>
      <c r="BL210" s="17" t="s">
        <v>200</v>
      </c>
      <c r="BM210" s="142" t="s">
        <v>747</v>
      </c>
    </row>
    <row r="211" spans="2:65" s="1" customFormat="1" ht="28.8">
      <c r="B211" s="32"/>
      <c r="D211" s="144" t="s">
        <v>165</v>
      </c>
      <c r="F211" s="145" t="s">
        <v>746</v>
      </c>
      <c r="I211" s="146"/>
      <c r="L211" s="32"/>
      <c r="M211" s="147"/>
      <c r="T211" s="56"/>
      <c r="AT211" s="17" t="s">
        <v>165</v>
      </c>
      <c r="AU211" s="17" t="s">
        <v>83</v>
      </c>
    </row>
    <row r="212" spans="2:65" s="1" customFormat="1" ht="24.15" customHeight="1">
      <c r="B212" s="130"/>
      <c r="C212" s="158" t="s">
        <v>293</v>
      </c>
      <c r="D212" s="158" t="s">
        <v>326</v>
      </c>
      <c r="E212" s="159" t="s">
        <v>748</v>
      </c>
      <c r="F212" s="160" t="s">
        <v>749</v>
      </c>
      <c r="G212" s="161" t="s">
        <v>344</v>
      </c>
      <c r="H212" s="162">
        <v>287.5</v>
      </c>
      <c r="I212" s="163"/>
      <c r="J212" s="164">
        <f>ROUND(I212*H212,2)</f>
        <v>0</v>
      </c>
      <c r="K212" s="160" t="s">
        <v>320</v>
      </c>
      <c r="L212" s="165"/>
      <c r="M212" s="166" t="s">
        <v>1</v>
      </c>
      <c r="N212" s="167" t="s">
        <v>39</v>
      </c>
      <c r="P212" s="140">
        <f>O212*H212</f>
        <v>0</v>
      </c>
      <c r="Q212" s="140">
        <v>1.7000000000000001E-4</v>
      </c>
      <c r="R212" s="140">
        <f>Q212*H212</f>
        <v>4.8875000000000002E-2</v>
      </c>
      <c r="S212" s="140">
        <v>0</v>
      </c>
      <c r="T212" s="141">
        <f>S212*H212</f>
        <v>0</v>
      </c>
      <c r="AR212" s="142" t="s">
        <v>241</v>
      </c>
      <c r="AT212" s="142" t="s">
        <v>326</v>
      </c>
      <c r="AU212" s="142" t="s">
        <v>83</v>
      </c>
      <c r="AY212" s="17" t="s">
        <v>159</v>
      </c>
      <c r="BE212" s="143">
        <f>IF(N212="základní",J212,0)</f>
        <v>0</v>
      </c>
      <c r="BF212" s="143">
        <f>IF(N212="snížená",J212,0)</f>
        <v>0</v>
      </c>
      <c r="BG212" s="143">
        <f>IF(N212="zákl. přenesená",J212,0)</f>
        <v>0</v>
      </c>
      <c r="BH212" s="143">
        <f>IF(N212="sníž. přenesená",J212,0)</f>
        <v>0</v>
      </c>
      <c r="BI212" s="143">
        <f>IF(N212="nulová",J212,0)</f>
        <v>0</v>
      </c>
      <c r="BJ212" s="17" t="s">
        <v>81</v>
      </c>
      <c r="BK212" s="143">
        <f>ROUND(I212*H212,2)</f>
        <v>0</v>
      </c>
      <c r="BL212" s="17" t="s">
        <v>200</v>
      </c>
      <c r="BM212" s="142" t="s">
        <v>750</v>
      </c>
    </row>
    <row r="213" spans="2:65" s="1" customFormat="1" ht="19.2">
      <c r="B213" s="32"/>
      <c r="D213" s="144" t="s">
        <v>165</v>
      </c>
      <c r="F213" s="145" t="s">
        <v>749</v>
      </c>
      <c r="I213" s="146"/>
      <c r="L213" s="32"/>
      <c r="M213" s="147"/>
      <c r="T213" s="56"/>
      <c r="AT213" s="17" t="s">
        <v>165</v>
      </c>
      <c r="AU213" s="17" t="s">
        <v>83</v>
      </c>
    </row>
    <row r="214" spans="2:65" s="12" customFormat="1" ht="10.199999999999999">
      <c r="B214" s="168"/>
      <c r="D214" s="144" t="s">
        <v>331</v>
      </c>
      <c r="E214" s="169" t="s">
        <v>1</v>
      </c>
      <c r="F214" s="170" t="s">
        <v>751</v>
      </c>
      <c r="H214" s="171">
        <v>287.5</v>
      </c>
      <c r="I214" s="172"/>
      <c r="L214" s="168"/>
      <c r="M214" s="173"/>
      <c r="T214" s="174"/>
      <c r="AT214" s="169" t="s">
        <v>331</v>
      </c>
      <c r="AU214" s="169" t="s">
        <v>83</v>
      </c>
      <c r="AV214" s="12" t="s">
        <v>83</v>
      </c>
      <c r="AW214" s="12" t="s">
        <v>31</v>
      </c>
      <c r="AX214" s="12" t="s">
        <v>81</v>
      </c>
      <c r="AY214" s="169" t="s">
        <v>159</v>
      </c>
    </row>
    <row r="215" spans="2:65" s="1" customFormat="1" ht="37.799999999999997" customHeight="1">
      <c r="B215" s="130"/>
      <c r="C215" s="131" t="s">
        <v>245</v>
      </c>
      <c r="D215" s="131" t="s">
        <v>160</v>
      </c>
      <c r="E215" s="132" t="s">
        <v>752</v>
      </c>
      <c r="F215" s="133" t="s">
        <v>753</v>
      </c>
      <c r="G215" s="134" t="s">
        <v>344</v>
      </c>
      <c r="H215" s="135">
        <v>80</v>
      </c>
      <c r="I215" s="136"/>
      <c r="J215" s="137">
        <f>ROUND(I215*H215,2)</f>
        <v>0</v>
      </c>
      <c r="K215" s="133" t="s">
        <v>320</v>
      </c>
      <c r="L215" s="32"/>
      <c r="M215" s="138" t="s">
        <v>1</v>
      </c>
      <c r="N215" s="139" t="s">
        <v>39</v>
      </c>
      <c r="P215" s="140">
        <f>O215*H215</f>
        <v>0</v>
      </c>
      <c r="Q215" s="140">
        <v>0</v>
      </c>
      <c r="R215" s="140">
        <f>Q215*H215</f>
        <v>0</v>
      </c>
      <c r="S215" s="140">
        <v>0</v>
      </c>
      <c r="T215" s="141">
        <f>S215*H215</f>
        <v>0</v>
      </c>
      <c r="AR215" s="142" t="s">
        <v>200</v>
      </c>
      <c r="AT215" s="142" t="s">
        <v>160</v>
      </c>
      <c r="AU215" s="142" t="s">
        <v>83</v>
      </c>
      <c r="AY215" s="17" t="s">
        <v>159</v>
      </c>
      <c r="BE215" s="143">
        <f>IF(N215="základní",J215,0)</f>
        <v>0</v>
      </c>
      <c r="BF215" s="143">
        <f>IF(N215="snížená",J215,0)</f>
        <v>0</v>
      </c>
      <c r="BG215" s="143">
        <f>IF(N215="zákl. přenesená",J215,0)</f>
        <v>0</v>
      </c>
      <c r="BH215" s="143">
        <f>IF(N215="sníž. přenesená",J215,0)</f>
        <v>0</v>
      </c>
      <c r="BI215" s="143">
        <f>IF(N215="nulová",J215,0)</f>
        <v>0</v>
      </c>
      <c r="BJ215" s="17" t="s">
        <v>81</v>
      </c>
      <c r="BK215" s="143">
        <f>ROUND(I215*H215,2)</f>
        <v>0</v>
      </c>
      <c r="BL215" s="17" t="s">
        <v>200</v>
      </c>
      <c r="BM215" s="142" t="s">
        <v>754</v>
      </c>
    </row>
    <row r="216" spans="2:65" s="1" customFormat="1" ht="28.8">
      <c r="B216" s="32"/>
      <c r="D216" s="144" t="s">
        <v>165</v>
      </c>
      <c r="F216" s="145" t="s">
        <v>753</v>
      </c>
      <c r="I216" s="146"/>
      <c r="L216" s="32"/>
      <c r="M216" s="147"/>
      <c r="T216" s="56"/>
      <c r="AT216" s="17" t="s">
        <v>165</v>
      </c>
      <c r="AU216" s="17" t="s">
        <v>83</v>
      </c>
    </row>
    <row r="217" spans="2:65" s="1" customFormat="1" ht="16.5" customHeight="1">
      <c r="B217" s="130"/>
      <c r="C217" s="158" t="s">
        <v>350</v>
      </c>
      <c r="D217" s="158" t="s">
        <v>326</v>
      </c>
      <c r="E217" s="159" t="s">
        <v>755</v>
      </c>
      <c r="F217" s="160" t="s">
        <v>756</v>
      </c>
      <c r="G217" s="161" t="s">
        <v>344</v>
      </c>
      <c r="H217" s="162">
        <v>80</v>
      </c>
      <c r="I217" s="163"/>
      <c r="J217" s="164">
        <f>ROUND(I217*H217,2)</f>
        <v>0</v>
      </c>
      <c r="K217" s="160" t="s">
        <v>1</v>
      </c>
      <c r="L217" s="165"/>
      <c r="M217" s="166" t="s">
        <v>1</v>
      </c>
      <c r="N217" s="167" t="s">
        <v>39</v>
      </c>
      <c r="P217" s="140">
        <f>O217*H217</f>
        <v>0</v>
      </c>
      <c r="Q217" s="140">
        <v>2.1000000000000001E-4</v>
      </c>
      <c r="R217" s="140">
        <f>Q217*H217</f>
        <v>1.6800000000000002E-2</v>
      </c>
      <c r="S217" s="140">
        <v>0</v>
      </c>
      <c r="T217" s="141">
        <f>S217*H217</f>
        <v>0</v>
      </c>
      <c r="AR217" s="142" t="s">
        <v>241</v>
      </c>
      <c r="AT217" s="142" t="s">
        <v>326</v>
      </c>
      <c r="AU217" s="142" t="s">
        <v>83</v>
      </c>
      <c r="AY217" s="17" t="s">
        <v>159</v>
      </c>
      <c r="BE217" s="143">
        <f>IF(N217="základní",J217,0)</f>
        <v>0</v>
      </c>
      <c r="BF217" s="143">
        <f>IF(N217="snížená",J217,0)</f>
        <v>0</v>
      </c>
      <c r="BG217" s="143">
        <f>IF(N217="zákl. přenesená",J217,0)</f>
        <v>0</v>
      </c>
      <c r="BH217" s="143">
        <f>IF(N217="sníž. přenesená",J217,0)</f>
        <v>0</v>
      </c>
      <c r="BI217" s="143">
        <f>IF(N217="nulová",J217,0)</f>
        <v>0</v>
      </c>
      <c r="BJ217" s="17" t="s">
        <v>81</v>
      </c>
      <c r="BK217" s="143">
        <f>ROUND(I217*H217,2)</f>
        <v>0</v>
      </c>
      <c r="BL217" s="17" t="s">
        <v>200</v>
      </c>
      <c r="BM217" s="142" t="s">
        <v>757</v>
      </c>
    </row>
    <row r="218" spans="2:65" s="1" customFormat="1" ht="10.199999999999999">
      <c r="B218" s="32"/>
      <c r="D218" s="144" t="s">
        <v>165</v>
      </c>
      <c r="F218" s="145" t="s">
        <v>756</v>
      </c>
      <c r="I218" s="146"/>
      <c r="L218" s="32"/>
      <c r="M218" s="147"/>
      <c r="T218" s="56"/>
      <c r="AT218" s="17" t="s">
        <v>165</v>
      </c>
      <c r="AU218" s="17" t="s">
        <v>83</v>
      </c>
    </row>
    <row r="219" spans="2:65" s="1" customFormat="1" ht="37.799999999999997" customHeight="1">
      <c r="B219" s="130"/>
      <c r="C219" s="131" t="s">
        <v>249</v>
      </c>
      <c r="D219" s="131" t="s">
        <v>160</v>
      </c>
      <c r="E219" s="132" t="s">
        <v>752</v>
      </c>
      <c r="F219" s="133" t="s">
        <v>753</v>
      </c>
      <c r="G219" s="134" t="s">
        <v>344</v>
      </c>
      <c r="H219" s="135">
        <v>120</v>
      </c>
      <c r="I219" s="136"/>
      <c r="J219" s="137">
        <f>ROUND(I219*H219,2)</f>
        <v>0</v>
      </c>
      <c r="K219" s="133" t="s">
        <v>320</v>
      </c>
      <c r="L219" s="32"/>
      <c r="M219" s="138" t="s">
        <v>1</v>
      </c>
      <c r="N219" s="139" t="s">
        <v>39</v>
      </c>
      <c r="P219" s="140">
        <f>O219*H219</f>
        <v>0</v>
      </c>
      <c r="Q219" s="140">
        <v>0</v>
      </c>
      <c r="R219" s="140">
        <f>Q219*H219</f>
        <v>0</v>
      </c>
      <c r="S219" s="140">
        <v>0</v>
      </c>
      <c r="T219" s="141">
        <f>S219*H219</f>
        <v>0</v>
      </c>
      <c r="AR219" s="142" t="s">
        <v>200</v>
      </c>
      <c r="AT219" s="142" t="s">
        <v>160</v>
      </c>
      <c r="AU219" s="142" t="s">
        <v>83</v>
      </c>
      <c r="AY219" s="17" t="s">
        <v>159</v>
      </c>
      <c r="BE219" s="143">
        <f>IF(N219="základní",J219,0)</f>
        <v>0</v>
      </c>
      <c r="BF219" s="143">
        <f>IF(N219="snížená",J219,0)</f>
        <v>0</v>
      </c>
      <c r="BG219" s="143">
        <f>IF(N219="zákl. přenesená",J219,0)</f>
        <v>0</v>
      </c>
      <c r="BH219" s="143">
        <f>IF(N219="sníž. přenesená",J219,0)</f>
        <v>0</v>
      </c>
      <c r="BI219" s="143">
        <f>IF(N219="nulová",J219,0)</f>
        <v>0</v>
      </c>
      <c r="BJ219" s="17" t="s">
        <v>81</v>
      </c>
      <c r="BK219" s="143">
        <f>ROUND(I219*H219,2)</f>
        <v>0</v>
      </c>
      <c r="BL219" s="17" t="s">
        <v>200</v>
      </c>
      <c r="BM219" s="142" t="s">
        <v>758</v>
      </c>
    </row>
    <row r="220" spans="2:65" s="1" customFormat="1" ht="28.8">
      <c r="B220" s="32"/>
      <c r="D220" s="144" t="s">
        <v>165</v>
      </c>
      <c r="F220" s="145" t="s">
        <v>753</v>
      </c>
      <c r="I220" s="146"/>
      <c r="L220" s="32"/>
      <c r="M220" s="147"/>
      <c r="T220" s="56"/>
      <c r="AT220" s="17" t="s">
        <v>165</v>
      </c>
      <c r="AU220" s="17" t="s">
        <v>83</v>
      </c>
    </row>
    <row r="221" spans="2:65" s="1" customFormat="1" ht="24.15" customHeight="1">
      <c r="B221" s="130"/>
      <c r="C221" s="158" t="s">
        <v>312</v>
      </c>
      <c r="D221" s="158" t="s">
        <v>326</v>
      </c>
      <c r="E221" s="159" t="s">
        <v>759</v>
      </c>
      <c r="F221" s="160" t="s">
        <v>760</v>
      </c>
      <c r="G221" s="161" t="s">
        <v>344</v>
      </c>
      <c r="H221" s="162">
        <v>120</v>
      </c>
      <c r="I221" s="163"/>
      <c r="J221" s="164">
        <f>ROUND(I221*H221,2)</f>
        <v>0</v>
      </c>
      <c r="K221" s="160" t="s">
        <v>320</v>
      </c>
      <c r="L221" s="165"/>
      <c r="M221" s="166" t="s">
        <v>1</v>
      </c>
      <c r="N221" s="167" t="s">
        <v>39</v>
      </c>
      <c r="P221" s="140">
        <f>O221*H221</f>
        <v>0</v>
      </c>
      <c r="Q221" s="140">
        <v>2.0000000000000001E-4</v>
      </c>
      <c r="R221" s="140">
        <f>Q221*H221</f>
        <v>2.4E-2</v>
      </c>
      <c r="S221" s="140">
        <v>0</v>
      </c>
      <c r="T221" s="141">
        <f>S221*H221</f>
        <v>0</v>
      </c>
      <c r="AR221" s="142" t="s">
        <v>241</v>
      </c>
      <c r="AT221" s="142" t="s">
        <v>326</v>
      </c>
      <c r="AU221" s="142" t="s">
        <v>83</v>
      </c>
      <c r="AY221" s="17" t="s">
        <v>159</v>
      </c>
      <c r="BE221" s="143">
        <f>IF(N221="základní",J221,0)</f>
        <v>0</v>
      </c>
      <c r="BF221" s="143">
        <f>IF(N221="snížená",J221,0)</f>
        <v>0</v>
      </c>
      <c r="BG221" s="143">
        <f>IF(N221="zákl. přenesená",J221,0)</f>
        <v>0</v>
      </c>
      <c r="BH221" s="143">
        <f>IF(N221="sníž. přenesená",J221,0)</f>
        <v>0</v>
      </c>
      <c r="BI221" s="143">
        <f>IF(N221="nulová",J221,0)</f>
        <v>0</v>
      </c>
      <c r="BJ221" s="17" t="s">
        <v>81</v>
      </c>
      <c r="BK221" s="143">
        <f>ROUND(I221*H221,2)</f>
        <v>0</v>
      </c>
      <c r="BL221" s="17" t="s">
        <v>200</v>
      </c>
      <c r="BM221" s="142" t="s">
        <v>761</v>
      </c>
    </row>
    <row r="222" spans="2:65" s="1" customFormat="1" ht="19.2">
      <c r="B222" s="32"/>
      <c r="D222" s="144" t="s">
        <v>165</v>
      </c>
      <c r="F222" s="145" t="s">
        <v>760</v>
      </c>
      <c r="I222" s="146"/>
      <c r="L222" s="32"/>
      <c r="M222" s="147"/>
      <c r="T222" s="56"/>
      <c r="AT222" s="17" t="s">
        <v>165</v>
      </c>
      <c r="AU222" s="17" t="s">
        <v>83</v>
      </c>
    </row>
    <row r="223" spans="2:65" s="12" customFormat="1" ht="20.399999999999999">
      <c r="B223" s="168"/>
      <c r="D223" s="144" t="s">
        <v>331</v>
      </c>
      <c r="E223" s="169" t="s">
        <v>1</v>
      </c>
      <c r="F223" s="170" t="s">
        <v>762</v>
      </c>
      <c r="H223" s="171">
        <v>120</v>
      </c>
      <c r="I223" s="172"/>
      <c r="L223" s="168"/>
      <c r="M223" s="173"/>
      <c r="T223" s="174"/>
      <c r="AT223" s="169" t="s">
        <v>331</v>
      </c>
      <c r="AU223" s="169" t="s">
        <v>83</v>
      </c>
      <c r="AV223" s="12" t="s">
        <v>83</v>
      </c>
      <c r="AW223" s="12" t="s">
        <v>31</v>
      </c>
      <c r="AX223" s="12" t="s">
        <v>81</v>
      </c>
      <c r="AY223" s="169" t="s">
        <v>159</v>
      </c>
    </row>
    <row r="224" spans="2:65" s="1" customFormat="1" ht="37.799999999999997" customHeight="1">
      <c r="B224" s="130"/>
      <c r="C224" s="131" t="s">
        <v>253</v>
      </c>
      <c r="D224" s="131" t="s">
        <v>160</v>
      </c>
      <c r="E224" s="132" t="s">
        <v>763</v>
      </c>
      <c r="F224" s="133" t="s">
        <v>764</v>
      </c>
      <c r="G224" s="134" t="s">
        <v>344</v>
      </c>
      <c r="H224" s="135">
        <v>100</v>
      </c>
      <c r="I224" s="136"/>
      <c r="J224" s="137">
        <f>ROUND(I224*H224,2)</f>
        <v>0</v>
      </c>
      <c r="K224" s="133" t="s">
        <v>320</v>
      </c>
      <c r="L224" s="32"/>
      <c r="M224" s="138" t="s">
        <v>1</v>
      </c>
      <c r="N224" s="139" t="s">
        <v>39</v>
      </c>
      <c r="P224" s="140">
        <f>O224*H224</f>
        <v>0</v>
      </c>
      <c r="Q224" s="140">
        <v>0</v>
      </c>
      <c r="R224" s="140">
        <f>Q224*H224</f>
        <v>0</v>
      </c>
      <c r="S224" s="140">
        <v>0</v>
      </c>
      <c r="T224" s="141">
        <f>S224*H224</f>
        <v>0</v>
      </c>
      <c r="AR224" s="142" t="s">
        <v>200</v>
      </c>
      <c r="AT224" s="142" t="s">
        <v>160</v>
      </c>
      <c r="AU224" s="142" t="s">
        <v>83</v>
      </c>
      <c r="AY224" s="17" t="s">
        <v>159</v>
      </c>
      <c r="BE224" s="143">
        <f>IF(N224="základní",J224,0)</f>
        <v>0</v>
      </c>
      <c r="BF224" s="143">
        <f>IF(N224="snížená",J224,0)</f>
        <v>0</v>
      </c>
      <c r="BG224" s="143">
        <f>IF(N224="zákl. přenesená",J224,0)</f>
        <v>0</v>
      </c>
      <c r="BH224" s="143">
        <f>IF(N224="sníž. přenesená",J224,0)</f>
        <v>0</v>
      </c>
      <c r="BI224" s="143">
        <f>IF(N224="nulová",J224,0)</f>
        <v>0</v>
      </c>
      <c r="BJ224" s="17" t="s">
        <v>81</v>
      </c>
      <c r="BK224" s="143">
        <f>ROUND(I224*H224,2)</f>
        <v>0</v>
      </c>
      <c r="BL224" s="17" t="s">
        <v>200</v>
      </c>
      <c r="BM224" s="142" t="s">
        <v>765</v>
      </c>
    </row>
    <row r="225" spans="2:65" s="1" customFormat="1" ht="28.8">
      <c r="B225" s="32"/>
      <c r="D225" s="144" t="s">
        <v>165</v>
      </c>
      <c r="F225" s="145" t="s">
        <v>764</v>
      </c>
      <c r="I225" s="146"/>
      <c r="L225" s="32"/>
      <c r="M225" s="147"/>
      <c r="T225" s="56"/>
      <c r="AT225" s="17" t="s">
        <v>165</v>
      </c>
      <c r="AU225" s="17" t="s">
        <v>83</v>
      </c>
    </row>
    <row r="226" spans="2:65" s="1" customFormat="1" ht="24.15" customHeight="1">
      <c r="B226" s="130"/>
      <c r="C226" s="158" t="s">
        <v>322</v>
      </c>
      <c r="D226" s="158" t="s">
        <v>326</v>
      </c>
      <c r="E226" s="159" t="s">
        <v>472</v>
      </c>
      <c r="F226" s="160" t="s">
        <v>766</v>
      </c>
      <c r="G226" s="161" t="s">
        <v>344</v>
      </c>
      <c r="H226" s="162">
        <v>100</v>
      </c>
      <c r="I226" s="163"/>
      <c r="J226" s="164">
        <f>ROUND(I226*H226,2)</f>
        <v>0</v>
      </c>
      <c r="K226" s="160" t="s">
        <v>320</v>
      </c>
      <c r="L226" s="165"/>
      <c r="M226" s="166" t="s">
        <v>1</v>
      </c>
      <c r="N226" s="167" t="s">
        <v>39</v>
      </c>
      <c r="P226" s="140">
        <f>O226*H226</f>
        <v>0</v>
      </c>
      <c r="Q226" s="140">
        <v>1.6000000000000001E-4</v>
      </c>
      <c r="R226" s="140">
        <f>Q226*H226</f>
        <v>1.6E-2</v>
      </c>
      <c r="S226" s="140">
        <v>0</v>
      </c>
      <c r="T226" s="141">
        <f>S226*H226</f>
        <v>0</v>
      </c>
      <c r="AR226" s="142" t="s">
        <v>241</v>
      </c>
      <c r="AT226" s="142" t="s">
        <v>326</v>
      </c>
      <c r="AU226" s="142" t="s">
        <v>83</v>
      </c>
      <c r="AY226" s="17" t="s">
        <v>159</v>
      </c>
      <c r="BE226" s="143">
        <f>IF(N226="základní",J226,0)</f>
        <v>0</v>
      </c>
      <c r="BF226" s="143">
        <f>IF(N226="snížená",J226,0)</f>
        <v>0</v>
      </c>
      <c r="BG226" s="143">
        <f>IF(N226="zákl. přenesená",J226,0)</f>
        <v>0</v>
      </c>
      <c r="BH226" s="143">
        <f>IF(N226="sníž. přenesená",J226,0)</f>
        <v>0</v>
      </c>
      <c r="BI226" s="143">
        <f>IF(N226="nulová",J226,0)</f>
        <v>0</v>
      </c>
      <c r="BJ226" s="17" t="s">
        <v>81</v>
      </c>
      <c r="BK226" s="143">
        <f>ROUND(I226*H226,2)</f>
        <v>0</v>
      </c>
      <c r="BL226" s="17" t="s">
        <v>200</v>
      </c>
      <c r="BM226" s="142" t="s">
        <v>767</v>
      </c>
    </row>
    <row r="227" spans="2:65" s="1" customFormat="1" ht="19.2">
      <c r="B227" s="32"/>
      <c r="D227" s="144" t="s">
        <v>165</v>
      </c>
      <c r="F227" s="145" t="s">
        <v>766</v>
      </c>
      <c r="I227" s="146"/>
      <c r="L227" s="32"/>
      <c r="M227" s="147"/>
      <c r="T227" s="56"/>
      <c r="AT227" s="17" t="s">
        <v>165</v>
      </c>
      <c r="AU227" s="17" t="s">
        <v>83</v>
      </c>
    </row>
    <row r="228" spans="2:65" s="1" customFormat="1" ht="37.799999999999997" customHeight="1">
      <c r="B228" s="130"/>
      <c r="C228" s="131" t="s">
        <v>257</v>
      </c>
      <c r="D228" s="131" t="s">
        <v>160</v>
      </c>
      <c r="E228" s="132" t="s">
        <v>763</v>
      </c>
      <c r="F228" s="133" t="s">
        <v>764</v>
      </c>
      <c r="G228" s="134" t="s">
        <v>344</v>
      </c>
      <c r="H228" s="135">
        <v>320</v>
      </c>
      <c r="I228" s="136"/>
      <c r="J228" s="137">
        <f>ROUND(I228*H228,2)</f>
        <v>0</v>
      </c>
      <c r="K228" s="133" t="s">
        <v>320</v>
      </c>
      <c r="L228" s="32"/>
      <c r="M228" s="138" t="s">
        <v>1</v>
      </c>
      <c r="N228" s="139" t="s">
        <v>39</v>
      </c>
      <c r="P228" s="140">
        <f>O228*H228</f>
        <v>0</v>
      </c>
      <c r="Q228" s="140">
        <v>0</v>
      </c>
      <c r="R228" s="140">
        <f>Q228*H228</f>
        <v>0</v>
      </c>
      <c r="S228" s="140">
        <v>0</v>
      </c>
      <c r="T228" s="141">
        <f>S228*H228</f>
        <v>0</v>
      </c>
      <c r="AR228" s="142" t="s">
        <v>200</v>
      </c>
      <c r="AT228" s="142" t="s">
        <v>160</v>
      </c>
      <c r="AU228" s="142" t="s">
        <v>83</v>
      </c>
      <c r="AY228" s="17" t="s">
        <v>159</v>
      </c>
      <c r="BE228" s="143">
        <f>IF(N228="základní",J228,0)</f>
        <v>0</v>
      </c>
      <c r="BF228" s="143">
        <f>IF(N228="snížená",J228,0)</f>
        <v>0</v>
      </c>
      <c r="BG228" s="143">
        <f>IF(N228="zákl. přenesená",J228,0)</f>
        <v>0</v>
      </c>
      <c r="BH228" s="143">
        <f>IF(N228="sníž. přenesená",J228,0)</f>
        <v>0</v>
      </c>
      <c r="BI228" s="143">
        <f>IF(N228="nulová",J228,0)</f>
        <v>0</v>
      </c>
      <c r="BJ228" s="17" t="s">
        <v>81</v>
      </c>
      <c r="BK228" s="143">
        <f>ROUND(I228*H228,2)</f>
        <v>0</v>
      </c>
      <c r="BL228" s="17" t="s">
        <v>200</v>
      </c>
      <c r="BM228" s="142" t="s">
        <v>768</v>
      </c>
    </row>
    <row r="229" spans="2:65" s="1" customFormat="1" ht="28.8">
      <c r="B229" s="32"/>
      <c r="D229" s="144" t="s">
        <v>165</v>
      </c>
      <c r="F229" s="145" t="s">
        <v>764</v>
      </c>
      <c r="I229" s="146"/>
      <c r="L229" s="32"/>
      <c r="M229" s="147"/>
      <c r="T229" s="56"/>
      <c r="AT229" s="17" t="s">
        <v>165</v>
      </c>
      <c r="AU229" s="17" t="s">
        <v>83</v>
      </c>
    </row>
    <row r="230" spans="2:65" s="1" customFormat="1" ht="24.15" customHeight="1">
      <c r="B230" s="130"/>
      <c r="C230" s="158" t="s">
        <v>333</v>
      </c>
      <c r="D230" s="158" t="s">
        <v>326</v>
      </c>
      <c r="E230" s="159" t="s">
        <v>769</v>
      </c>
      <c r="F230" s="160" t="s">
        <v>473</v>
      </c>
      <c r="G230" s="161" t="s">
        <v>344</v>
      </c>
      <c r="H230" s="162">
        <v>320</v>
      </c>
      <c r="I230" s="163"/>
      <c r="J230" s="164">
        <f>ROUND(I230*H230,2)</f>
        <v>0</v>
      </c>
      <c r="K230" s="160" t="s">
        <v>320</v>
      </c>
      <c r="L230" s="165"/>
      <c r="M230" s="166" t="s">
        <v>1</v>
      </c>
      <c r="N230" s="167" t="s">
        <v>39</v>
      </c>
      <c r="P230" s="140">
        <f>O230*H230</f>
        <v>0</v>
      </c>
      <c r="Q230" s="140">
        <v>2.5000000000000001E-4</v>
      </c>
      <c r="R230" s="140">
        <f>Q230*H230</f>
        <v>0.08</v>
      </c>
      <c r="S230" s="140">
        <v>0</v>
      </c>
      <c r="T230" s="141">
        <f>S230*H230</f>
        <v>0</v>
      </c>
      <c r="AR230" s="142" t="s">
        <v>241</v>
      </c>
      <c r="AT230" s="142" t="s">
        <v>326</v>
      </c>
      <c r="AU230" s="142" t="s">
        <v>83</v>
      </c>
      <c r="AY230" s="17" t="s">
        <v>159</v>
      </c>
      <c r="BE230" s="143">
        <f>IF(N230="základní",J230,0)</f>
        <v>0</v>
      </c>
      <c r="BF230" s="143">
        <f>IF(N230="snížená",J230,0)</f>
        <v>0</v>
      </c>
      <c r="BG230" s="143">
        <f>IF(N230="zákl. přenesená",J230,0)</f>
        <v>0</v>
      </c>
      <c r="BH230" s="143">
        <f>IF(N230="sníž. přenesená",J230,0)</f>
        <v>0</v>
      </c>
      <c r="BI230" s="143">
        <f>IF(N230="nulová",J230,0)</f>
        <v>0</v>
      </c>
      <c r="BJ230" s="17" t="s">
        <v>81</v>
      </c>
      <c r="BK230" s="143">
        <f>ROUND(I230*H230,2)</f>
        <v>0</v>
      </c>
      <c r="BL230" s="17" t="s">
        <v>200</v>
      </c>
      <c r="BM230" s="142" t="s">
        <v>770</v>
      </c>
    </row>
    <row r="231" spans="2:65" s="1" customFormat="1" ht="19.2">
      <c r="B231" s="32"/>
      <c r="D231" s="144" t="s">
        <v>165</v>
      </c>
      <c r="F231" s="145" t="s">
        <v>473</v>
      </c>
      <c r="I231" s="146"/>
      <c r="L231" s="32"/>
      <c r="M231" s="147"/>
      <c r="T231" s="56"/>
      <c r="AT231" s="17" t="s">
        <v>165</v>
      </c>
      <c r="AU231" s="17" t="s">
        <v>83</v>
      </c>
    </row>
    <row r="232" spans="2:65" s="12" customFormat="1" ht="20.399999999999999">
      <c r="B232" s="168"/>
      <c r="D232" s="144" t="s">
        <v>331</v>
      </c>
      <c r="E232" s="169" t="s">
        <v>1</v>
      </c>
      <c r="F232" s="170" t="s">
        <v>740</v>
      </c>
      <c r="H232" s="171">
        <v>320</v>
      </c>
      <c r="I232" s="172"/>
      <c r="L232" s="168"/>
      <c r="M232" s="173"/>
      <c r="T232" s="174"/>
      <c r="AT232" s="169" t="s">
        <v>331</v>
      </c>
      <c r="AU232" s="169" t="s">
        <v>83</v>
      </c>
      <c r="AV232" s="12" t="s">
        <v>83</v>
      </c>
      <c r="AW232" s="12" t="s">
        <v>31</v>
      </c>
      <c r="AX232" s="12" t="s">
        <v>81</v>
      </c>
      <c r="AY232" s="169" t="s">
        <v>159</v>
      </c>
    </row>
    <row r="233" spans="2:65" s="1" customFormat="1" ht="37.799999999999997" customHeight="1">
      <c r="B233" s="130"/>
      <c r="C233" s="131" t="s">
        <v>258</v>
      </c>
      <c r="D233" s="131" t="s">
        <v>160</v>
      </c>
      <c r="E233" s="132" t="s">
        <v>771</v>
      </c>
      <c r="F233" s="133" t="s">
        <v>772</v>
      </c>
      <c r="G233" s="134" t="s">
        <v>344</v>
      </c>
      <c r="H233" s="135">
        <v>230</v>
      </c>
      <c r="I233" s="136"/>
      <c r="J233" s="137">
        <f>ROUND(I233*H233,2)</f>
        <v>0</v>
      </c>
      <c r="K233" s="133" t="s">
        <v>320</v>
      </c>
      <c r="L233" s="32"/>
      <c r="M233" s="138" t="s">
        <v>1</v>
      </c>
      <c r="N233" s="139" t="s">
        <v>39</v>
      </c>
      <c r="P233" s="140">
        <f>O233*H233</f>
        <v>0</v>
      </c>
      <c r="Q233" s="140">
        <v>0</v>
      </c>
      <c r="R233" s="140">
        <f>Q233*H233</f>
        <v>0</v>
      </c>
      <c r="S233" s="140">
        <v>0</v>
      </c>
      <c r="T233" s="141">
        <f>S233*H233</f>
        <v>0</v>
      </c>
      <c r="AR233" s="142" t="s">
        <v>200</v>
      </c>
      <c r="AT233" s="142" t="s">
        <v>160</v>
      </c>
      <c r="AU233" s="142" t="s">
        <v>83</v>
      </c>
      <c r="AY233" s="17" t="s">
        <v>159</v>
      </c>
      <c r="BE233" s="143">
        <f>IF(N233="základní",J233,0)</f>
        <v>0</v>
      </c>
      <c r="BF233" s="143">
        <f>IF(N233="snížená",J233,0)</f>
        <v>0</v>
      </c>
      <c r="BG233" s="143">
        <f>IF(N233="zákl. přenesená",J233,0)</f>
        <v>0</v>
      </c>
      <c r="BH233" s="143">
        <f>IF(N233="sníž. přenesená",J233,0)</f>
        <v>0</v>
      </c>
      <c r="BI233" s="143">
        <f>IF(N233="nulová",J233,0)</f>
        <v>0</v>
      </c>
      <c r="BJ233" s="17" t="s">
        <v>81</v>
      </c>
      <c r="BK233" s="143">
        <f>ROUND(I233*H233,2)</f>
        <v>0</v>
      </c>
      <c r="BL233" s="17" t="s">
        <v>200</v>
      </c>
      <c r="BM233" s="142" t="s">
        <v>773</v>
      </c>
    </row>
    <row r="234" spans="2:65" s="1" customFormat="1" ht="19.2">
      <c r="B234" s="32"/>
      <c r="D234" s="144" t="s">
        <v>165</v>
      </c>
      <c r="F234" s="145" t="s">
        <v>772</v>
      </c>
      <c r="I234" s="146"/>
      <c r="L234" s="32"/>
      <c r="M234" s="147"/>
      <c r="T234" s="56"/>
      <c r="AT234" s="17" t="s">
        <v>165</v>
      </c>
      <c r="AU234" s="17" t="s">
        <v>83</v>
      </c>
    </row>
    <row r="235" spans="2:65" s="1" customFormat="1" ht="24.15" customHeight="1">
      <c r="B235" s="130"/>
      <c r="C235" s="158" t="s">
        <v>633</v>
      </c>
      <c r="D235" s="158" t="s">
        <v>326</v>
      </c>
      <c r="E235" s="159" t="s">
        <v>774</v>
      </c>
      <c r="F235" s="160" t="s">
        <v>775</v>
      </c>
      <c r="G235" s="161" t="s">
        <v>344</v>
      </c>
      <c r="H235" s="162">
        <v>230</v>
      </c>
      <c r="I235" s="163"/>
      <c r="J235" s="164">
        <f>ROUND(I235*H235,2)</f>
        <v>0</v>
      </c>
      <c r="K235" s="160" t="s">
        <v>320</v>
      </c>
      <c r="L235" s="165"/>
      <c r="M235" s="166" t="s">
        <v>1</v>
      </c>
      <c r="N235" s="167" t="s">
        <v>39</v>
      </c>
      <c r="P235" s="140">
        <f>O235*H235</f>
        <v>0</v>
      </c>
      <c r="Q235" s="140">
        <v>3.4000000000000002E-4</v>
      </c>
      <c r="R235" s="140">
        <f>Q235*H235</f>
        <v>7.8200000000000006E-2</v>
      </c>
      <c r="S235" s="140">
        <v>0</v>
      </c>
      <c r="T235" s="141">
        <f>S235*H235</f>
        <v>0</v>
      </c>
      <c r="AR235" s="142" t="s">
        <v>241</v>
      </c>
      <c r="AT235" s="142" t="s">
        <v>326</v>
      </c>
      <c r="AU235" s="142" t="s">
        <v>83</v>
      </c>
      <c r="AY235" s="17" t="s">
        <v>159</v>
      </c>
      <c r="BE235" s="143">
        <f>IF(N235="základní",J235,0)</f>
        <v>0</v>
      </c>
      <c r="BF235" s="143">
        <f>IF(N235="snížená",J235,0)</f>
        <v>0</v>
      </c>
      <c r="BG235" s="143">
        <f>IF(N235="zákl. přenesená",J235,0)</f>
        <v>0</v>
      </c>
      <c r="BH235" s="143">
        <f>IF(N235="sníž. přenesená",J235,0)</f>
        <v>0</v>
      </c>
      <c r="BI235" s="143">
        <f>IF(N235="nulová",J235,0)</f>
        <v>0</v>
      </c>
      <c r="BJ235" s="17" t="s">
        <v>81</v>
      </c>
      <c r="BK235" s="143">
        <f>ROUND(I235*H235,2)</f>
        <v>0</v>
      </c>
      <c r="BL235" s="17" t="s">
        <v>200</v>
      </c>
      <c r="BM235" s="142" t="s">
        <v>776</v>
      </c>
    </row>
    <row r="236" spans="2:65" s="1" customFormat="1" ht="19.2">
      <c r="B236" s="32"/>
      <c r="D236" s="144" t="s">
        <v>165</v>
      </c>
      <c r="F236" s="145" t="s">
        <v>775</v>
      </c>
      <c r="I236" s="146"/>
      <c r="L236" s="32"/>
      <c r="M236" s="147"/>
      <c r="T236" s="56"/>
      <c r="AT236" s="17" t="s">
        <v>165</v>
      </c>
      <c r="AU236" s="17" t="s">
        <v>83</v>
      </c>
    </row>
    <row r="237" spans="2:65" s="12" customFormat="1" ht="10.199999999999999">
      <c r="B237" s="168"/>
      <c r="D237" s="144" t="s">
        <v>331</v>
      </c>
      <c r="E237" s="169" t="s">
        <v>1</v>
      </c>
      <c r="F237" s="170" t="s">
        <v>777</v>
      </c>
      <c r="H237" s="171">
        <v>230</v>
      </c>
      <c r="I237" s="172"/>
      <c r="L237" s="168"/>
      <c r="M237" s="173"/>
      <c r="T237" s="174"/>
      <c r="AT237" s="169" t="s">
        <v>331</v>
      </c>
      <c r="AU237" s="169" t="s">
        <v>83</v>
      </c>
      <c r="AV237" s="12" t="s">
        <v>83</v>
      </c>
      <c r="AW237" s="12" t="s">
        <v>31</v>
      </c>
      <c r="AX237" s="12" t="s">
        <v>81</v>
      </c>
      <c r="AY237" s="169" t="s">
        <v>159</v>
      </c>
    </row>
    <row r="238" spans="2:65" s="1" customFormat="1" ht="37.799999999999997" customHeight="1">
      <c r="B238" s="130"/>
      <c r="C238" s="131" t="s">
        <v>261</v>
      </c>
      <c r="D238" s="131" t="s">
        <v>160</v>
      </c>
      <c r="E238" s="132" t="s">
        <v>778</v>
      </c>
      <c r="F238" s="133" t="s">
        <v>779</v>
      </c>
      <c r="G238" s="134" t="s">
        <v>344</v>
      </c>
      <c r="H238" s="135">
        <v>210</v>
      </c>
      <c r="I238" s="136"/>
      <c r="J238" s="137">
        <f>ROUND(I238*H238,2)</f>
        <v>0</v>
      </c>
      <c r="K238" s="133" t="s">
        <v>320</v>
      </c>
      <c r="L238" s="32"/>
      <c r="M238" s="138" t="s">
        <v>1</v>
      </c>
      <c r="N238" s="139" t="s">
        <v>39</v>
      </c>
      <c r="P238" s="140">
        <f>O238*H238</f>
        <v>0</v>
      </c>
      <c r="Q238" s="140">
        <v>0</v>
      </c>
      <c r="R238" s="140">
        <f>Q238*H238</f>
        <v>0</v>
      </c>
      <c r="S238" s="140">
        <v>0</v>
      </c>
      <c r="T238" s="141">
        <f>S238*H238</f>
        <v>0</v>
      </c>
      <c r="AR238" s="142" t="s">
        <v>200</v>
      </c>
      <c r="AT238" s="142" t="s">
        <v>160</v>
      </c>
      <c r="AU238" s="142" t="s">
        <v>83</v>
      </c>
      <c r="AY238" s="17" t="s">
        <v>159</v>
      </c>
      <c r="BE238" s="143">
        <f>IF(N238="základní",J238,0)</f>
        <v>0</v>
      </c>
      <c r="BF238" s="143">
        <f>IF(N238="snížená",J238,0)</f>
        <v>0</v>
      </c>
      <c r="BG238" s="143">
        <f>IF(N238="zákl. přenesená",J238,0)</f>
        <v>0</v>
      </c>
      <c r="BH238" s="143">
        <f>IF(N238="sníž. přenesená",J238,0)</f>
        <v>0</v>
      </c>
      <c r="BI238" s="143">
        <f>IF(N238="nulová",J238,0)</f>
        <v>0</v>
      </c>
      <c r="BJ238" s="17" t="s">
        <v>81</v>
      </c>
      <c r="BK238" s="143">
        <f>ROUND(I238*H238,2)</f>
        <v>0</v>
      </c>
      <c r="BL238" s="17" t="s">
        <v>200</v>
      </c>
      <c r="BM238" s="142" t="s">
        <v>780</v>
      </c>
    </row>
    <row r="239" spans="2:65" s="1" customFormat="1" ht="28.8">
      <c r="B239" s="32"/>
      <c r="D239" s="144" t="s">
        <v>165</v>
      </c>
      <c r="F239" s="145" t="s">
        <v>779</v>
      </c>
      <c r="I239" s="146"/>
      <c r="L239" s="32"/>
      <c r="M239" s="147"/>
      <c r="T239" s="56"/>
      <c r="AT239" s="17" t="s">
        <v>165</v>
      </c>
      <c r="AU239" s="17" t="s">
        <v>83</v>
      </c>
    </row>
    <row r="240" spans="2:65" s="1" customFormat="1" ht="24.15" customHeight="1">
      <c r="B240" s="130"/>
      <c r="C240" s="158" t="s">
        <v>638</v>
      </c>
      <c r="D240" s="158" t="s">
        <v>326</v>
      </c>
      <c r="E240" s="159" t="s">
        <v>781</v>
      </c>
      <c r="F240" s="160" t="s">
        <v>782</v>
      </c>
      <c r="G240" s="161" t="s">
        <v>344</v>
      </c>
      <c r="H240" s="162">
        <v>210</v>
      </c>
      <c r="I240" s="163"/>
      <c r="J240" s="164">
        <f>ROUND(I240*H240,2)</f>
        <v>0</v>
      </c>
      <c r="K240" s="160" t="s">
        <v>320</v>
      </c>
      <c r="L240" s="165"/>
      <c r="M240" s="166" t="s">
        <v>1</v>
      </c>
      <c r="N240" s="167" t="s">
        <v>39</v>
      </c>
      <c r="P240" s="140">
        <f>O240*H240</f>
        <v>0</v>
      </c>
      <c r="Q240" s="140">
        <v>2.1000000000000001E-4</v>
      </c>
      <c r="R240" s="140">
        <f>Q240*H240</f>
        <v>4.41E-2</v>
      </c>
      <c r="S240" s="140">
        <v>0</v>
      </c>
      <c r="T240" s="141">
        <f>S240*H240</f>
        <v>0</v>
      </c>
      <c r="AR240" s="142" t="s">
        <v>241</v>
      </c>
      <c r="AT240" s="142" t="s">
        <v>326</v>
      </c>
      <c r="AU240" s="142" t="s">
        <v>83</v>
      </c>
      <c r="AY240" s="17" t="s">
        <v>159</v>
      </c>
      <c r="BE240" s="143">
        <f>IF(N240="základní",J240,0)</f>
        <v>0</v>
      </c>
      <c r="BF240" s="143">
        <f>IF(N240="snížená",J240,0)</f>
        <v>0</v>
      </c>
      <c r="BG240" s="143">
        <f>IF(N240="zákl. přenesená",J240,0)</f>
        <v>0</v>
      </c>
      <c r="BH240" s="143">
        <f>IF(N240="sníž. přenesená",J240,0)</f>
        <v>0</v>
      </c>
      <c r="BI240" s="143">
        <f>IF(N240="nulová",J240,0)</f>
        <v>0</v>
      </c>
      <c r="BJ240" s="17" t="s">
        <v>81</v>
      </c>
      <c r="BK240" s="143">
        <f>ROUND(I240*H240,2)</f>
        <v>0</v>
      </c>
      <c r="BL240" s="17" t="s">
        <v>200</v>
      </c>
      <c r="BM240" s="142" t="s">
        <v>783</v>
      </c>
    </row>
    <row r="241" spans="2:65" s="1" customFormat="1" ht="19.2">
      <c r="B241" s="32"/>
      <c r="D241" s="144" t="s">
        <v>165</v>
      </c>
      <c r="F241" s="145" t="s">
        <v>782</v>
      </c>
      <c r="I241" s="146"/>
      <c r="L241" s="32"/>
      <c r="M241" s="147"/>
      <c r="T241" s="56"/>
      <c r="AT241" s="17" t="s">
        <v>165</v>
      </c>
      <c r="AU241" s="17" t="s">
        <v>83</v>
      </c>
    </row>
    <row r="242" spans="2:65" s="1" customFormat="1" ht="44.25" customHeight="1">
      <c r="B242" s="130"/>
      <c r="C242" s="131" t="s">
        <v>266</v>
      </c>
      <c r="D242" s="131" t="s">
        <v>160</v>
      </c>
      <c r="E242" s="132" t="s">
        <v>784</v>
      </c>
      <c r="F242" s="133" t="s">
        <v>785</v>
      </c>
      <c r="G242" s="134" t="s">
        <v>344</v>
      </c>
      <c r="H242" s="135">
        <v>20</v>
      </c>
      <c r="I242" s="136"/>
      <c r="J242" s="137">
        <f>ROUND(I242*H242,2)</f>
        <v>0</v>
      </c>
      <c r="K242" s="133" t="s">
        <v>320</v>
      </c>
      <c r="L242" s="32"/>
      <c r="M242" s="138" t="s">
        <v>1</v>
      </c>
      <c r="N242" s="139" t="s">
        <v>39</v>
      </c>
      <c r="P242" s="140">
        <f>O242*H242</f>
        <v>0</v>
      </c>
      <c r="Q242" s="140">
        <v>0</v>
      </c>
      <c r="R242" s="140">
        <f>Q242*H242</f>
        <v>0</v>
      </c>
      <c r="S242" s="140">
        <v>0</v>
      </c>
      <c r="T242" s="141">
        <f>S242*H242</f>
        <v>0</v>
      </c>
      <c r="AR242" s="142" t="s">
        <v>200</v>
      </c>
      <c r="AT242" s="142" t="s">
        <v>160</v>
      </c>
      <c r="AU242" s="142" t="s">
        <v>83</v>
      </c>
      <c r="AY242" s="17" t="s">
        <v>159</v>
      </c>
      <c r="BE242" s="143">
        <f>IF(N242="základní",J242,0)</f>
        <v>0</v>
      </c>
      <c r="BF242" s="143">
        <f>IF(N242="snížená",J242,0)</f>
        <v>0</v>
      </c>
      <c r="BG242" s="143">
        <f>IF(N242="zákl. přenesená",J242,0)</f>
        <v>0</v>
      </c>
      <c r="BH242" s="143">
        <f>IF(N242="sníž. přenesená",J242,0)</f>
        <v>0</v>
      </c>
      <c r="BI242" s="143">
        <f>IF(N242="nulová",J242,0)</f>
        <v>0</v>
      </c>
      <c r="BJ242" s="17" t="s">
        <v>81</v>
      </c>
      <c r="BK242" s="143">
        <f>ROUND(I242*H242,2)</f>
        <v>0</v>
      </c>
      <c r="BL242" s="17" t="s">
        <v>200</v>
      </c>
      <c r="BM242" s="142" t="s">
        <v>786</v>
      </c>
    </row>
    <row r="243" spans="2:65" s="1" customFormat="1" ht="28.8">
      <c r="B243" s="32"/>
      <c r="D243" s="144" t="s">
        <v>165</v>
      </c>
      <c r="F243" s="145" t="s">
        <v>785</v>
      </c>
      <c r="I243" s="146"/>
      <c r="L243" s="32"/>
      <c r="M243" s="147"/>
      <c r="T243" s="56"/>
      <c r="AT243" s="17" t="s">
        <v>165</v>
      </c>
      <c r="AU243" s="17" t="s">
        <v>83</v>
      </c>
    </row>
    <row r="244" spans="2:65" s="1" customFormat="1" ht="24.15" customHeight="1">
      <c r="B244" s="130"/>
      <c r="C244" s="158" t="s">
        <v>787</v>
      </c>
      <c r="D244" s="158" t="s">
        <v>326</v>
      </c>
      <c r="E244" s="159" t="s">
        <v>788</v>
      </c>
      <c r="F244" s="160" t="s">
        <v>789</v>
      </c>
      <c r="G244" s="161" t="s">
        <v>344</v>
      </c>
      <c r="H244" s="162">
        <v>20</v>
      </c>
      <c r="I244" s="163"/>
      <c r="J244" s="164">
        <f>ROUND(I244*H244,2)</f>
        <v>0</v>
      </c>
      <c r="K244" s="160" t="s">
        <v>320</v>
      </c>
      <c r="L244" s="165"/>
      <c r="M244" s="166" t="s">
        <v>1</v>
      </c>
      <c r="N244" s="167" t="s">
        <v>39</v>
      </c>
      <c r="P244" s="140">
        <f>O244*H244</f>
        <v>0</v>
      </c>
      <c r="Q244" s="140">
        <v>8.9999999999999998E-4</v>
      </c>
      <c r="R244" s="140">
        <f>Q244*H244</f>
        <v>1.7999999999999999E-2</v>
      </c>
      <c r="S244" s="140">
        <v>0</v>
      </c>
      <c r="T244" s="141">
        <f>S244*H244</f>
        <v>0</v>
      </c>
      <c r="AR244" s="142" t="s">
        <v>241</v>
      </c>
      <c r="AT244" s="142" t="s">
        <v>326</v>
      </c>
      <c r="AU244" s="142" t="s">
        <v>83</v>
      </c>
      <c r="AY244" s="17" t="s">
        <v>159</v>
      </c>
      <c r="BE244" s="143">
        <f>IF(N244="základní",J244,0)</f>
        <v>0</v>
      </c>
      <c r="BF244" s="143">
        <f>IF(N244="snížená",J244,0)</f>
        <v>0</v>
      </c>
      <c r="BG244" s="143">
        <f>IF(N244="zákl. přenesená",J244,0)</f>
        <v>0</v>
      </c>
      <c r="BH244" s="143">
        <f>IF(N244="sníž. přenesená",J244,0)</f>
        <v>0</v>
      </c>
      <c r="BI244" s="143">
        <f>IF(N244="nulová",J244,0)</f>
        <v>0</v>
      </c>
      <c r="BJ244" s="17" t="s">
        <v>81</v>
      </c>
      <c r="BK244" s="143">
        <f>ROUND(I244*H244,2)</f>
        <v>0</v>
      </c>
      <c r="BL244" s="17" t="s">
        <v>200</v>
      </c>
      <c r="BM244" s="142" t="s">
        <v>790</v>
      </c>
    </row>
    <row r="245" spans="2:65" s="1" customFormat="1" ht="19.2">
      <c r="B245" s="32"/>
      <c r="D245" s="144" t="s">
        <v>165</v>
      </c>
      <c r="F245" s="145" t="s">
        <v>789</v>
      </c>
      <c r="I245" s="146"/>
      <c r="L245" s="32"/>
      <c r="M245" s="147"/>
      <c r="T245" s="56"/>
      <c r="AT245" s="17" t="s">
        <v>165</v>
      </c>
      <c r="AU245" s="17" t="s">
        <v>83</v>
      </c>
    </row>
    <row r="246" spans="2:65" s="1" customFormat="1" ht="44.25" customHeight="1">
      <c r="B246" s="130"/>
      <c r="C246" s="131" t="s">
        <v>272</v>
      </c>
      <c r="D246" s="131" t="s">
        <v>160</v>
      </c>
      <c r="E246" s="132" t="s">
        <v>791</v>
      </c>
      <c r="F246" s="133" t="s">
        <v>792</v>
      </c>
      <c r="G246" s="134" t="s">
        <v>344</v>
      </c>
      <c r="H246" s="135">
        <v>650</v>
      </c>
      <c r="I246" s="136"/>
      <c r="J246" s="137">
        <f>ROUND(I246*H246,2)</f>
        <v>0</v>
      </c>
      <c r="K246" s="133" t="s">
        <v>320</v>
      </c>
      <c r="L246" s="32"/>
      <c r="M246" s="138" t="s">
        <v>1</v>
      </c>
      <c r="N246" s="139" t="s">
        <v>39</v>
      </c>
      <c r="P246" s="140">
        <f>O246*H246</f>
        <v>0</v>
      </c>
      <c r="Q246" s="140">
        <v>0</v>
      </c>
      <c r="R246" s="140">
        <f>Q246*H246</f>
        <v>0</v>
      </c>
      <c r="S246" s="140">
        <v>0</v>
      </c>
      <c r="T246" s="141">
        <f>S246*H246</f>
        <v>0</v>
      </c>
      <c r="AR246" s="142" t="s">
        <v>200</v>
      </c>
      <c r="AT246" s="142" t="s">
        <v>160</v>
      </c>
      <c r="AU246" s="142" t="s">
        <v>83</v>
      </c>
      <c r="AY246" s="17" t="s">
        <v>159</v>
      </c>
      <c r="BE246" s="143">
        <f>IF(N246="základní",J246,0)</f>
        <v>0</v>
      </c>
      <c r="BF246" s="143">
        <f>IF(N246="snížená",J246,0)</f>
        <v>0</v>
      </c>
      <c r="BG246" s="143">
        <f>IF(N246="zákl. přenesená",J246,0)</f>
        <v>0</v>
      </c>
      <c r="BH246" s="143">
        <f>IF(N246="sníž. přenesená",J246,0)</f>
        <v>0</v>
      </c>
      <c r="BI246" s="143">
        <f>IF(N246="nulová",J246,0)</f>
        <v>0</v>
      </c>
      <c r="BJ246" s="17" t="s">
        <v>81</v>
      </c>
      <c r="BK246" s="143">
        <f>ROUND(I246*H246,2)</f>
        <v>0</v>
      </c>
      <c r="BL246" s="17" t="s">
        <v>200</v>
      </c>
      <c r="BM246" s="142" t="s">
        <v>793</v>
      </c>
    </row>
    <row r="247" spans="2:65" s="1" customFormat="1" ht="28.8">
      <c r="B247" s="32"/>
      <c r="D247" s="144" t="s">
        <v>165</v>
      </c>
      <c r="F247" s="145" t="s">
        <v>792</v>
      </c>
      <c r="I247" s="146"/>
      <c r="L247" s="32"/>
      <c r="M247" s="147"/>
      <c r="T247" s="56"/>
      <c r="AT247" s="17" t="s">
        <v>165</v>
      </c>
      <c r="AU247" s="17" t="s">
        <v>83</v>
      </c>
    </row>
    <row r="248" spans="2:65" s="1" customFormat="1" ht="37.799999999999997" customHeight="1">
      <c r="B248" s="130"/>
      <c r="C248" s="158" t="s">
        <v>526</v>
      </c>
      <c r="D248" s="158" t="s">
        <v>326</v>
      </c>
      <c r="E248" s="159" t="s">
        <v>794</v>
      </c>
      <c r="F248" s="160" t="s">
        <v>795</v>
      </c>
      <c r="G248" s="161" t="s">
        <v>344</v>
      </c>
      <c r="H248" s="162">
        <v>650</v>
      </c>
      <c r="I248" s="163"/>
      <c r="J248" s="164">
        <f>ROUND(I248*H248,2)</f>
        <v>0</v>
      </c>
      <c r="K248" s="160" t="s">
        <v>320</v>
      </c>
      <c r="L248" s="165"/>
      <c r="M248" s="166" t="s">
        <v>1</v>
      </c>
      <c r="N248" s="167" t="s">
        <v>39</v>
      </c>
      <c r="P248" s="140">
        <f>O248*H248</f>
        <v>0</v>
      </c>
      <c r="Q248" s="140">
        <v>8.0000000000000007E-5</v>
      </c>
      <c r="R248" s="140">
        <f>Q248*H248</f>
        <v>5.2000000000000005E-2</v>
      </c>
      <c r="S248" s="140">
        <v>0</v>
      </c>
      <c r="T248" s="141">
        <f>S248*H248</f>
        <v>0</v>
      </c>
      <c r="AR248" s="142" t="s">
        <v>241</v>
      </c>
      <c r="AT248" s="142" t="s">
        <v>326</v>
      </c>
      <c r="AU248" s="142" t="s">
        <v>83</v>
      </c>
      <c r="AY248" s="17" t="s">
        <v>159</v>
      </c>
      <c r="BE248" s="143">
        <f>IF(N248="základní",J248,0)</f>
        <v>0</v>
      </c>
      <c r="BF248" s="143">
        <f>IF(N248="snížená",J248,0)</f>
        <v>0</v>
      </c>
      <c r="BG248" s="143">
        <f>IF(N248="zákl. přenesená",J248,0)</f>
        <v>0</v>
      </c>
      <c r="BH248" s="143">
        <f>IF(N248="sníž. přenesená",J248,0)</f>
        <v>0</v>
      </c>
      <c r="BI248" s="143">
        <f>IF(N248="nulová",J248,0)</f>
        <v>0</v>
      </c>
      <c r="BJ248" s="17" t="s">
        <v>81</v>
      </c>
      <c r="BK248" s="143">
        <f>ROUND(I248*H248,2)</f>
        <v>0</v>
      </c>
      <c r="BL248" s="17" t="s">
        <v>200</v>
      </c>
      <c r="BM248" s="142" t="s">
        <v>796</v>
      </c>
    </row>
    <row r="249" spans="2:65" s="1" customFormat="1" ht="28.8">
      <c r="B249" s="32"/>
      <c r="D249" s="144" t="s">
        <v>165</v>
      </c>
      <c r="F249" s="145" t="s">
        <v>795</v>
      </c>
      <c r="I249" s="146"/>
      <c r="L249" s="32"/>
      <c r="M249" s="147"/>
      <c r="T249" s="56"/>
      <c r="AT249" s="17" t="s">
        <v>165</v>
      </c>
      <c r="AU249" s="17" t="s">
        <v>83</v>
      </c>
    </row>
    <row r="250" spans="2:65" s="1" customFormat="1" ht="33" customHeight="1">
      <c r="B250" s="130"/>
      <c r="C250" s="131" t="s">
        <v>278</v>
      </c>
      <c r="D250" s="131" t="s">
        <v>160</v>
      </c>
      <c r="E250" s="132" t="s">
        <v>797</v>
      </c>
      <c r="F250" s="133" t="s">
        <v>798</v>
      </c>
      <c r="G250" s="134" t="s">
        <v>376</v>
      </c>
      <c r="H250" s="135">
        <v>320</v>
      </c>
      <c r="I250" s="136"/>
      <c r="J250" s="137">
        <f>ROUND(I250*H250,2)</f>
        <v>0</v>
      </c>
      <c r="K250" s="133" t="s">
        <v>320</v>
      </c>
      <c r="L250" s="32"/>
      <c r="M250" s="138" t="s">
        <v>1</v>
      </c>
      <c r="N250" s="139" t="s">
        <v>39</v>
      </c>
      <c r="P250" s="140">
        <f>O250*H250</f>
        <v>0</v>
      </c>
      <c r="Q250" s="140">
        <v>0</v>
      </c>
      <c r="R250" s="140">
        <f>Q250*H250</f>
        <v>0</v>
      </c>
      <c r="S250" s="140">
        <v>0</v>
      </c>
      <c r="T250" s="141">
        <f>S250*H250</f>
        <v>0</v>
      </c>
      <c r="AR250" s="142" t="s">
        <v>200</v>
      </c>
      <c r="AT250" s="142" t="s">
        <v>160</v>
      </c>
      <c r="AU250" s="142" t="s">
        <v>83</v>
      </c>
      <c r="AY250" s="17" t="s">
        <v>159</v>
      </c>
      <c r="BE250" s="143">
        <f>IF(N250="základní",J250,0)</f>
        <v>0</v>
      </c>
      <c r="BF250" s="143">
        <f>IF(N250="snížená",J250,0)</f>
        <v>0</v>
      </c>
      <c r="BG250" s="143">
        <f>IF(N250="zákl. přenesená",J250,0)</f>
        <v>0</v>
      </c>
      <c r="BH250" s="143">
        <f>IF(N250="sníž. přenesená",J250,0)</f>
        <v>0</v>
      </c>
      <c r="BI250" s="143">
        <f>IF(N250="nulová",J250,0)</f>
        <v>0</v>
      </c>
      <c r="BJ250" s="17" t="s">
        <v>81</v>
      </c>
      <c r="BK250" s="143">
        <f>ROUND(I250*H250,2)</f>
        <v>0</v>
      </c>
      <c r="BL250" s="17" t="s">
        <v>200</v>
      </c>
      <c r="BM250" s="142" t="s">
        <v>799</v>
      </c>
    </row>
    <row r="251" spans="2:65" s="1" customFormat="1" ht="19.2">
      <c r="B251" s="32"/>
      <c r="D251" s="144" t="s">
        <v>165</v>
      </c>
      <c r="F251" s="145" t="s">
        <v>798</v>
      </c>
      <c r="I251" s="146"/>
      <c r="L251" s="32"/>
      <c r="M251" s="147"/>
      <c r="T251" s="56"/>
      <c r="AT251" s="17" t="s">
        <v>165</v>
      </c>
      <c r="AU251" s="17" t="s">
        <v>83</v>
      </c>
    </row>
    <row r="252" spans="2:65" s="1" customFormat="1" ht="33" customHeight="1">
      <c r="B252" s="130"/>
      <c r="C252" s="131" t="s">
        <v>533</v>
      </c>
      <c r="D252" s="131" t="s">
        <v>160</v>
      </c>
      <c r="E252" s="132" t="s">
        <v>616</v>
      </c>
      <c r="F252" s="133" t="s">
        <v>617</v>
      </c>
      <c r="G252" s="134" t="s">
        <v>376</v>
      </c>
      <c r="H252" s="135">
        <v>1</v>
      </c>
      <c r="I252" s="136"/>
      <c r="J252" s="137">
        <f>ROUND(I252*H252,2)</f>
        <v>0</v>
      </c>
      <c r="K252" s="133" t="s">
        <v>320</v>
      </c>
      <c r="L252" s="32"/>
      <c r="M252" s="138" t="s">
        <v>1</v>
      </c>
      <c r="N252" s="139" t="s">
        <v>39</v>
      </c>
      <c r="P252" s="140">
        <f>O252*H252</f>
        <v>0</v>
      </c>
      <c r="Q252" s="140">
        <v>0</v>
      </c>
      <c r="R252" s="140">
        <f>Q252*H252</f>
        <v>0</v>
      </c>
      <c r="S252" s="140">
        <v>0</v>
      </c>
      <c r="T252" s="141">
        <f>S252*H252</f>
        <v>0</v>
      </c>
      <c r="AR252" s="142" t="s">
        <v>200</v>
      </c>
      <c r="AT252" s="142" t="s">
        <v>160</v>
      </c>
      <c r="AU252" s="142" t="s">
        <v>83</v>
      </c>
      <c r="AY252" s="17" t="s">
        <v>159</v>
      </c>
      <c r="BE252" s="143">
        <f>IF(N252="základní",J252,0)</f>
        <v>0</v>
      </c>
      <c r="BF252" s="143">
        <f>IF(N252="snížená",J252,0)</f>
        <v>0</v>
      </c>
      <c r="BG252" s="143">
        <f>IF(N252="zákl. přenesená",J252,0)</f>
        <v>0</v>
      </c>
      <c r="BH252" s="143">
        <f>IF(N252="sníž. přenesená",J252,0)</f>
        <v>0</v>
      </c>
      <c r="BI252" s="143">
        <f>IF(N252="nulová",J252,0)</f>
        <v>0</v>
      </c>
      <c r="BJ252" s="17" t="s">
        <v>81</v>
      </c>
      <c r="BK252" s="143">
        <f>ROUND(I252*H252,2)</f>
        <v>0</v>
      </c>
      <c r="BL252" s="17" t="s">
        <v>200</v>
      </c>
      <c r="BM252" s="142" t="s">
        <v>800</v>
      </c>
    </row>
    <row r="253" spans="2:65" s="1" customFormat="1" ht="19.2">
      <c r="B253" s="32"/>
      <c r="D253" s="144" t="s">
        <v>165</v>
      </c>
      <c r="F253" s="145" t="s">
        <v>617</v>
      </c>
      <c r="I253" s="146"/>
      <c r="L253" s="32"/>
      <c r="M253" s="147"/>
      <c r="T253" s="56"/>
      <c r="AT253" s="17" t="s">
        <v>165</v>
      </c>
      <c r="AU253" s="17" t="s">
        <v>83</v>
      </c>
    </row>
    <row r="254" spans="2:65" s="1" customFormat="1" ht="33" customHeight="1">
      <c r="B254" s="130"/>
      <c r="C254" s="131" t="s">
        <v>282</v>
      </c>
      <c r="D254" s="131" t="s">
        <v>160</v>
      </c>
      <c r="E254" s="132" t="s">
        <v>616</v>
      </c>
      <c r="F254" s="133" t="s">
        <v>617</v>
      </c>
      <c r="G254" s="134" t="s">
        <v>376</v>
      </c>
      <c r="H254" s="135">
        <v>4</v>
      </c>
      <c r="I254" s="136"/>
      <c r="J254" s="137">
        <f>ROUND(I254*H254,2)</f>
        <v>0</v>
      </c>
      <c r="K254" s="133" t="s">
        <v>320</v>
      </c>
      <c r="L254" s="32"/>
      <c r="M254" s="138" t="s">
        <v>1</v>
      </c>
      <c r="N254" s="139" t="s">
        <v>39</v>
      </c>
      <c r="P254" s="140">
        <f>O254*H254</f>
        <v>0</v>
      </c>
      <c r="Q254" s="140">
        <v>0</v>
      </c>
      <c r="R254" s="140">
        <f>Q254*H254</f>
        <v>0</v>
      </c>
      <c r="S254" s="140">
        <v>0</v>
      </c>
      <c r="T254" s="141">
        <f>S254*H254</f>
        <v>0</v>
      </c>
      <c r="AR254" s="142" t="s">
        <v>200</v>
      </c>
      <c r="AT254" s="142" t="s">
        <v>160</v>
      </c>
      <c r="AU254" s="142" t="s">
        <v>83</v>
      </c>
      <c r="AY254" s="17" t="s">
        <v>159</v>
      </c>
      <c r="BE254" s="143">
        <f>IF(N254="základní",J254,0)</f>
        <v>0</v>
      </c>
      <c r="BF254" s="143">
        <f>IF(N254="snížená",J254,0)</f>
        <v>0</v>
      </c>
      <c r="BG254" s="143">
        <f>IF(N254="zákl. přenesená",J254,0)</f>
        <v>0</v>
      </c>
      <c r="BH254" s="143">
        <f>IF(N254="sníž. přenesená",J254,0)</f>
        <v>0</v>
      </c>
      <c r="BI254" s="143">
        <f>IF(N254="nulová",J254,0)</f>
        <v>0</v>
      </c>
      <c r="BJ254" s="17" t="s">
        <v>81</v>
      </c>
      <c r="BK254" s="143">
        <f>ROUND(I254*H254,2)</f>
        <v>0</v>
      </c>
      <c r="BL254" s="17" t="s">
        <v>200</v>
      </c>
      <c r="BM254" s="142" t="s">
        <v>801</v>
      </c>
    </row>
    <row r="255" spans="2:65" s="1" customFormat="1" ht="19.2">
      <c r="B255" s="32"/>
      <c r="D255" s="144" t="s">
        <v>165</v>
      </c>
      <c r="F255" s="145" t="s">
        <v>617</v>
      </c>
      <c r="I255" s="146"/>
      <c r="L255" s="32"/>
      <c r="M255" s="147"/>
      <c r="T255" s="56"/>
      <c r="AT255" s="17" t="s">
        <v>165</v>
      </c>
      <c r="AU255" s="17" t="s">
        <v>83</v>
      </c>
    </row>
    <row r="256" spans="2:65" s="1" customFormat="1" ht="24.15" customHeight="1">
      <c r="B256" s="130"/>
      <c r="C256" s="158" t="s">
        <v>540</v>
      </c>
      <c r="D256" s="158" t="s">
        <v>326</v>
      </c>
      <c r="E256" s="159" t="s">
        <v>802</v>
      </c>
      <c r="F256" s="160" t="s">
        <v>803</v>
      </c>
      <c r="G256" s="161" t="s">
        <v>376</v>
      </c>
      <c r="H256" s="162">
        <v>4</v>
      </c>
      <c r="I256" s="163"/>
      <c r="J256" s="164">
        <f>ROUND(I256*H256,2)</f>
        <v>0</v>
      </c>
      <c r="K256" s="160" t="s">
        <v>1</v>
      </c>
      <c r="L256" s="165"/>
      <c r="M256" s="166" t="s">
        <v>1</v>
      </c>
      <c r="N256" s="167" t="s">
        <v>39</v>
      </c>
      <c r="P256" s="140">
        <f>O256*H256</f>
        <v>0</v>
      </c>
      <c r="Q256" s="140">
        <v>0</v>
      </c>
      <c r="R256" s="140">
        <f>Q256*H256</f>
        <v>0</v>
      </c>
      <c r="S256" s="140">
        <v>0</v>
      </c>
      <c r="T256" s="141">
        <f>S256*H256</f>
        <v>0</v>
      </c>
      <c r="AR256" s="142" t="s">
        <v>241</v>
      </c>
      <c r="AT256" s="142" t="s">
        <v>326</v>
      </c>
      <c r="AU256" s="142" t="s">
        <v>83</v>
      </c>
      <c r="AY256" s="17" t="s">
        <v>159</v>
      </c>
      <c r="BE256" s="143">
        <f>IF(N256="základní",J256,0)</f>
        <v>0</v>
      </c>
      <c r="BF256" s="143">
        <f>IF(N256="snížená",J256,0)</f>
        <v>0</v>
      </c>
      <c r="BG256" s="143">
        <f>IF(N256="zákl. přenesená",J256,0)</f>
        <v>0</v>
      </c>
      <c r="BH256" s="143">
        <f>IF(N256="sníž. přenesená",J256,0)</f>
        <v>0</v>
      </c>
      <c r="BI256" s="143">
        <f>IF(N256="nulová",J256,0)</f>
        <v>0</v>
      </c>
      <c r="BJ256" s="17" t="s">
        <v>81</v>
      </c>
      <c r="BK256" s="143">
        <f>ROUND(I256*H256,2)</f>
        <v>0</v>
      </c>
      <c r="BL256" s="17" t="s">
        <v>200</v>
      </c>
      <c r="BM256" s="142" t="s">
        <v>804</v>
      </c>
    </row>
    <row r="257" spans="2:65" s="1" customFormat="1" ht="19.2">
      <c r="B257" s="32"/>
      <c r="D257" s="144" t="s">
        <v>165</v>
      </c>
      <c r="F257" s="145" t="s">
        <v>803</v>
      </c>
      <c r="I257" s="146"/>
      <c r="L257" s="32"/>
      <c r="M257" s="147"/>
      <c r="T257" s="56"/>
      <c r="AT257" s="17" t="s">
        <v>165</v>
      </c>
      <c r="AU257" s="17" t="s">
        <v>83</v>
      </c>
    </row>
    <row r="258" spans="2:65" s="1" customFormat="1" ht="37.799999999999997" customHeight="1">
      <c r="B258" s="130"/>
      <c r="C258" s="131" t="s">
        <v>285</v>
      </c>
      <c r="D258" s="131" t="s">
        <v>160</v>
      </c>
      <c r="E258" s="132" t="s">
        <v>805</v>
      </c>
      <c r="F258" s="133" t="s">
        <v>806</v>
      </c>
      <c r="G258" s="134" t="s">
        <v>376</v>
      </c>
      <c r="H258" s="135">
        <v>13</v>
      </c>
      <c r="I258" s="136"/>
      <c r="J258" s="137">
        <f>ROUND(I258*H258,2)</f>
        <v>0</v>
      </c>
      <c r="K258" s="133" t="s">
        <v>345</v>
      </c>
      <c r="L258" s="32"/>
      <c r="M258" s="138" t="s">
        <v>1</v>
      </c>
      <c r="N258" s="139" t="s">
        <v>39</v>
      </c>
      <c r="P258" s="140">
        <f>O258*H258</f>
        <v>0</v>
      </c>
      <c r="Q258" s="140">
        <v>0</v>
      </c>
      <c r="R258" s="140">
        <f>Q258*H258</f>
        <v>0</v>
      </c>
      <c r="S258" s="140">
        <v>0</v>
      </c>
      <c r="T258" s="141">
        <f>S258*H258</f>
        <v>0</v>
      </c>
      <c r="AR258" s="142" t="s">
        <v>200</v>
      </c>
      <c r="AT258" s="142" t="s">
        <v>160</v>
      </c>
      <c r="AU258" s="142" t="s">
        <v>83</v>
      </c>
      <c r="AY258" s="17" t="s">
        <v>159</v>
      </c>
      <c r="BE258" s="143">
        <f>IF(N258="základní",J258,0)</f>
        <v>0</v>
      </c>
      <c r="BF258" s="143">
        <f>IF(N258="snížená",J258,0)</f>
        <v>0</v>
      </c>
      <c r="BG258" s="143">
        <f>IF(N258="zákl. přenesená",J258,0)</f>
        <v>0</v>
      </c>
      <c r="BH258" s="143">
        <f>IF(N258="sníž. přenesená",J258,0)</f>
        <v>0</v>
      </c>
      <c r="BI258" s="143">
        <f>IF(N258="nulová",J258,0)</f>
        <v>0</v>
      </c>
      <c r="BJ258" s="17" t="s">
        <v>81</v>
      </c>
      <c r="BK258" s="143">
        <f>ROUND(I258*H258,2)</f>
        <v>0</v>
      </c>
      <c r="BL258" s="17" t="s">
        <v>200</v>
      </c>
      <c r="BM258" s="142" t="s">
        <v>807</v>
      </c>
    </row>
    <row r="259" spans="2:65" s="1" customFormat="1" ht="28.8">
      <c r="B259" s="32"/>
      <c r="D259" s="144" t="s">
        <v>165</v>
      </c>
      <c r="F259" s="145" t="s">
        <v>806</v>
      </c>
      <c r="I259" s="146"/>
      <c r="L259" s="32"/>
      <c r="M259" s="147"/>
      <c r="T259" s="56"/>
      <c r="AT259" s="17" t="s">
        <v>165</v>
      </c>
      <c r="AU259" s="17" t="s">
        <v>83</v>
      </c>
    </row>
    <row r="260" spans="2:65" s="1" customFormat="1" ht="24.15" customHeight="1">
      <c r="B260" s="130"/>
      <c r="C260" s="158" t="s">
        <v>547</v>
      </c>
      <c r="D260" s="158" t="s">
        <v>326</v>
      </c>
      <c r="E260" s="159" t="s">
        <v>808</v>
      </c>
      <c r="F260" s="160" t="s">
        <v>809</v>
      </c>
      <c r="G260" s="161" t="s">
        <v>376</v>
      </c>
      <c r="H260" s="162">
        <v>7</v>
      </c>
      <c r="I260" s="163"/>
      <c r="J260" s="164">
        <f>ROUND(I260*H260,2)</f>
        <v>0</v>
      </c>
      <c r="K260" s="160" t="s">
        <v>320</v>
      </c>
      <c r="L260" s="165"/>
      <c r="M260" s="166" t="s">
        <v>1</v>
      </c>
      <c r="N260" s="167" t="s">
        <v>39</v>
      </c>
      <c r="P260" s="140">
        <f>O260*H260</f>
        <v>0</v>
      </c>
      <c r="Q260" s="140">
        <v>9.0000000000000006E-5</v>
      </c>
      <c r="R260" s="140">
        <f>Q260*H260</f>
        <v>6.3000000000000003E-4</v>
      </c>
      <c r="S260" s="140">
        <v>0</v>
      </c>
      <c r="T260" s="141">
        <f>S260*H260</f>
        <v>0</v>
      </c>
      <c r="AR260" s="142" t="s">
        <v>241</v>
      </c>
      <c r="AT260" s="142" t="s">
        <v>326</v>
      </c>
      <c r="AU260" s="142" t="s">
        <v>83</v>
      </c>
      <c r="AY260" s="17" t="s">
        <v>159</v>
      </c>
      <c r="BE260" s="143">
        <f>IF(N260="základní",J260,0)</f>
        <v>0</v>
      </c>
      <c r="BF260" s="143">
        <f>IF(N260="snížená",J260,0)</f>
        <v>0</v>
      </c>
      <c r="BG260" s="143">
        <f>IF(N260="zákl. přenesená",J260,0)</f>
        <v>0</v>
      </c>
      <c r="BH260" s="143">
        <f>IF(N260="sníž. přenesená",J260,0)</f>
        <v>0</v>
      </c>
      <c r="BI260" s="143">
        <f>IF(N260="nulová",J260,0)</f>
        <v>0</v>
      </c>
      <c r="BJ260" s="17" t="s">
        <v>81</v>
      </c>
      <c r="BK260" s="143">
        <f>ROUND(I260*H260,2)</f>
        <v>0</v>
      </c>
      <c r="BL260" s="17" t="s">
        <v>200</v>
      </c>
      <c r="BM260" s="142" t="s">
        <v>810</v>
      </c>
    </row>
    <row r="261" spans="2:65" s="1" customFormat="1" ht="10.199999999999999">
      <c r="B261" s="32"/>
      <c r="D261" s="144" t="s">
        <v>165</v>
      </c>
      <c r="F261" s="145" t="s">
        <v>809</v>
      </c>
      <c r="I261" s="146"/>
      <c r="L261" s="32"/>
      <c r="M261" s="147"/>
      <c r="T261" s="56"/>
      <c r="AT261" s="17" t="s">
        <v>165</v>
      </c>
      <c r="AU261" s="17" t="s">
        <v>83</v>
      </c>
    </row>
    <row r="262" spans="2:65" s="1" customFormat="1" ht="33" customHeight="1">
      <c r="B262" s="130"/>
      <c r="C262" s="158" t="s">
        <v>289</v>
      </c>
      <c r="D262" s="158" t="s">
        <v>326</v>
      </c>
      <c r="E262" s="159" t="s">
        <v>811</v>
      </c>
      <c r="F262" s="160" t="s">
        <v>812</v>
      </c>
      <c r="G262" s="161" t="s">
        <v>376</v>
      </c>
      <c r="H262" s="162">
        <v>6</v>
      </c>
      <c r="I262" s="163"/>
      <c r="J262" s="164">
        <f>ROUND(I262*H262,2)</f>
        <v>0</v>
      </c>
      <c r="K262" s="160" t="s">
        <v>345</v>
      </c>
      <c r="L262" s="165"/>
      <c r="M262" s="166" t="s">
        <v>1</v>
      </c>
      <c r="N262" s="167" t="s">
        <v>39</v>
      </c>
      <c r="P262" s="140">
        <f>O262*H262</f>
        <v>0</v>
      </c>
      <c r="Q262" s="140">
        <v>8.0000000000000007E-5</v>
      </c>
      <c r="R262" s="140">
        <f>Q262*H262</f>
        <v>4.8000000000000007E-4</v>
      </c>
      <c r="S262" s="140">
        <v>0</v>
      </c>
      <c r="T262" s="141">
        <f>S262*H262</f>
        <v>0</v>
      </c>
      <c r="AR262" s="142" t="s">
        <v>241</v>
      </c>
      <c r="AT262" s="142" t="s">
        <v>326</v>
      </c>
      <c r="AU262" s="142" t="s">
        <v>83</v>
      </c>
      <c r="AY262" s="17" t="s">
        <v>159</v>
      </c>
      <c r="BE262" s="143">
        <f>IF(N262="základní",J262,0)</f>
        <v>0</v>
      </c>
      <c r="BF262" s="143">
        <f>IF(N262="snížená",J262,0)</f>
        <v>0</v>
      </c>
      <c r="BG262" s="143">
        <f>IF(N262="zákl. přenesená",J262,0)</f>
        <v>0</v>
      </c>
      <c r="BH262" s="143">
        <f>IF(N262="sníž. přenesená",J262,0)</f>
        <v>0</v>
      </c>
      <c r="BI262" s="143">
        <f>IF(N262="nulová",J262,0)</f>
        <v>0</v>
      </c>
      <c r="BJ262" s="17" t="s">
        <v>81</v>
      </c>
      <c r="BK262" s="143">
        <f>ROUND(I262*H262,2)</f>
        <v>0</v>
      </c>
      <c r="BL262" s="17" t="s">
        <v>200</v>
      </c>
      <c r="BM262" s="142" t="s">
        <v>813</v>
      </c>
    </row>
    <row r="263" spans="2:65" s="1" customFormat="1" ht="19.2">
      <c r="B263" s="32"/>
      <c r="D263" s="144" t="s">
        <v>165</v>
      </c>
      <c r="F263" s="145" t="s">
        <v>812</v>
      </c>
      <c r="I263" s="146"/>
      <c r="L263" s="32"/>
      <c r="M263" s="147"/>
      <c r="T263" s="56"/>
      <c r="AT263" s="17" t="s">
        <v>165</v>
      </c>
      <c r="AU263" s="17" t="s">
        <v>83</v>
      </c>
    </row>
    <row r="264" spans="2:65" s="1" customFormat="1" ht="37.799999999999997" customHeight="1">
      <c r="B264" s="130"/>
      <c r="C264" s="131" t="s">
        <v>554</v>
      </c>
      <c r="D264" s="131" t="s">
        <v>160</v>
      </c>
      <c r="E264" s="132" t="s">
        <v>814</v>
      </c>
      <c r="F264" s="133" t="s">
        <v>815</v>
      </c>
      <c r="G264" s="134" t="s">
        <v>376</v>
      </c>
      <c r="H264" s="135">
        <v>5</v>
      </c>
      <c r="I264" s="136"/>
      <c r="J264" s="137">
        <f>ROUND(I264*H264,2)</f>
        <v>0</v>
      </c>
      <c r="K264" s="133" t="s">
        <v>320</v>
      </c>
      <c r="L264" s="32"/>
      <c r="M264" s="138" t="s">
        <v>1</v>
      </c>
      <c r="N264" s="139" t="s">
        <v>39</v>
      </c>
      <c r="P264" s="140">
        <f>O264*H264</f>
        <v>0</v>
      </c>
      <c r="Q264" s="140">
        <v>0</v>
      </c>
      <c r="R264" s="140">
        <f>Q264*H264</f>
        <v>0</v>
      </c>
      <c r="S264" s="140">
        <v>0</v>
      </c>
      <c r="T264" s="141">
        <f>S264*H264</f>
        <v>0</v>
      </c>
      <c r="AR264" s="142" t="s">
        <v>200</v>
      </c>
      <c r="AT264" s="142" t="s">
        <v>160</v>
      </c>
      <c r="AU264" s="142" t="s">
        <v>83</v>
      </c>
      <c r="AY264" s="17" t="s">
        <v>159</v>
      </c>
      <c r="BE264" s="143">
        <f>IF(N264="základní",J264,0)</f>
        <v>0</v>
      </c>
      <c r="BF264" s="143">
        <f>IF(N264="snížená",J264,0)</f>
        <v>0</v>
      </c>
      <c r="BG264" s="143">
        <f>IF(N264="zákl. přenesená",J264,0)</f>
        <v>0</v>
      </c>
      <c r="BH264" s="143">
        <f>IF(N264="sníž. přenesená",J264,0)</f>
        <v>0</v>
      </c>
      <c r="BI264" s="143">
        <f>IF(N264="nulová",J264,0)</f>
        <v>0</v>
      </c>
      <c r="BJ264" s="17" t="s">
        <v>81</v>
      </c>
      <c r="BK264" s="143">
        <f>ROUND(I264*H264,2)</f>
        <v>0</v>
      </c>
      <c r="BL264" s="17" t="s">
        <v>200</v>
      </c>
      <c r="BM264" s="142" t="s">
        <v>816</v>
      </c>
    </row>
    <row r="265" spans="2:65" s="1" customFormat="1" ht="19.2">
      <c r="B265" s="32"/>
      <c r="D265" s="144" t="s">
        <v>165</v>
      </c>
      <c r="F265" s="145" t="s">
        <v>815</v>
      </c>
      <c r="I265" s="146"/>
      <c r="L265" s="32"/>
      <c r="M265" s="147"/>
      <c r="T265" s="56"/>
      <c r="AT265" s="17" t="s">
        <v>165</v>
      </c>
      <c r="AU265" s="17" t="s">
        <v>83</v>
      </c>
    </row>
    <row r="266" spans="2:65" s="1" customFormat="1" ht="24.15" customHeight="1">
      <c r="B266" s="130"/>
      <c r="C266" s="158" t="s">
        <v>292</v>
      </c>
      <c r="D266" s="158" t="s">
        <v>326</v>
      </c>
      <c r="E266" s="159" t="s">
        <v>817</v>
      </c>
      <c r="F266" s="160" t="s">
        <v>818</v>
      </c>
      <c r="G266" s="161" t="s">
        <v>376</v>
      </c>
      <c r="H266" s="162">
        <v>5</v>
      </c>
      <c r="I266" s="163"/>
      <c r="J266" s="164">
        <f>ROUND(I266*H266,2)</f>
        <v>0</v>
      </c>
      <c r="K266" s="160" t="s">
        <v>320</v>
      </c>
      <c r="L266" s="165"/>
      <c r="M266" s="166" t="s">
        <v>1</v>
      </c>
      <c r="N266" s="167" t="s">
        <v>39</v>
      </c>
      <c r="P266" s="140">
        <f>O266*H266</f>
        <v>0</v>
      </c>
      <c r="Q266" s="140">
        <v>1.2999999999999999E-4</v>
      </c>
      <c r="R266" s="140">
        <f>Q266*H266</f>
        <v>6.4999999999999997E-4</v>
      </c>
      <c r="S266" s="140">
        <v>0</v>
      </c>
      <c r="T266" s="141">
        <f>S266*H266</f>
        <v>0</v>
      </c>
      <c r="AR266" s="142" t="s">
        <v>241</v>
      </c>
      <c r="AT266" s="142" t="s">
        <v>326</v>
      </c>
      <c r="AU266" s="142" t="s">
        <v>83</v>
      </c>
      <c r="AY266" s="17" t="s">
        <v>159</v>
      </c>
      <c r="BE266" s="143">
        <f>IF(N266="základní",J266,0)</f>
        <v>0</v>
      </c>
      <c r="BF266" s="143">
        <f>IF(N266="snížená",J266,0)</f>
        <v>0</v>
      </c>
      <c r="BG266" s="143">
        <f>IF(N266="zákl. přenesená",J266,0)</f>
        <v>0</v>
      </c>
      <c r="BH266" s="143">
        <f>IF(N266="sníž. přenesená",J266,0)</f>
        <v>0</v>
      </c>
      <c r="BI266" s="143">
        <f>IF(N266="nulová",J266,0)</f>
        <v>0</v>
      </c>
      <c r="BJ266" s="17" t="s">
        <v>81</v>
      </c>
      <c r="BK266" s="143">
        <f>ROUND(I266*H266,2)</f>
        <v>0</v>
      </c>
      <c r="BL266" s="17" t="s">
        <v>200</v>
      </c>
      <c r="BM266" s="142" t="s">
        <v>819</v>
      </c>
    </row>
    <row r="267" spans="2:65" s="1" customFormat="1" ht="19.2">
      <c r="B267" s="32"/>
      <c r="D267" s="144" t="s">
        <v>165</v>
      </c>
      <c r="F267" s="145" t="s">
        <v>818</v>
      </c>
      <c r="I267" s="146"/>
      <c r="L267" s="32"/>
      <c r="M267" s="147"/>
      <c r="T267" s="56"/>
      <c r="AT267" s="17" t="s">
        <v>165</v>
      </c>
      <c r="AU267" s="17" t="s">
        <v>83</v>
      </c>
    </row>
    <row r="268" spans="2:65" s="1" customFormat="1" ht="24.15" customHeight="1">
      <c r="B268" s="130"/>
      <c r="C268" s="131" t="s">
        <v>561</v>
      </c>
      <c r="D268" s="131" t="s">
        <v>160</v>
      </c>
      <c r="E268" s="132" t="s">
        <v>820</v>
      </c>
      <c r="F268" s="133" t="s">
        <v>821</v>
      </c>
      <c r="G268" s="134" t="s">
        <v>376</v>
      </c>
      <c r="H268" s="135">
        <v>1</v>
      </c>
      <c r="I268" s="136"/>
      <c r="J268" s="137">
        <f>ROUND(I268*H268,2)</f>
        <v>0</v>
      </c>
      <c r="K268" s="133" t="s">
        <v>465</v>
      </c>
      <c r="L268" s="32"/>
      <c r="M268" s="138" t="s">
        <v>1</v>
      </c>
      <c r="N268" s="139" t="s">
        <v>39</v>
      </c>
      <c r="P268" s="140">
        <f>O268*H268</f>
        <v>0</v>
      </c>
      <c r="Q268" s="140">
        <v>0</v>
      </c>
      <c r="R268" s="140">
        <f>Q268*H268</f>
        <v>0</v>
      </c>
      <c r="S268" s="140">
        <v>0</v>
      </c>
      <c r="T268" s="141">
        <f>S268*H268</f>
        <v>0</v>
      </c>
      <c r="AR268" s="142" t="s">
        <v>200</v>
      </c>
      <c r="AT268" s="142" t="s">
        <v>160</v>
      </c>
      <c r="AU268" s="142" t="s">
        <v>83</v>
      </c>
      <c r="AY268" s="17" t="s">
        <v>159</v>
      </c>
      <c r="BE268" s="143">
        <f>IF(N268="základní",J268,0)</f>
        <v>0</v>
      </c>
      <c r="BF268" s="143">
        <f>IF(N268="snížená",J268,0)</f>
        <v>0</v>
      </c>
      <c r="BG268" s="143">
        <f>IF(N268="zákl. přenesená",J268,0)</f>
        <v>0</v>
      </c>
      <c r="BH268" s="143">
        <f>IF(N268="sníž. přenesená",J268,0)</f>
        <v>0</v>
      </c>
      <c r="BI268" s="143">
        <f>IF(N268="nulová",J268,0)</f>
        <v>0</v>
      </c>
      <c r="BJ268" s="17" t="s">
        <v>81</v>
      </c>
      <c r="BK268" s="143">
        <f>ROUND(I268*H268,2)</f>
        <v>0</v>
      </c>
      <c r="BL268" s="17" t="s">
        <v>200</v>
      </c>
      <c r="BM268" s="142" t="s">
        <v>822</v>
      </c>
    </row>
    <row r="269" spans="2:65" s="1" customFormat="1" ht="10.199999999999999">
      <c r="B269" s="32"/>
      <c r="D269" s="144" t="s">
        <v>165</v>
      </c>
      <c r="F269" s="145" t="s">
        <v>821</v>
      </c>
      <c r="I269" s="146"/>
      <c r="L269" s="32"/>
      <c r="M269" s="147"/>
      <c r="T269" s="56"/>
      <c r="AT269" s="17" t="s">
        <v>165</v>
      </c>
      <c r="AU269" s="17" t="s">
        <v>83</v>
      </c>
    </row>
    <row r="270" spans="2:65" s="1" customFormat="1" ht="16.5" customHeight="1">
      <c r="B270" s="130"/>
      <c r="C270" s="158" t="s">
        <v>296</v>
      </c>
      <c r="D270" s="158" t="s">
        <v>326</v>
      </c>
      <c r="E270" s="159" t="s">
        <v>823</v>
      </c>
      <c r="F270" s="160" t="s">
        <v>824</v>
      </c>
      <c r="G270" s="161" t="s">
        <v>376</v>
      </c>
      <c r="H270" s="162">
        <v>1</v>
      </c>
      <c r="I270" s="163"/>
      <c r="J270" s="164">
        <f>ROUND(I270*H270,2)</f>
        <v>0</v>
      </c>
      <c r="K270" s="160" t="s">
        <v>1</v>
      </c>
      <c r="L270" s="165"/>
      <c r="M270" s="166" t="s">
        <v>1</v>
      </c>
      <c r="N270" s="167" t="s">
        <v>39</v>
      </c>
      <c r="P270" s="140">
        <f>O270*H270</f>
        <v>0</v>
      </c>
      <c r="Q270" s="140">
        <v>6.9999999999999994E-5</v>
      </c>
      <c r="R270" s="140">
        <f>Q270*H270</f>
        <v>6.9999999999999994E-5</v>
      </c>
      <c r="S270" s="140">
        <v>0</v>
      </c>
      <c r="T270" s="141">
        <f>S270*H270</f>
        <v>0</v>
      </c>
      <c r="AR270" s="142" t="s">
        <v>241</v>
      </c>
      <c r="AT270" s="142" t="s">
        <v>326</v>
      </c>
      <c r="AU270" s="142" t="s">
        <v>83</v>
      </c>
      <c r="AY270" s="17" t="s">
        <v>159</v>
      </c>
      <c r="BE270" s="143">
        <f>IF(N270="základní",J270,0)</f>
        <v>0</v>
      </c>
      <c r="BF270" s="143">
        <f>IF(N270="snížená",J270,0)</f>
        <v>0</v>
      </c>
      <c r="BG270" s="143">
        <f>IF(N270="zákl. přenesená",J270,0)</f>
        <v>0</v>
      </c>
      <c r="BH270" s="143">
        <f>IF(N270="sníž. přenesená",J270,0)</f>
        <v>0</v>
      </c>
      <c r="BI270" s="143">
        <f>IF(N270="nulová",J270,0)</f>
        <v>0</v>
      </c>
      <c r="BJ270" s="17" t="s">
        <v>81</v>
      </c>
      <c r="BK270" s="143">
        <f>ROUND(I270*H270,2)</f>
        <v>0</v>
      </c>
      <c r="BL270" s="17" t="s">
        <v>200</v>
      </c>
      <c r="BM270" s="142" t="s">
        <v>825</v>
      </c>
    </row>
    <row r="271" spans="2:65" s="1" customFormat="1" ht="10.199999999999999">
      <c r="B271" s="32"/>
      <c r="D271" s="144" t="s">
        <v>165</v>
      </c>
      <c r="F271" s="145" t="s">
        <v>824</v>
      </c>
      <c r="I271" s="146"/>
      <c r="L271" s="32"/>
      <c r="M271" s="147"/>
      <c r="T271" s="56"/>
      <c r="AT271" s="17" t="s">
        <v>165</v>
      </c>
      <c r="AU271" s="17" t="s">
        <v>83</v>
      </c>
    </row>
    <row r="272" spans="2:65" s="1" customFormat="1" ht="33" customHeight="1">
      <c r="B272" s="130"/>
      <c r="C272" s="131" t="s">
        <v>568</v>
      </c>
      <c r="D272" s="131" t="s">
        <v>160</v>
      </c>
      <c r="E272" s="132" t="s">
        <v>826</v>
      </c>
      <c r="F272" s="133" t="s">
        <v>827</v>
      </c>
      <c r="G272" s="134" t="s">
        <v>376</v>
      </c>
      <c r="H272" s="135">
        <v>13</v>
      </c>
      <c r="I272" s="136"/>
      <c r="J272" s="137">
        <f>ROUND(I272*H272,2)</f>
        <v>0</v>
      </c>
      <c r="K272" s="133" t="s">
        <v>316</v>
      </c>
      <c r="L272" s="32"/>
      <c r="M272" s="138" t="s">
        <v>1</v>
      </c>
      <c r="N272" s="139" t="s">
        <v>39</v>
      </c>
      <c r="P272" s="140">
        <f>O272*H272</f>
        <v>0</v>
      </c>
      <c r="Q272" s="140">
        <v>0</v>
      </c>
      <c r="R272" s="140">
        <f>Q272*H272</f>
        <v>0</v>
      </c>
      <c r="S272" s="140">
        <v>0</v>
      </c>
      <c r="T272" s="141">
        <f>S272*H272</f>
        <v>0</v>
      </c>
      <c r="AR272" s="142" t="s">
        <v>200</v>
      </c>
      <c r="AT272" s="142" t="s">
        <v>160</v>
      </c>
      <c r="AU272" s="142" t="s">
        <v>83</v>
      </c>
      <c r="AY272" s="17" t="s">
        <v>159</v>
      </c>
      <c r="BE272" s="143">
        <f>IF(N272="základní",J272,0)</f>
        <v>0</v>
      </c>
      <c r="BF272" s="143">
        <f>IF(N272="snížená",J272,0)</f>
        <v>0</v>
      </c>
      <c r="BG272" s="143">
        <f>IF(N272="zákl. přenesená",J272,0)</f>
        <v>0</v>
      </c>
      <c r="BH272" s="143">
        <f>IF(N272="sníž. přenesená",J272,0)</f>
        <v>0</v>
      </c>
      <c r="BI272" s="143">
        <f>IF(N272="nulová",J272,0)</f>
        <v>0</v>
      </c>
      <c r="BJ272" s="17" t="s">
        <v>81</v>
      </c>
      <c r="BK272" s="143">
        <f>ROUND(I272*H272,2)</f>
        <v>0</v>
      </c>
      <c r="BL272" s="17" t="s">
        <v>200</v>
      </c>
      <c r="BM272" s="142" t="s">
        <v>828</v>
      </c>
    </row>
    <row r="273" spans="2:65" s="1" customFormat="1" ht="19.2">
      <c r="B273" s="32"/>
      <c r="D273" s="144" t="s">
        <v>165</v>
      </c>
      <c r="F273" s="145" t="s">
        <v>827</v>
      </c>
      <c r="I273" s="146"/>
      <c r="L273" s="32"/>
      <c r="M273" s="147"/>
      <c r="T273" s="56"/>
      <c r="AT273" s="17" t="s">
        <v>165</v>
      </c>
      <c r="AU273" s="17" t="s">
        <v>83</v>
      </c>
    </row>
    <row r="274" spans="2:65" s="1" customFormat="1" ht="24.15" customHeight="1">
      <c r="B274" s="130"/>
      <c r="C274" s="158" t="s">
        <v>572</v>
      </c>
      <c r="D274" s="158" t="s">
        <v>326</v>
      </c>
      <c r="E274" s="159" t="s">
        <v>829</v>
      </c>
      <c r="F274" s="160" t="s">
        <v>830</v>
      </c>
      <c r="G274" s="161" t="s">
        <v>376</v>
      </c>
      <c r="H274" s="162">
        <v>13</v>
      </c>
      <c r="I274" s="163"/>
      <c r="J274" s="164">
        <f>ROUND(I274*H274,2)</f>
        <v>0</v>
      </c>
      <c r="K274" s="160" t="s">
        <v>316</v>
      </c>
      <c r="L274" s="165"/>
      <c r="M274" s="166" t="s">
        <v>1</v>
      </c>
      <c r="N274" s="167" t="s">
        <v>39</v>
      </c>
      <c r="P274" s="140">
        <f>O274*H274</f>
        <v>0</v>
      </c>
      <c r="Q274" s="140">
        <v>8.9999999999999998E-4</v>
      </c>
      <c r="R274" s="140">
        <f>Q274*H274</f>
        <v>1.17E-2</v>
      </c>
      <c r="S274" s="140">
        <v>0</v>
      </c>
      <c r="T274" s="141">
        <f>S274*H274</f>
        <v>0</v>
      </c>
      <c r="AR274" s="142" t="s">
        <v>241</v>
      </c>
      <c r="AT274" s="142" t="s">
        <v>326</v>
      </c>
      <c r="AU274" s="142" t="s">
        <v>83</v>
      </c>
      <c r="AY274" s="17" t="s">
        <v>159</v>
      </c>
      <c r="BE274" s="143">
        <f>IF(N274="základní",J274,0)</f>
        <v>0</v>
      </c>
      <c r="BF274" s="143">
        <f>IF(N274="snížená",J274,0)</f>
        <v>0</v>
      </c>
      <c r="BG274" s="143">
        <f>IF(N274="zákl. přenesená",J274,0)</f>
        <v>0</v>
      </c>
      <c r="BH274" s="143">
        <f>IF(N274="sníž. přenesená",J274,0)</f>
        <v>0</v>
      </c>
      <c r="BI274" s="143">
        <f>IF(N274="nulová",J274,0)</f>
        <v>0</v>
      </c>
      <c r="BJ274" s="17" t="s">
        <v>81</v>
      </c>
      <c r="BK274" s="143">
        <f>ROUND(I274*H274,2)</f>
        <v>0</v>
      </c>
      <c r="BL274" s="17" t="s">
        <v>200</v>
      </c>
      <c r="BM274" s="142" t="s">
        <v>831</v>
      </c>
    </row>
    <row r="275" spans="2:65" s="1" customFormat="1" ht="19.2">
      <c r="B275" s="32"/>
      <c r="D275" s="144" t="s">
        <v>165</v>
      </c>
      <c r="F275" s="145" t="s">
        <v>830</v>
      </c>
      <c r="I275" s="146"/>
      <c r="L275" s="32"/>
      <c r="M275" s="147"/>
      <c r="T275" s="56"/>
      <c r="AT275" s="17" t="s">
        <v>165</v>
      </c>
      <c r="AU275" s="17" t="s">
        <v>83</v>
      </c>
    </row>
    <row r="276" spans="2:65" s="1" customFormat="1" ht="33" customHeight="1">
      <c r="B276" s="130"/>
      <c r="C276" s="131" t="s">
        <v>576</v>
      </c>
      <c r="D276" s="131" t="s">
        <v>160</v>
      </c>
      <c r="E276" s="132" t="s">
        <v>826</v>
      </c>
      <c r="F276" s="133" t="s">
        <v>827</v>
      </c>
      <c r="G276" s="134" t="s">
        <v>376</v>
      </c>
      <c r="H276" s="135">
        <v>6</v>
      </c>
      <c r="I276" s="136"/>
      <c r="J276" s="137">
        <f>ROUND(I276*H276,2)</f>
        <v>0</v>
      </c>
      <c r="K276" s="133" t="s">
        <v>316</v>
      </c>
      <c r="L276" s="32"/>
      <c r="M276" s="138" t="s">
        <v>1</v>
      </c>
      <c r="N276" s="139" t="s">
        <v>39</v>
      </c>
      <c r="P276" s="140">
        <f>O276*H276</f>
        <v>0</v>
      </c>
      <c r="Q276" s="140">
        <v>0</v>
      </c>
      <c r="R276" s="140">
        <f>Q276*H276</f>
        <v>0</v>
      </c>
      <c r="S276" s="140">
        <v>0</v>
      </c>
      <c r="T276" s="141">
        <f>S276*H276</f>
        <v>0</v>
      </c>
      <c r="AR276" s="142" t="s">
        <v>200</v>
      </c>
      <c r="AT276" s="142" t="s">
        <v>160</v>
      </c>
      <c r="AU276" s="142" t="s">
        <v>83</v>
      </c>
      <c r="AY276" s="17" t="s">
        <v>159</v>
      </c>
      <c r="BE276" s="143">
        <f>IF(N276="základní",J276,0)</f>
        <v>0</v>
      </c>
      <c r="BF276" s="143">
        <f>IF(N276="snížená",J276,0)</f>
        <v>0</v>
      </c>
      <c r="BG276" s="143">
        <f>IF(N276="zákl. přenesená",J276,0)</f>
        <v>0</v>
      </c>
      <c r="BH276" s="143">
        <f>IF(N276="sníž. přenesená",J276,0)</f>
        <v>0</v>
      </c>
      <c r="BI276" s="143">
        <f>IF(N276="nulová",J276,0)</f>
        <v>0</v>
      </c>
      <c r="BJ276" s="17" t="s">
        <v>81</v>
      </c>
      <c r="BK276" s="143">
        <f>ROUND(I276*H276,2)</f>
        <v>0</v>
      </c>
      <c r="BL276" s="17" t="s">
        <v>200</v>
      </c>
      <c r="BM276" s="142" t="s">
        <v>832</v>
      </c>
    </row>
    <row r="277" spans="2:65" s="1" customFormat="1" ht="19.2">
      <c r="B277" s="32"/>
      <c r="D277" s="144" t="s">
        <v>165</v>
      </c>
      <c r="F277" s="145" t="s">
        <v>827</v>
      </c>
      <c r="I277" s="146"/>
      <c r="L277" s="32"/>
      <c r="M277" s="147"/>
      <c r="T277" s="56"/>
      <c r="AT277" s="17" t="s">
        <v>165</v>
      </c>
      <c r="AU277" s="17" t="s">
        <v>83</v>
      </c>
    </row>
    <row r="278" spans="2:65" s="1" customFormat="1" ht="24.15" customHeight="1">
      <c r="B278" s="130"/>
      <c r="C278" s="158" t="s">
        <v>377</v>
      </c>
      <c r="D278" s="158" t="s">
        <v>326</v>
      </c>
      <c r="E278" s="159" t="s">
        <v>833</v>
      </c>
      <c r="F278" s="160" t="s">
        <v>834</v>
      </c>
      <c r="G278" s="161" t="s">
        <v>376</v>
      </c>
      <c r="H278" s="162">
        <v>2</v>
      </c>
      <c r="I278" s="163"/>
      <c r="J278" s="164">
        <f>ROUND(I278*H278,2)</f>
        <v>0</v>
      </c>
      <c r="K278" s="160" t="s">
        <v>320</v>
      </c>
      <c r="L278" s="165"/>
      <c r="M278" s="166" t="s">
        <v>1</v>
      </c>
      <c r="N278" s="167" t="s">
        <v>39</v>
      </c>
      <c r="P278" s="140">
        <f>O278*H278</f>
        <v>0</v>
      </c>
      <c r="Q278" s="140">
        <v>4.8000000000000001E-4</v>
      </c>
      <c r="R278" s="140">
        <f>Q278*H278</f>
        <v>9.6000000000000002E-4</v>
      </c>
      <c r="S278" s="140">
        <v>0</v>
      </c>
      <c r="T278" s="141">
        <f>S278*H278</f>
        <v>0</v>
      </c>
      <c r="AR278" s="142" t="s">
        <v>241</v>
      </c>
      <c r="AT278" s="142" t="s">
        <v>326</v>
      </c>
      <c r="AU278" s="142" t="s">
        <v>83</v>
      </c>
      <c r="AY278" s="17" t="s">
        <v>159</v>
      </c>
      <c r="BE278" s="143">
        <f>IF(N278="základní",J278,0)</f>
        <v>0</v>
      </c>
      <c r="BF278" s="143">
        <f>IF(N278="snížená",J278,0)</f>
        <v>0</v>
      </c>
      <c r="BG278" s="143">
        <f>IF(N278="zákl. přenesená",J278,0)</f>
        <v>0</v>
      </c>
      <c r="BH278" s="143">
        <f>IF(N278="sníž. přenesená",J278,0)</f>
        <v>0</v>
      </c>
      <c r="BI278" s="143">
        <f>IF(N278="nulová",J278,0)</f>
        <v>0</v>
      </c>
      <c r="BJ278" s="17" t="s">
        <v>81</v>
      </c>
      <c r="BK278" s="143">
        <f>ROUND(I278*H278,2)</f>
        <v>0</v>
      </c>
      <c r="BL278" s="17" t="s">
        <v>200</v>
      </c>
      <c r="BM278" s="142" t="s">
        <v>835</v>
      </c>
    </row>
    <row r="279" spans="2:65" s="1" customFormat="1" ht="19.2">
      <c r="B279" s="32"/>
      <c r="D279" s="144" t="s">
        <v>165</v>
      </c>
      <c r="F279" s="145" t="s">
        <v>834</v>
      </c>
      <c r="I279" s="146"/>
      <c r="L279" s="32"/>
      <c r="M279" s="147"/>
      <c r="T279" s="56"/>
      <c r="AT279" s="17" t="s">
        <v>165</v>
      </c>
      <c r="AU279" s="17" t="s">
        <v>83</v>
      </c>
    </row>
    <row r="280" spans="2:65" s="1" customFormat="1" ht="24.15" customHeight="1">
      <c r="B280" s="130"/>
      <c r="C280" s="158" t="s">
        <v>584</v>
      </c>
      <c r="D280" s="158" t="s">
        <v>326</v>
      </c>
      <c r="E280" s="159" t="s">
        <v>836</v>
      </c>
      <c r="F280" s="160" t="s">
        <v>837</v>
      </c>
      <c r="G280" s="161" t="s">
        <v>376</v>
      </c>
      <c r="H280" s="162">
        <v>4</v>
      </c>
      <c r="I280" s="163"/>
      <c r="J280" s="164">
        <f>ROUND(I280*H280,2)</f>
        <v>0</v>
      </c>
      <c r="K280" s="160" t="s">
        <v>345</v>
      </c>
      <c r="L280" s="165"/>
      <c r="M280" s="166" t="s">
        <v>1</v>
      </c>
      <c r="N280" s="167" t="s">
        <v>39</v>
      </c>
      <c r="P280" s="140">
        <f>O280*H280</f>
        <v>0</v>
      </c>
      <c r="Q280" s="140">
        <v>1E-3</v>
      </c>
      <c r="R280" s="140">
        <f>Q280*H280</f>
        <v>4.0000000000000001E-3</v>
      </c>
      <c r="S280" s="140">
        <v>0</v>
      </c>
      <c r="T280" s="141">
        <f>S280*H280</f>
        <v>0</v>
      </c>
      <c r="AR280" s="142" t="s">
        <v>241</v>
      </c>
      <c r="AT280" s="142" t="s">
        <v>326</v>
      </c>
      <c r="AU280" s="142" t="s">
        <v>83</v>
      </c>
      <c r="AY280" s="17" t="s">
        <v>159</v>
      </c>
      <c r="BE280" s="143">
        <f>IF(N280="základní",J280,0)</f>
        <v>0</v>
      </c>
      <c r="BF280" s="143">
        <f>IF(N280="snížená",J280,0)</f>
        <v>0</v>
      </c>
      <c r="BG280" s="143">
        <f>IF(N280="zákl. přenesená",J280,0)</f>
        <v>0</v>
      </c>
      <c r="BH280" s="143">
        <f>IF(N280="sníž. přenesená",J280,0)</f>
        <v>0</v>
      </c>
      <c r="BI280" s="143">
        <f>IF(N280="nulová",J280,0)</f>
        <v>0</v>
      </c>
      <c r="BJ280" s="17" t="s">
        <v>81</v>
      </c>
      <c r="BK280" s="143">
        <f>ROUND(I280*H280,2)</f>
        <v>0</v>
      </c>
      <c r="BL280" s="17" t="s">
        <v>200</v>
      </c>
      <c r="BM280" s="142" t="s">
        <v>838</v>
      </c>
    </row>
    <row r="281" spans="2:65" s="1" customFormat="1" ht="19.2">
      <c r="B281" s="32"/>
      <c r="D281" s="144" t="s">
        <v>165</v>
      </c>
      <c r="F281" s="145" t="s">
        <v>837</v>
      </c>
      <c r="I281" s="146"/>
      <c r="L281" s="32"/>
      <c r="M281" s="147"/>
      <c r="T281" s="56"/>
      <c r="AT281" s="17" t="s">
        <v>165</v>
      </c>
      <c r="AU281" s="17" t="s">
        <v>83</v>
      </c>
    </row>
    <row r="282" spans="2:65" s="1" customFormat="1" ht="33" customHeight="1">
      <c r="B282" s="130"/>
      <c r="C282" s="131" t="s">
        <v>588</v>
      </c>
      <c r="D282" s="131" t="s">
        <v>160</v>
      </c>
      <c r="E282" s="132" t="s">
        <v>826</v>
      </c>
      <c r="F282" s="133" t="s">
        <v>827</v>
      </c>
      <c r="G282" s="134" t="s">
        <v>376</v>
      </c>
      <c r="H282" s="135">
        <v>10</v>
      </c>
      <c r="I282" s="136"/>
      <c r="J282" s="137">
        <f>ROUND(I282*H282,2)</f>
        <v>0</v>
      </c>
      <c r="K282" s="133" t="s">
        <v>316</v>
      </c>
      <c r="L282" s="32"/>
      <c r="M282" s="138" t="s">
        <v>1</v>
      </c>
      <c r="N282" s="139" t="s">
        <v>39</v>
      </c>
      <c r="P282" s="140">
        <f>O282*H282</f>
        <v>0</v>
      </c>
      <c r="Q282" s="140">
        <v>0</v>
      </c>
      <c r="R282" s="140">
        <f>Q282*H282</f>
        <v>0</v>
      </c>
      <c r="S282" s="140">
        <v>0</v>
      </c>
      <c r="T282" s="141">
        <f>S282*H282</f>
        <v>0</v>
      </c>
      <c r="AR282" s="142" t="s">
        <v>200</v>
      </c>
      <c r="AT282" s="142" t="s">
        <v>160</v>
      </c>
      <c r="AU282" s="142" t="s">
        <v>83</v>
      </c>
      <c r="AY282" s="17" t="s">
        <v>159</v>
      </c>
      <c r="BE282" s="143">
        <f>IF(N282="základní",J282,0)</f>
        <v>0</v>
      </c>
      <c r="BF282" s="143">
        <f>IF(N282="snížená",J282,0)</f>
        <v>0</v>
      </c>
      <c r="BG282" s="143">
        <f>IF(N282="zákl. přenesená",J282,0)</f>
        <v>0</v>
      </c>
      <c r="BH282" s="143">
        <f>IF(N282="sníž. přenesená",J282,0)</f>
        <v>0</v>
      </c>
      <c r="BI282" s="143">
        <f>IF(N282="nulová",J282,0)</f>
        <v>0</v>
      </c>
      <c r="BJ282" s="17" t="s">
        <v>81</v>
      </c>
      <c r="BK282" s="143">
        <f>ROUND(I282*H282,2)</f>
        <v>0</v>
      </c>
      <c r="BL282" s="17" t="s">
        <v>200</v>
      </c>
      <c r="BM282" s="142" t="s">
        <v>839</v>
      </c>
    </row>
    <row r="283" spans="2:65" s="1" customFormat="1" ht="19.2">
      <c r="B283" s="32"/>
      <c r="D283" s="144" t="s">
        <v>165</v>
      </c>
      <c r="F283" s="145" t="s">
        <v>827</v>
      </c>
      <c r="I283" s="146"/>
      <c r="L283" s="32"/>
      <c r="M283" s="147"/>
      <c r="T283" s="56"/>
      <c r="AT283" s="17" t="s">
        <v>165</v>
      </c>
      <c r="AU283" s="17" t="s">
        <v>83</v>
      </c>
    </row>
    <row r="284" spans="2:65" s="1" customFormat="1" ht="16.5" customHeight="1">
      <c r="B284" s="130"/>
      <c r="C284" s="158" t="s">
        <v>592</v>
      </c>
      <c r="D284" s="158" t="s">
        <v>326</v>
      </c>
      <c r="E284" s="159" t="s">
        <v>840</v>
      </c>
      <c r="F284" s="160" t="s">
        <v>841</v>
      </c>
      <c r="G284" s="161" t="s">
        <v>376</v>
      </c>
      <c r="H284" s="162">
        <v>10</v>
      </c>
      <c r="I284" s="163"/>
      <c r="J284" s="164">
        <f>ROUND(I284*H284,2)</f>
        <v>0</v>
      </c>
      <c r="K284" s="160" t="s">
        <v>320</v>
      </c>
      <c r="L284" s="165"/>
      <c r="M284" s="166" t="s">
        <v>1</v>
      </c>
      <c r="N284" s="167" t="s">
        <v>39</v>
      </c>
      <c r="P284" s="140">
        <f>O284*H284</f>
        <v>0</v>
      </c>
      <c r="Q284" s="140">
        <v>1.2199999999999999E-3</v>
      </c>
      <c r="R284" s="140">
        <f>Q284*H284</f>
        <v>1.2199999999999999E-2</v>
      </c>
      <c r="S284" s="140">
        <v>0</v>
      </c>
      <c r="T284" s="141">
        <f>S284*H284</f>
        <v>0</v>
      </c>
      <c r="AR284" s="142" t="s">
        <v>241</v>
      </c>
      <c r="AT284" s="142" t="s">
        <v>326</v>
      </c>
      <c r="AU284" s="142" t="s">
        <v>83</v>
      </c>
      <c r="AY284" s="17" t="s">
        <v>159</v>
      </c>
      <c r="BE284" s="143">
        <f>IF(N284="základní",J284,0)</f>
        <v>0</v>
      </c>
      <c r="BF284" s="143">
        <f>IF(N284="snížená",J284,0)</f>
        <v>0</v>
      </c>
      <c r="BG284" s="143">
        <f>IF(N284="zákl. přenesená",J284,0)</f>
        <v>0</v>
      </c>
      <c r="BH284" s="143">
        <f>IF(N284="sníž. přenesená",J284,0)</f>
        <v>0</v>
      </c>
      <c r="BI284" s="143">
        <f>IF(N284="nulová",J284,0)</f>
        <v>0</v>
      </c>
      <c r="BJ284" s="17" t="s">
        <v>81</v>
      </c>
      <c r="BK284" s="143">
        <f>ROUND(I284*H284,2)</f>
        <v>0</v>
      </c>
      <c r="BL284" s="17" t="s">
        <v>200</v>
      </c>
      <c r="BM284" s="142" t="s">
        <v>842</v>
      </c>
    </row>
    <row r="285" spans="2:65" s="1" customFormat="1" ht="10.199999999999999">
      <c r="B285" s="32"/>
      <c r="D285" s="144" t="s">
        <v>165</v>
      </c>
      <c r="F285" s="145" t="s">
        <v>841</v>
      </c>
      <c r="I285" s="146"/>
      <c r="L285" s="32"/>
      <c r="M285" s="147"/>
      <c r="T285" s="56"/>
      <c r="AT285" s="17" t="s">
        <v>165</v>
      </c>
      <c r="AU285" s="17" t="s">
        <v>83</v>
      </c>
    </row>
    <row r="286" spans="2:65" s="1" customFormat="1" ht="49.05" customHeight="1">
      <c r="B286" s="130"/>
      <c r="C286" s="131" t="s">
        <v>596</v>
      </c>
      <c r="D286" s="131" t="s">
        <v>160</v>
      </c>
      <c r="E286" s="132" t="s">
        <v>364</v>
      </c>
      <c r="F286" s="133" t="s">
        <v>365</v>
      </c>
      <c r="G286" s="134" t="s">
        <v>344</v>
      </c>
      <c r="H286" s="135">
        <v>16</v>
      </c>
      <c r="I286" s="136"/>
      <c r="J286" s="137">
        <f>ROUND(I286*H286,2)</f>
        <v>0</v>
      </c>
      <c r="K286" s="133" t="s">
        <v>320</v>
      </c>
      <c r="L286" s="32"/>
      <c r="M286" s="138" t="s">
        <v>1</v>
      </c>
      <c r="N286" s="139" t="s">
        <v>39</v>
      </c>
      <c r="P286" s="140">
        <f>O286*H286</f>
        <v>0</v>
      </c>
      <c r="Q286" s="140">
        <v>0</v>
      </c>
      <c r="R286" s="140">
        <f>Q286*H286</f>
        <v>0</v>
      </c>
      <c r="S286" s="140">
        <v>0</v>
      </c>
      <c r="T286" s="141">
        <f>S286*H286</f>
        <v>0</v>
      </c>
      <c r="AR286" s="142" t="s">
        <v>200</v>
      </c>
      <c r="AT286" s="142" t="s">
        <v>160</v>
      </c>
      <c r="AU286" s="142" t="s">
        <v>83</v>
      </c>
      <c r="AY286" s="17" t="s">
        <v>159</v>
      </c>
      <c r="BE286" s="143">
        <f>IF(N286="základní",J286,0)</f>
        <v>0</v>
      </c>
      <c r="BF286" s="143">
        <f>IF(N286="snížená",J286,0)</f>
        <v>0</v>
      </c>
      <c r="BG286" s="143">
        <f>IF(N286="zákl. přenesená",J286,0)</f>
        <v>0</v>
      </c>
      <c r="BH286" s="143">
        <f>IF(N286="sníž. přenesená",J286,0)</f>
        <v>0</v>
      </c>
      <c r="BI286" s="143">
        <f>IF(N286="nulová",J286,0)</f>
        <v>0</v>
      </c>
      <c r="BJ286" s="17" t="s">
        <v>81</v>
      </c>
      <c r="BK286" s="143">
        <f>ROUND(I286*H286,2)</f>
        <v>0</v>
      </c>
      <c r="BL286" s="17" t="s">
        <v>200</v>
      </c>
      <c r="BM286" s="142" t="s">
        <v>843</v>
      </c>
    </row>
    <row r="287" spans="2:65" s="1" customFormat="1" ht="28.8">
      <c r="B287" s="32"/>
      <c r="D287" s="144" t="s">
        <v>165</v>
      </c>
      <c r="F287" s="145" t="s">
        <v>365</v>
      </c>
      <c r="I287" s="146"/>
      <c r="L287" s="32"/>
      <c r="M287" s="147"/>
      <c r="T287" s="56"/>
      <c r="AT287" s="17" t="s">
        <v>165</v>
      </c>
      <c r="AU287" s="17" t="s">
        <v>83</v>
      </c>
    </row>
    <row r="288" spans="2:65" s="1" customFormat="1" ht="16.5" customHeight="1">
      <c r="B288" s="130"/>
      <c r="C288" s="158" t="s">
        <v>600</v>
      </c>
      <c r="D288" s="158" t="s">
        <v>326</v>
      </c>
      <c r="E288" s="159" t="s">
        <v>844</v>
      </c>
      <c r="F288" s="160" t="s">
        <v>845</v>
      </c>
      <c r="G288" s="161" t="s">
        <v>369</v>
      </c>
      <c r="H288" s="162">
        <v>16</v>
      </c>
      <c r="I288" s="163"/>
      <c r="J288" s="164">
        <f>ROUND(I288*H288,2)</f>
        <v>0</v>
      </c>
      <c r="K288" s="160" t="s">
        <v>320</v>
      </c>
      <c r="L288" s="165"/>
      <c r="M288" s="166" t="s">
        <v>1</v>
      </c>
      <c r="N288" s="167" t="s">
        <v>39</v>
      </c>
      <c r="P288" s="140">
        <f>O288*H288</f>
        <v>0</v>
      </c>
      <c r="Q288" s="140">
        <v>1E-3</v>
      </c>
      <c r="R288" s="140">
        <f>Q288*H288</f>
        <v>1.6E-2</v>
      </c>
      <c r="S288" s="140">
        <v>0</v>
      </c>
      <c r="T288" s="141">
        <f>S288*H288</f>
        <v>0</v>
      </c>
      <c r="AR288" s="142" t="s">
        <v>387</v>
      </c>
      <c r="AT288" s="142" t="s">
        <v>326</v>
      </c>
      <c r="AU288" s="142" t="s">
        <v>83</v>
      </c>
      <c r="AY288" s="17" t="s">
        <v>159</v>
      </c>
      <c r="BE288" s="143">
        <f>IF(N288="základní",J288,0)</f>
        <v>0</v>
      </c>
      <c r="BF288" s="143">
        <f>IF(N288="snížená",J288,0)</f>
        <v>0</v>
      </c>
      <c r="BG288" s="143">
        <f>IF(N288="zákl. přenesená",J288,0)</f>
        <v>0</v>
      </c>
      <c r="BH288" s="143">
        <f>IF(N288="sníž. přenesená",J288,0)</f>
        <v>0</v>
      </c>
      <c r="BI288" s="143">
        <f>IF(N288="nulová",J288,0)</f>
        <v>0</v>
      </c>
      <c r="BJ288" s="17" t="s">
        <v>81</v>
      </c>
      <c r="BK288" s="143">
        <f>ROUND(I288*H288,2)</f>
        <v>0</v>
      </c>
      <c r="BL288" s="17" t="s">
        <v>387</v>
      </c>
      <c r="BM288" s="142" t="s">
        <v>846</v>
      </c>
    </row>
    <row r="289" spans="2:65" s="1" customFormat="1" ht="10.199999999999999">
      <c r="B289" s="32"/>
      <c r="D289" s="144" t="s">
        <v>165</v>
      </c>
      <c r="F289" s="145" t="s">
        <v>845</v>
      </c>
      <c r="I289" s="146"/>
      <c r="L289" s="32"/>
      <c r="M289" s="147"/>
      <c r="T289" s="56"/>
      <c r="AT289" s="17" t="s">
        <v>165</v>
      </c>
      <c r="AU289" s="17" t="s">
        <v>83</v>
      </c>
    </row>
    <row r="290" spans="2:65" s="1" customFormat="1" ht="16.5" customHeight="1">
      <c r="B290" s="130"/>
      <c r="C290" s="158" t="s">
        <v>604</v>
      </c>
      <c r="D290" s="158" t="s">
        <v>326</v>
      </c>
      <c r="E290" s="159" t="s">
        <v>847</v>
      </c>
      <c r="F290" s="160" t="s">
        <v>848</v>
      </c>
      <c r="G290" s="161" t="s">
        <v>376</v>
      </c>
      <c r="H290" s="162">
        <v>30</v>
      </c>
      <c r="I290" s="163"/>
      <c r="J290" s="164">
        <f>ROUND(I290*H290,2)</f>
        <v>0</v>
      </c>
      <c r="K290" s="160" t="s">
        <v>1</v>
      </c>
      <c r="L290" s="165"/>
      <c r="M290" s="166" t="s">
        <v>1</v>
      </c>
      <c r="N290" s="167" t="s">
        <v>39</v>
      </c>
      <c r="P290" s="140">
        <f>O290*H290</f>
        <v>0</v>
      </c>
      <c r="Q290" s="140">
        <v>1.3999999999999999E-4</v>
      </c>
      <c r="R290" s="140">
        <f>Q290*H290</f>
        <v>4.1999999999999997E-3</v>
      </c>
      <c r="S290" s="140">
        <v>0</v>
      </c>
      <c r="T290" s="141">
        <f>S290*H290</f>
        <v>0</v>
      </c>
      <c r="AR290" s="142" t="s">
        <v>241</v>
      </c>
      <c r="AT290" s="142" t="s">
        <v>326</v>
      </c>
      <c r="AU290" s="142" t="s">
        <v>83</v>
      </c>
      <c r="AY290" s="17" t="s">
        <v>159</v>
      </c>
      <c r="BE290" s="143">
        <f>IF(N290="základní",J290,0)</f>
        <v>0</v>
      </c>
      <c r="BF290" s="143">
        <f>IF(N290="snížená",J290,0)</f>
        <v>0</v>
      </c>
      <c r="BG290" s="143">
        <f>IF(N290="zákl. přenesená",J290,0)</f>
        <v>0</v>
      </c>
      <c r="BH290" s="143">
        <f>IF(N290="sníž. přenesená",J290,0)</f>
        <v>0</v>
      </c>
      <c r="BI290" s="143">
        <f>IF(N290="nulová",J290,0)</f>
        <v>0</v>
      </c>
      <c r="BJ290" s="17" t="s">
        <v>81</v>
      </c>
      <c r="BK290" s="143">
        <f>ROUND(I290*H290,2)</f>
        <v>0</v>
      </c>
      <c r="BL290" s="17" t="s">
        <v>200</v>
      </c>
      <c r="BM290" s="142" t="s">
        <v>849</v>
      </c>
    </row>
    <row r="291" spans="2:65" s="1" customFormat="1" ht="10.199999999999999">
      <c r="B291" s="32"/>
      <c r="D291" s="144" t="s">
        <v>165</v>
      </c>
      <c r="F291" s="145" t="s">
        <v>848</v>
      </c>
      <c r="I291" s="146"/>
      <c r="L291" s="32"/>
      <c r="M291" s="147"/>
      <c r="T291" s="56"/>
      <c r="AT291" s="17" t="s">
        <v>165</v>
      </c>
      <c r="AU291" s="17" t="s">
        <v>83</v>
      </c>
    </row>
    <row r="292" spans="2:65" s="1" customFormat="1" ht="24.15" customHeight="1">
      <c r="B292" s="130"/>
      <c r="C292" s="158" t="s">
        <v>850</v>
      </c>
      <c r="D292" s="158" t="s">
        <v>326</v>
      </c>
      <c r="E292" s="159" t="s">
        <v>851</v>
      </c>
      <c r="F292" s="160" t="s">
        <v>852</v>
      </c>
      <c r="G292" s="161" t="s">
        <v>376</v>
      </c>
      <c r="H292" s="162">
        <v>8</v>
      </c>
      <c r="I292" s="163"/>
      <c r="J292" s="164">
        <f>ROUND(I292*H292,2)</f>
        <v>0</v>
      </c>
      <c r="K292" s="160" t="s">
        <v>1</v>
      </c>
      <c r="L292" s="165"/>
      <c r="M292" s="166" t="s">
        <v>1</v>
      </c>
      <c r="N292" s="167" t="s">
        <v>39</v>
      </c>
      <c r="P292" s="140">
        <f>O292*H292</f>
        <v>0</v>
      </c>
      <c r="Q292" s="140">
        <v>6.0000000000000002E-5</v>
      </c>
      <c r="R292" s="140">
        <f>Q292*H292</f>
        <v>4.8000000000000001E-4</v>
      </c>
      <c r="S292" s="140">
        <v>0</v>
      </c>
      <c r="T292" s="141">
        <f>S292*H292</f>
        <v>0</v>
      </c>
      <c r="AR292" s="142" t="s">
        <v>241</v>
      </c>
      <c r="AT292" s="142" t="s">
        <v>326</v>
      </c>
      <c r="AU292" s="142" t="s">
        <v>83</v>
      </c>
      <c r="AY292" s="17" t="s">
        <v>159</v>
      </c>
      <c r="BE292" s="143">
        <f>IF(N292="základní",J292,0)</f>
        <v>0</v>
      </c>
      <c r="BF292" s="143">
        <f>IF(N292="snížená",J292,0)</f>
        <v>0</v>
      </c>
      <c r="BG292" s="143">
        <f>IF(N292="zákl. přenesená",J292,0)</f>
        <v>0</v>
      </c>
      <c r="BH292" s="143">
        <f>IF(N292="sníž. přenesená",J292,0)</f>
        <v>0</v>
      </c>
      <c r="BI292" s="143">
        <f>IF(N292="nulová",J292,0)</f>
        <v>0</v>
      </c>
      <c r="BJ292" s="17" t="s">
        <v>81</v>
      </c>
      <c r="BK292" s="143">
        <f>ROUND(I292*H292,2)</f>
        <v>0</v>
      </c>
      <c r="BL292" s="17" t="s">
        <v>200</v>
      </c>
      <c r="BM292" s="142" t="s">
        <v>853</v>
      </c>
    </row>
    <row r="293" spans="2:65" s="1" customFormat="1" ht="10.199999999999999">
      <c r="B293" s="32"/>
      <c r="D293" s="144" t="s">
        <v>165</v>
      </c>
      <c r="F293" s="145" t="s">
        <v>852</v>
      </c>
      <c r="I293" s="146"/>
      <c r="L293" s="32"/>
      <c r="M293" s="147"/>
      <c r="T293" s="56"/>
      <c r="AT293" s="17" t="s">
        <v>165</v>
      </c>
      <c r="AU293" s="17" t="s">
        <v>83</v>
      </c>
    </row>
    <row r="294" spans="2:65" s="1" customFormat="1" ht="21.75" customHeight="1">
      <c r="B294" s="130"/>
      <c r="C294" s="158" t="s">
        <v>854</v>
      </c>
      <c r="D294" s="158" t="s">
        <v>326</v>
      </c>
      <c r="E294" s="159" t="s">
        <v>855</v>
      </c>
      <c r="F294" s="160" t="s">
        <v>856</v>
      </c>
      <c r="G294" s="161" t="s">
        <v>376</v>
      </c>
      <c r="H294" s="162">
        <v>10</v>
      </c>
      <c r="I294" s="163"/>
      <c r="J294" s="164">
        <f>ROUND(I294*H294,2)</f>
        <v>0</v>
      </c>
      <c r="K294" s="160" t="s">
        <v>1</v>
      </c>
      <c r="L294" s="165"/>
      <c r="M294" s="166" t="s">
        <v>1</v>
      </c>
      <c r="N294" s="167" t="s">
        <v>39</v>
      </c>
      <c r="P294" s="140">
        <f>O294*H294</f>
        <v>0</v>
      </c>
      <c r="Q294" s="140">
        <v>5.5000000000000003E-4</v>
      </c>
      <c r="R294" s="140">
        <f>Q294*H294</f>
        <v>5.5000000000000005E-3</v>
      </c>
      <c r="S294" s="140">
        <v>0</v>
      </c>
      <c r="T294" s="141">
        <f>S294*H294</f>
        <v>0</v>
      </c>
      <c r="AR294" s="142" t="s">
        <v>241</v>
      </c>
      <c r="AT294" s="142" t="s">
        <v>326</v>
      </c>
      <c r="AU294" s="142" t="s">
        <v>83</v>
      </c>
      <c r="AY294" s="17" t="s">
        <v>159</v>
      </c>
      <c r="BE294" s="143">
        <f>IF(N294="základní",J294,0)</f>
        <v>0</v>
      </c>
      <c r="BF294" s="143">
        <f>IF(N294="snížená",J294,0)</f>
        <v>0</v>
      </c>
      <c r="BG294" s="143">
        <f>IF(N294="zákl. přenesená",J294,0)</f>
        <v>0</v>
      </c>
      <c r="BH294" s="143">
        <f>IF(N294="sníž. přenesená",J294,0)</f>
        <v>0</v>
      </c>
      <c r="BI294" s="143">
        <f>IF(N294="nulová",J294,0)</f>
        <v>0</v>
      </c>
      <c r="BJ294" s="17" t="s">
        <v>81</v>
      </c>
      <c r="BK294" s="143">
        <f>ROUND(I294*H294,2)</f>
        <v>0</v>
      </c>
      <c r="BL294" s="17" t="s">
        <v>200</v>
      </c>
      <c r="BM294" s="142" t="s">
        <v>857</v>
      </c>
    </row>
    <row r="295" spans="2:65" s="1" customFormat="1" ht="10.199999999999999">
      <c r="B295" s="32"/>
      <c r="D295" s="144" t="s">
        <v>165</v>
      </c>
      <c r="F295" s="145" t="s">
        <v>856</v>
      </c>
      <c r="I295" s="146"/>
      <c r="L295" s="32"/>
      <c r="M295" s="147"/>
      <c r="T295" s="56"/>
      <c r="AT295" s="17" t="s">
        <v>165</v>
      </c>
      <c r="AU295" s="17" t="s">
        <v>83</v>
      </c>
    </row>
    <row r="296" spans="2:65" s="1" customFormat="1" ht="49.05" customHeight="1">
      <c r="B296" s="130"/>
      <c r="C296" s="131" t="s">
        <v>858</v>
      </c>
      <c r="D296" s="131" t="s">
        <v>160</v>
      </c>
      <c r="E296" s="132" t="s">
        <v>859</v>
      </c>
      <c r="F296" s="133" t="s">
        <v>860</v>
      </c>
      <c r="G296" s="134" t="s">
        <v>344</v>
      </c>
      <c r="H296" s="135">
        <v>90</v>
      </c>
      <c r="I296" s="136"/>
      <c r="J296" s="137">
        <f>ROUND(I296*H296,2)</f>
        <v>0</v>
      </c>
      <c r="K296" s="133" t="s">
        <v>320</v>
      </c>
      <c r="L296" s="32"/>
      <c r="M296" s="138" t="s">
        <v>1</v>
      </c>
      <c r="N296" s="139" t="s">
        <v>39</v>
      </c>
      <c r="P296" s="140">
        <f>O296*H296</f>
        <v>0</v>
      </c>
      <c r="Q296" s="140">
        <v>0</v>
      </c>
      <c r="R296" s="140">
        <f>Q296*H296</f>
        <v>0</v>
      </c>
      <c r="S296" s="140">
        <v>0</v>
      </c>
      <c r="T296" s="141">
        <f>S296*H296</f>
        <v>0</v>
      </c>
      <c r="AR296" s="142" t="s">
        <v>200</v>
      </c>
      <c r="AT296" s="142" t="s">
        <v>160</v>
      </c>
      <c r="AU296" s="142" t="s">
        <v>83</v>
      </c>
      <c r="AY296" s="17" t="s">
        <v>159</v>
      </c>
      <c r="BE296" s="143">
        <f>IF(N296="základní",J296,0)</f>
        <v>0</v>
      </c>
      <c r="BF296" s="143">
        <f>IF(N296="snížená",J296,0)</f>
        <v>0</v>
      </c>
      <c r="BG296" s="143">
        <f>IF(N296="zákl. přenesená",J296,0)</f>
        <v>0</v>
      </c>
      <c r="BH296" s="143">
        <f>IF(N296="sníž. přenesená",J296,0)</f>
        <v>0</v>
      </c>
      <c r="BI296" s="143">
        <f>IF(N296="nulová",J296,0)</f>
        <v>0</v>
      </c>
      <c r="BJ296" s="17" t="s">
        <v>81</v>
      </c>
      <c r="BK296" s="143">
        <f>ROUND(I296*H296,2)</f>
        <v>0</v>
      </c>
      <c r="BL296" s="17" t="s">
        <v>200</v>
      </c>
      <c r="BM296" s="142" t="s">
        <v>861</v>
      </c>
    </row>
    <row r="297" spans="2:65" s="1" customFormat="1" ht="28.8">
      <c r="B297" s="32"/>
      <c r="D297" s="144" t="s">
        <v>165</v>
      </c>
      <c r="F297" s="145" t="s">
        <v>860</v>
      </c>
      <c r="I297" s="146"/>
      <c r="L297" s="32"/>
      <c r="M297" s="147"/>
      <c r="T297" s="56"/>
      <c r="AT297" s="17" t="s">
        <v>165</v>
      </c>
      <c r="AU297" s="17" t="s">
        <v>83</v>
      </c>
    </row>
    <row r="298" spans="2:65" s="1" customFormat="1" ht="16.5" customHeight="1">
      <c r="B298" s="130"/>
      <c r="C298" s="158" t="s">
        <v>862</v>
      </c>
      <c r="D298" s="158" t="s">
        <v>326</v>
      </c>
      <c r="E298" s="159" t="s">
        <v>367</v>
      </c>
      <c r="F298" s="160" t="s">
        <v>368</v>
      </c>
      <c r="G298" s="161" t="s">
        <v>369</v>
      </c>
      <c r="H298" s="162">
        <v>90</v>
      </c>
      <c r="I298" s="163"/>
      <c r="J298" s="164">
        <f>ROUND(I298*H298,2)</f>
        <v>0</v>
      </c>
      <c r="K298" s="160" t="s">
        <v>320</v>
      </c>
      <c r="L298" s="165"/>
      <c r="M298" s="166" t="s">
        <v>1</v>
      </c>
      <c r="N298" s="167" t="s">
        <v>39</v>
      </c>
      <c r="P298" s="140">
        <f>O298*H298</f>
        <v>0</v>
      </c>
      <c r="Q298" s="140">
        <v>1E-3</v>
      </c>
      <c r="R298" s="140">
        <f>Q298*H298</f>
        <v>0.09</v>
      </c>
      <c r="S298" s="140">
        <v>0</v>
      </c>
      <c r="T298" s="141">
        <f>S298*H298</f>
        <v>0</v>
      </c>
      <c r="AR298" s="142" t="s">
        <v>241</v>
      </c>
      <c r="AT298" s="142" t="s">
        <v>326</v>
      </c>
      <c r="AU298" s="142" t="s">
        <v>83</v>
      </c>
      <c r="AY298" s="17" t="s">
        <v>159</v>
      </c>
      <c r="BE298" s="143">
        <f>IF(N298="základní",J298,0)</f>
        <v>0</v>
      </c>
      <c r="BF298" s="143">
        <f>IF(N298="snížená",J298,0)</f>
        <v>0</v>
      </c>
      <c r="BG298" s="143">
        <f>IF(N298="zákl. přenesená",J298,0)</f>
        <v>0</v>
      </c>
      <c r="BH298" s="143">
        <f>IF(N298="sníž. přenesená",J298,0)</f>
        <v>0</v>
      </c>
      <c r="BI298" s="143">
        <f>IF(N298="nulová",J298,0)</f>
        <v>0</v>
      </c>
      <c r="BJ298" s="17" t="s">
        <v>81</v>
      </c>
      <c r="BK298" s="143">
        <f>ROUND(I298*H298,2)</f>
        <v>0</v>
      </c>
      <c r="BL298" s="17" t="s">
        <v>200</v>
      </c>
      <c r="BM298" s="142" t="s">
        <v>863</v>
      </c>
    </row>
    <row r="299" spans="2:65" s="1" customFormat="1" ht="10.199999999999999">
      <c r="B299" s="32"/>
      <c r="D299" s="144" t="s">
        <v>165</v>
      </c>
      <c r="F299" s="145" t="s">
        <v>368</v>
      </c>
      <c r="I299" s="146"/>
      <c r="L299" s="32"/>
      <c r="M299" s="147"/>
      <c r="T299" s="56"/>
      <c r="AT299" s="17" t="s">
        <v>165</v>
      </c>
      <c r="AU299" s="17" t="s">
        <v>83</v>
      </c>
    </row>
    <row r="300" spans="2:65" s="1" customFormat="1" ht="24.15" customHeight="1">
      <c r="B300" s="130"/>
      <c r="C300" s="131" t="s">
        <v>864</v>
      </c>
      <c r="D300" s="131" t="s">
        <v>160</v>
      </c>
      <c r="E300" s="132" t="s">
        <v>865</v>
      </c>
      <c r="F300" s="133" t="s">
        <v>866</v>
      </c>
      <c r="G300" s="134" t="s">
        <v>344</v>
      </c>
      <c r="H300" s="135">
        <v>110</v>
      </c>
      <c r="I300" s="136"/>
      <c r="J300" s="137">
        <f>ROUND(I300*H300,2)</f>
        <v>0</v>
      </c>
      <c r="K300" s="133" t="s">
        <v>320</v>
      </c>
      <c r="L300" s="32"/>
      <c r="M300" s="138" t="s">
        <v>1</v>
      </c>
      <c r="N300" s="139" t="s">
        <v>39</v>
      </c>
      <c r="P300" s="140">
        <f>O300*H300</f>
        <v>0</v>
      </c>
      <c r="Q300" s="140">
        <v>0</v>
      </c>
      <c r="R300" s="140">
        <f>Q300*H300</f>
        <v>0</v>
      </c>
      <c r="S300" s="140">
        <v>0</v>
      </c>
      <c r="T300" s="141">
        <f>S300*H300</f>
        <v>0</v>
      </c>
      <c r="AR300" s="142" t="s">
        <v>200</v>
      </c>
      <c r="AT300" s="142" t="s">
        <v>160</v>
      </c>
      <c r="AU300" s="142" t="s">
        <v>83</v>
      </c>
      <c r="AY300" s="17" t="s">
        <v>159</v>
      </c>
      <c r="BE300" s="143">
        <f>IF(N300="základní",J300,0)</f>
        <v>0</v>
      </c>
      <c r="BF300" s="143">
        <f>IF(N300="snížená",J300,0)</f>
        <v>0</v>
      </c>
      <c r="BG300" s="143">
        <f>IF(N300="zákl. přenesená",J300,0)</f>
        <v>0</v>
      </c>
      <c r="BH300" s="143">
        <f>IF(N300="sníž. přenesená",J300,0)</f>
        <v>0</v>
      </c>
      <c r="BI300" s="143">
        <f>IF(N300="nulová",J300,0)</f>
        <v>0</v>
      </c>
      <c r="BJ300" s="17" t="s">
        <v>81</v>
      </c>
      <c r="BK300" s="143">
        <f>ROUND(I300*H300,2)</f>
        <v>0</v>
      </c>
      <c r="BL300" s="17" t="s">
        <v>200</v>
      </c>
      <c r="BM300" s="142" t="s">
        <v>867</v>
      </c>
    </row>
    <row r="301" spans="2:65" s="1" customFormat="1" ht="19.2">
      <c r="B301" s="32"/>
      <c r="D301" s="144" t="s">
        <v>165</v>
      </c>
      <c r="F301" s="145" t="s">
        <v>866</v>
      </c>
      <c r="I301" s="146"/>
      <c r="L301" s="32"/>
      <c r="M301" s="147"/>
      <c r="T301" s="56"/>
      <c r="AT301" s="17" t="s">
        <v>165</v>
      </c>
      <c r="AU301" s="17" t="s">
        <v>83</v>
      </c>
    </row>
    <row r="302" spans="2:65" s="1" customFormat="1" ht="16.5" customHeight="1">
      <c r="B302" s="130"/>
      <c r="C302" s="158" t="s">
        <v>868</v>
      </c>
      <c r="D302" s="158" t="s">
        <v>326</v>
      </c>
      <c r="E302" s="159" t="s">
        <v>869</v>
      </c>
      <c r="F302" s="160" t="s">
        <v>870</v>
      </c>
      <c r="G302" s="161" t="s">
        <v>369</v>
      </c>
      <c r="H302" s="162">
        <v>110</v>
      </c>
      <c r="I302" s="163"/>
      <c r="J302" s="164">
        <f>ROUND(I302*H302,2)</f>
        <v>0</v>
      </c>
      <c r="K302" s="160" t="s">
        <v>579</v>
      </c>
      <c r="L302" s="165"/>
      <c r="M302" s="166" t="s">
        <v>1</v>
      </c>
      <c r="N302" s="167" t="s">
        <v>39</v>
      </c>
      <c r="P302" s="140">
        <f>O302*H302</f>
        <v>0</v>
      </c>
      <c r="Q302" s="140">
        <v>1E-3</v>
      </c>
      <c r="R302" s="140">
        <f>Q302*H302</f>
        <v>0.11</v>
      </c>
      <c r="S302" s="140">
        <v>0</v>
      </c>
      <c r="T302" s="141">
        <f>S302*H302</f>
        <v>0</v>
      </c>
      <c r="AR302" s="142" t="s">
        <v>241</v>
      </c>
      <c r="AT302" s="142" t="s">
        <v>326</v>
      </c>
      <c r="AU302" s="142" t="s">
        <v>83</v>
      </c>
      <c r="AY302" s="17" t="s">
        <v>159</v>
      </c>
      <c r="BE302" s="143">
        <f>IF(N302="základní",J302,0)</f>
        <v>0</v>
      </c>
      <c r="BF302" s="143">
        <f>IF(N302="snížená",J302,0)</f>
        <v>0</v>
      </c>
      <c r="BG302" s="143">
        <f>IF(N302="zákl. přenesená",J302,0)</f>
        <v>0</v>
      </c>
      <c r="BH302" s="143">
        <f>IF(N302="sníž. přenesená",J302,0)</f>
        <v>0</v>
      </c>
      <c r="BI302" s="143">
        <f>IF(N302="nulová",J302,0)</f>
        <v>0</v>
      </c>
      <c r="BJ302" s="17" t="s">
        <v>81</v>
      </c>
      <c r="BK302" s="143">
        <f>ROUND(I302*H302,2)</f>
        <v>0</v>
      </c>
      <c r="BL302" s="17" t="s">
        <v>200</v>
      </c>
      <c r="BM302" s="142" t="s">
        <v>871</v>
      </c>
    </row>
    <row r="303" spans="2:65" s="1" customFormat="1" ht="10.199999999999999">
      <c r="B303" s="32"/>
      <c r="D303" s="144" t="s">
        <v>165</v>
      </c>
      <c r="F303" s="145" t="s">
        <v>870</v>
      </c>
      <c r="I303" s="146"/>
      <c r="L303" s="32"/>
      <c r="M303" s="147"/>
      <c r="T303" s="56"/>
      <c r="AT303" s="17" t="s">
        <v>165</v>
      </c>
      <c r="AU303" s="17" t="s">
        <v>83</v>
      </c>
    </row>
    <row r="304" spans="2:65" s="1" customFormat="1" ht="24.15" customHeight="1">
      <c r="B304" s="130"/>
      <c r="C304" s="131" t="s">
        <v>872</v>
      </c>
      <c r="D304" s="131" t="s">
        <v>160</v>
      </c>
      <c r="E304" s="132" t="s">
        <v>873</v>
      </c>
      <c r="F304" s="133" t="s">
        <v>874</v>
      </c>
      <c r="G304" s="134" t="s">
        <v>376</v>
      </c>
      <c r="H304" s="135">
        <v>6</v>
      </c>
      <c r="I304" s="136"/>
      <c r="J304" s="137">
        <f>ROUND(I304*H304,2)</f>
        <v>0</v>
      </c>
      <c r="K304" s="133" t="s">
        <v>320</v>
      </c>
      <c r="L304" s="32"/>
      <c r="M304" s="138" t="s">
        <v>1</v>
      </c>
      <c r="N304" s="139" t="s">
        <v>39</v>
      </c>
      <c r="P304" s="140">
        <f>O304*H304</f>
        <v>0</v>
      </c>
      <c r="Q304" s="140">
        <v>0</v>
      </c>
      <c r="R304" s="140">
        <f>Q304*H304</f>
        <v>0</v>
      </c>
      <c r="S304" s="140">
        <v>0</v>
      </c>
      <c r="T304" s="141">
        <f>S304*H304</f>
        <v>0</v>
      </c>
      <c r="AR304" s="142" t="s">
        <v>200</v>
      </c>
      <c r="AT304" s="142" t="s">
        <v>160</v>
      </c>
      <c r="AU304" s="142" t="s">
        <v>83</v>
      </c>
      <c r="AY304" s="17" t="s">
        <v>159</v>
      </c>
      <c r="BE304" s="143">
        <f>IF(N304="základní",J304,0)</f>
        <v>0</v>
      </c>
      <c r="BF304" s="143">
        <f>IF(N304="snížená",J304,0)</f>
        <v>0</v>
      </c>
      <c r="BG304" s="143">
        <f>IF(N304="zákl. přenesená",J304,0)</f>
        <v>0</v>
      </c>
      <c r="BH304" s="143">
        <f>IF(N304="sníž. přenesená",J304,0)</f>
        <v>0</v>
      </c>
      <c r="BI304" s="143">
        <f>IF(N304="nulová",J304,0)</f>
        <v>0</v>
      </c>
      <c r="BJ304" s="17" t="s">
        <v>81</v>
      </c>
      <c r="BK304" s="143">
        <f>ROUND(I304*H304,2)</f>
        <v>0</v>
      </c>
      <c r="BL304" s="17" t="s">
        <v>200</v>
      </c>
      <c r="BM304" s="142" t="s">
        <v>875</v>
      </c>
    </row>
    <row r="305" spans="2:65" s="1" customFormat="1" ht="10.199999999999999">
      <c r="B305" s="32"/>
      <c r="D305" s="144" t="s">
        <v>165</v>
      </c>
      <c r="F305" s="145" t="s">
        <v>874</v>
      </c>
      <c r="I305" s="146"/>
      <c r="L305" s="32"/>
      <c r="M305" s="147"/>
      <c r="T305" s="56"/>
      <c r="AT305" s="17" t="s">
        <v>165</v>
      </c>
      <c r="AU305" s="17" t="s">
        <v>83</v>
      </c>
    </row>
    <row r="306" spans="2:65" s="1" customFormat="1" ht="16.5" customHeight="1">
      <c r="B306" s="130"/>
      <c r="C306" s="158" t="s">
        <v>876</v>
      </c>
      <c r="D306" s="158" t="s">
        <v>326</v>
      </c>
      <c r="E306" s="159" t="s">
        <v>877</v>
      </c>
      <c r="F306" s="160" t="s">
        <v>878</v>
      </c>
      <c r="G306" s="161" t="s">
        <v>376</v>
      </c>
      <c r="H306" s="162">
        <v>6</v>
      </c>
      <c r="I306" s="163"/>
      <c r="J306" s="164">
        <f>ROUND(I306*H306,2)</f>
        <v>0</v>
      </c>
      <c r="K306" s="160" t="s">
        <v>320</v>
      </c>
      <c r="L306" s="165"/>
      <c r="M306" s="166" t="s">
        <v>1</v>
      </c>
      <c r="N306" s="167" t="s">
        <v>39</v>
      </c>
      <c r="P306" s="140">
        <f>O306*H306</f>
        <v>0</v>
      </c>
      <c r="Q306" s="140">
        <v>4.2999999999999999E-4</v>
      </c>
      <c r="R306" s="140">
        <f>Q306*H306</f>
        <v>2.5799999999999998E-3</v>
      </c>
      <c r="S306" s="140">
        <v>0</v>
      </c>
      <c r="T306" s="141">
        <f>S306*H306</f>
        <v>0</v>
      </c>
      <c r="AR306" s="142" t="s">
        <v>241</v>
      </c>
      <c r="AT306" s="142" t="s">
        <v>326</v>
      </c>
      <c r="AU306" s="142" t="s">
        <v>83</v>
      </c>
      <c r="AY306" s="17" t="s">
        <v>159</v>
      </c>
      <c r="BE306" s="143">
        <f>IF(N306="základní",J306,0)</f>
        <v>0</v>
      </c>
      <c r="BF306" s="143">
        <f>IF(N306="snížená",J306,0)</f>
        <v>0</v>
      </c>
      <c r="BG306" s="143">
        <f>IF(N306="zákl. přenesená",J306,0)</f>
        <v>0</v>
      </c>
      <c r="BH306" s="143">
        <f>IF(N306="sníž. přenesená",J306,0)</f>
        <v>0</v>
      </c>
      <c r="BI306" s="143">
        <f>IF(N306="nulová",J306,0)</f>
        <v>0</v>
      </c>
      <c r="BJ306" s="17" t="s">
        <v>81</v>
      </c>
      <c r="BK306" s="143">
        <f>ROUND(I306*H306,2)</f>
        <v>0</v>
      </c>
      <c r="BL306" s="17" t="s">
        <v>200</v>
      </c>
      <c r="BM306" s="142" t="s">
        <v>879</v>
      </c>
    </row>
    <row r="307" spans="2:65" s="1" customFormat="1" ht="10.199999999999999">
      <c r="B307" s="32"/>
      <c r="D307" s="144" t="s">
        <v>165</v>
      </c>
      <c r="F307" s="145" t="s">
        <v>878</v>
      </c>
      <c r="I307" s="146"/>
      <c r="L307" s="32"/>
      <c r="M307" s="147"/>
      <c r="T307" s="56"/>
      <c r="AT307" s="17" t="s">
        <v>165</v>
      </c>
      <c r="AU307" s="17" t="s">
        <v>83</v>
      </c>
    </row>
    <row r="308" spans="2:65" s="1" customFormat="1" ht="24.15" customHeight="1">
      <c r="B308" s="130"/>
      <c r="C308" s="131" t="s">
        <v>880</v>
      </c>
      <c r="D308" s="131" t="s">
        <v>160</v>
      </c>
      <c r="E308" s="132" t="s">
        <v>881</v>
      </c>
      <c r="F308" s="133" t="s">
        <v>874</v>
      </c>
      <c r="G308" s="134" t="s">
        <v>376</v>
      </c>
      <c r="H308" s="135">
        <v>52</v>
      </c>
      <c r="I308" s="136"/>
      <c r="J308" s="137">
        <f>ROUND(I308*H308,2)</f>
        <v>0</v>
      </c>
      <c r="K308" s="133" t="s">
        <v>320</v>
      </c>
      <c r="L308" s="32"/>
      <c r="M308" s="138" t="s">
        <v>1</v>
      </c>
      <c r="N308" s="139" t="s">
        <v>39</v>
      </c>
      <c r="P308" s="140">
        <f>O308*H308</f>
        <v>0</v>
      </c>
      <c r="Q308" s="140">
        <v>0</v>
      </c>
      <c r="R308" s="140">
        <f>Q308*H308</f>
        <v>0</v>
      </c>
      <c r="S308" s="140">
        <v>0</v>
      </c>
      <c r="T308" s="141">
        <f>S308*H308</f>
        <v>0</v>
      </c>
      <c r="AR308" s="142" t="s">
        <v>200</v>
      </c>
      <c r="AT308" s="142" t="s">
        <v>160</v>
      </c>
      <c r="AU308" s="142" t="s">
        <v>83</v>
      </c>
      <c r="AY308" s="17" t="s">
        <v>159</v>
      </c>
      <c r="BE308" s="143">
        <f>IF(N308="základní",J308,0)</f>
        <v>0</v>
      </c>
      <c r="BF308" s="143">
        <f>IF(N308="snížená",J308,0)</f>
        <v>0</v>
      </c>
      <c r="BG308" s="143">
        <f>IF(N308="zákl. přenesená",J308,0)</f>
        <v>0</v>
      </c>
      <c r="BH308" s="143">
        <f>IF(N308="sníž. přenesená",J308,0)</f>
        <v>0</v>
      </c>
      <c r="BI308" s="143">
        <f>IF(N308="nulová",J308,0)</f>
        <v>0</v>
      </c>
      <c r="BJ308" s="17" t="s">
        <v>81</v>
      </c>
      <c r="BK308" s="143">
        <f>ROUND(I308*H308,2)</f>
        <v>0</v>
      </c>
      <c r="BL308" s="17" t="s">
        <v>200</v>
      </c>
      <c r="BM308" s="142" t="s">
        <v>882</v>
      </c>
    </row>
    <row r="309" spans="2:65" s="1" customFormat="1" ht="10.199999999999999">
      <c r="B309" s="32"/>
      <c r="D309" s="144" t="s">
        <v>165</v>
      </c>
      <c r="F309" s="145" t="s">
        <v>874</v>
      </c>
      <c r="I309" s="146"/>
      <c r="L309" s="32"/>
      <c r="M309" s="147"/>
      <c r="T309" s="56"/>
      <c r="AT309" s="17" t="s">
        <v>165</v>
      </c>
      <c r="AU309" s="17" t="s">
        <v>83</v>
      </c>
    </row>
    <row r="310" spans="2:65" s="1" customFormat="1" ht="16.5" customHeight="1">
      <c r="B310" s="130"/>
      <c r="C310" s="158" t="s">
        <v>883</v>
      </c>
      <c r="D310" s="158" t="s">
        <v>326</v>
      </c>
      <c r="E310" s="159" t="s">
        <v>884</v>
      </c>
      <c r="F310" s="160" t="s">
        <v>885</v>
      </c>
      <c r="G310" s="161" t="s">
        <v>376</v>
      </c>
      <c r="H310" s="162">
        <v>40</v>
      </c>
      <c r="I310" s="163"/>
      <c r="J310" s="164">
        <f>ROUND(I310*H310,2)</f>
        <v>0</v>
      </c>
      <c r="K310" s="160" t="s">
        <v>320</v>
      </c>
      <c r="L310" s="165"/>
      <c r="M310" s="166" t="s">
        <v>1</v>
      </c>
      <c r="N310" s="167" t="s">
        <v>39</v>
      </c>
      <c r="P310" s="140">
        <f>O310*H310</f>
        <v>0</v>
      </c>
      <c r="Q310" s="140">
        <v>8.0000000000000007E-5</v>
      </c>
      <c r="R310" s="140">
        <f>Q310*H310</f>
        <v>3.2000000000000002E-3</v>
      </c>
      <c r="S310" s="140">
        <v>0</v>
      </c>
      <c r="T310" s="141">
        <f>S310*H310</f>
        <v>0</v>
      </c>
      <c r="AR310" s="142" t="s">
        <v>241</v>
      </c>
      <c r="AT310" s="142" t="s">
        <v>326</v>
      </c>
      <c r="AU310" s="142" t="s">
        <v>83</v>
      </c>
      <c r="AY310" s="17" t="s">
        <v>159</v>
      </c>
      <c r="BE310" s="143">
        <f>IF(N310="základní",J310,0)</f>
        <v>0</v>
      </c>
      <c r="BF310" s="143">
        <f>IF(N310="snížená",J310,0)</f>
        <v>0</v>
      </c>
      <c r="BG310" s="143">
        <f>IF(N310="zákl. přenesená",J310,0)</f>
        <v>0</v>
      </c>
      <c r="BH310" s="143">
        <f>IF(N310="sníž. přenesená",J310,0)</f>
        <v>0</v>
      </c>
      <c r="BI310" s="143">
        <f>IF(N310="nulová",J310,0)</f>
        <v>0</v>
      </c>
      <c r="BJ310" s="17" t="s">
        <v>81</v>
      </c>
      <c r="BK310" s="143">
        <f>ROUND(I310*H310,2)</f>
        <v>0</v>
      </c>
      <c r="BL310" s="17" t="s">
        <v>200</v>
      </c>
      <c r="BM310" s="142" t="s">
        <v>886</v>
      </c>
    </row>
    <row r="311" spans="2:65" s="1" customFormat="1" ht="10.199999999999999">
      <c r="B311" s="32"/>
      <c r="D311" s="144" t="s">
        <v>165</v>
      </c>
      <c r="F311" s="145" t="s">
        <v>885</v>
      </c>
      <c r="I311" s="146"/>
      <c r="L311" s="32"/>
      <c r="M311" s="147"/>
      <c r="T311" s="56"/>
      <c r="AT311" s="17" t="s">
        <v>165</v>
      </c>
      <c r="AU311" s="17" t="s">
        <v>83</v>
      </c>
    </row>
    <row r="312" spans="2:65" s="1" customFormat="1" ht="16.5" customHeight="1">
      <c r="B312" s="130"/>
      <c r="C312" s="158" t="s">
        <v>887</v>
      </c>
      <c r="D312" s="158" t="s">
        <v>326</v>
      </c>
      <c r="E312" s="159" t="s">
        <v>888</v>
      </c>
      <c r="F312" s="160" t="s">
        <v>889</v>
      </c>
      <c r="G312" s="161" t="s">
        <v>376</v>
      </c>
      <c r="H312" s="162">
        <v>6</v>
      </c>
      <c r="I312" s="163"/>
      <c r="J312" s="164">
        <f>ROUND(I312*H312,2)</f>
        <v>0</v>
      </c>
      <c r="K312" s="160" t="s">
        <v>320</v>
      </c>
      <c r="L312" s="165"/>
      <c r="M312" s="166" t="s">
        <v>1</v>
      </c>
      <c r="N312" s="167" t="s">
        <v>39</v>
      </c>
      <c r="P312" s="140">
        <f>O312*H312</f>
        <v>0</v>
      </c>
      <c r="Q312" s="140">
        <v>1E-4</v>
      </c>
      <c r="R312" s="140">
        <f>Q312*H312</f>
        <v>6.0000000000000006E-4</v>
      </c>
      <c r="S312" s="140">
        <v>0</v>
      </c>
      <c r="T312" s="141">
        <f>S312*H312</f>
        <v>0</v>
      </c>
      <c r="AR312" s="142" t="s">
        <v>241</v>
      </c>
      <c r="AT312" s="142" t="s">
        <v>326</v>
      </c>
      <c r="AU312" s="142" t="s">
        <v>83</v>
      </c>
      <c r="AY312" s="17" t="s">
        <v>159</v>
      </c>
      <c r="BE312" s="143">
        <f>IF(N312="základní",J312,0)</f>
        <v>0</v>
      </c>
      <c r="BF312" s="143">
        <f>IF(N312="snížená",J312,0)</f>
        <v>0</v>
      </c>
      <c r="BG312" s="143">
        <f>IF(N312="zákl. přenesená",J312,0)</f>
        <v>0</v>
      </c>
      <c r="BH312" s="143">
        <f>IF(N312="sníž. přenesená",J312,0)</f>
        <v>0</v>
      </c>
      <c r="BI312" s="143">
        <f>IF(N312="nulová",J312,0)</f>
        <v>0</v>
      </c>
      <c r="BJ312" s="17" t="s">
        <v>81</v>
      </c>
      <c r="BK312" s="143">
        <f>ROUND(I312*H312,2)</f>
        <v>0</v>
      </c>
      <c r="BL312" s="17" t="s">
        <v>200</v>
      </c>
      <c r="BM312" s="142" t="s">
        <v>890</v>
      </c>
    </row>
    <row r="313" spans="2:65" s="1" customFormat="1" ht="10.199999999999999">
      <c r="B313" s="32"/>
      <c r="D313" s="144" t="s">
        <v>165</v>
      </c>
      <c r="F313" s="145" t="s">
        <v>889</v>
      </c>
      <c r="I313" s="146"/>
      <c r="L313" s="32"/>
      <c r="M313" s="147"/>
      <c r="T313" s="56"/>
      <c r="AT313" s="17" t="s">
        <v>165</v>
      </c>
      <c r="AU313" s="17" t="s">
        <v>83</v>
      </c>
    </row>
    <row r="314" spans="2:65" s="1" customFormat="1" ht="21.75" customHeight="1">
      <c r="B314" s="130"/>
      <c r="C314" s="158" t="s">
        <v>891</v>
      </c>
      <c r="D314" s="158" t="s">
        <v>326</v>
      </c>
      <c r="E314" s="159" t="s">
        <v>892</v>
      </c>
      <c r="F314" s="160" t="s">
        <v>893</v>
      </c>
      <c r="G314" s="161" t="s">
        <v>376</v>
      </c>
      <c r="H314" s="162">
        <v>6</v>
      </c>
      <c r="I314" s="163"/>
      <c r="J314" s="164">
        <f>ROUND(I314*H314,2)</f>
        <v>0</v>
      </c>
      <c r="K314" s="160" t="s">
        <v>579</v>
      </c>
      <c r="L314" s="165"/>
      <c r="M314" s="166" t="s">
        <v>1</v>
      </c>
      <c r="N314" s="167" t="s">
        <v>39</v>
      </c>
      <c r="P314" s="140">
        <f>O314*H314</f>
        <v>0</v>
      </c>
      <c r="Q314" s="140">
        <v>1E-4</v>
      </c>
      <c r="R314" s="140">
        <f>Q314*H314</f>
        <v>6.0000000000000006E-4</v>
      </c>
      <c r="S314" s="140">
        <v>0</v>
      </c>
      <c r="T314" s="141">
        <f>S314*H314</f>
        <v>0</v>
      </c>
      <c r="AR314" s="142" t="s">
        <v>241</v>
      </c>
      <c r="AT314" s="142" t="s">
        <v>326</v>
      </c>
      <c r="AU314" s="142" t="s">
        <v>83</v>
      </c>
      <c r="AY314" s="17" t="s">
        <v>159</v>
      </c>
      <c r="BE314" s="143">
        <f>IF(N314="základní",J314,0)</f>
        <v>0</v>
      </c>
      <c r="BF314" s="143">
        <f>IF(N314="snížená",J314,0)</f>
        <v>0</v>
      </c>
      <c r="BG314" s="143">
        <f>IF(N314="zákl. přenesená",J314,0)</f>
        <v>0</v>
      </c>
      <c r="BH314" s="143">
        <f>IF(N314="sníž. přenesená",J314,0)</f>
        <v>0</v>
      </c>
      <c r="BI314" s="143">
        <f>IF(N314="nulová",J314,0)</f>
        <v>0</v>
      </c>
      <c r="BJ314" s="17" t="s">
        <v>81</v>
      </c>
      <c r="BK314" s="143">
        <f>ROUND(I314*H314,2)</f>
        <v>0</v>
      </c>
      <c r="BL314" s="17" t="s">
        <v>200</v>
      </c>
      <c r="BM314" s="142" t="s">
        <v>894</v>
      </c>
    </row>
    <row r="315" spans="2:65" s="1" customFormat="1" ht="10.199999999999999">
      <c r="B315" s="32"/>
      <c r="D315" s="144" t="s">
        <v>165</v>
      </c>
      <c r="F315" s="145" t="s">
        <v>893</v>
      </c>
      <c r="I315" s="146"/>
      <c r="L315" s="32"/>
      <c r="M315" s="147"/>
      <c r="T315" s="56"/>
      <c r="AT315" s="17" t="s">
        <v>165</v>
      </c>
      <c r="AU315" s="17" t="s">
        <v>83</v>
      </c>
    </row>
    <row r="316" spans="2:65" s="1" customFormat="1" ht="24.15" customHeight="1">
      <c r="B316" s="130"/>
      <c r="C316" s="131" t="s">
        <v>895</v>
      </c>
      <c r="D316" s="131" t="s">
        <v>160</v>
      </c>
      <c r="E316" s="132" t="s">
        <v>896</v>
      </c>
      <c r="F316" s="133" t="s">
        <v>897</v>
      </c>
      <c r="G316" s="134" t="s">
        <v>376</v>
      </c>
      <c r="H316" s="135">
        <v>6</v>
      </c>
      <c r="I316" s="136"/>
      <c r="J316" s="137">
        <f>ROUND(I316*H316,2)</f>
        <v>0</v>
      </c>
      <c r="K316" s="133" t="s">
        <v>320</v>
      </c>
      <c r="L316" s="32"/>
      <c r="M316" s="138" t="s">
        <v>1</v>
      </c>
      <c r="N316" s="139" t="s">
        <v>39</v>
      </c>
      <c r="P316" s="140">
        <f>O316*H316</f>
        <v>0</v>
      </c>
      <c r="Q316" s="140">
        <v>0</v>
      </c>
      <c r="R316" s="140">
        <f>Q316*H316</f>
        <v>0</v>
      </c>
      <c r="S316" s="140">
        <v>0</v>
      </c>
      <c r="T316" s="141">
        <f>S316*H316</f>
        <v>0</v>
      </c>
      <c r="AR316" s="142" t="s">
        <v>200</v>
      </c>
      <c r="AT316" s="142" t="s">
        <v>160</v>
      </c>
      <c r="AU316" s="142" t="s">
        <v>83</v>
      </c>
      <c r="AY316" s="17" t="s">
        <v>159</v>
      </c>
      <c r="BE316" s="143">
        <f>IF(N316="základní",J316,0)</f>
        <v>0</v>
      </c>
      <c r="BF316" s="143">
        <f>IF(N316="snížená",J316,0)</f>
        <v>0</v>
      </c>
      <c r="BG316" s="143">
        <f>IF(N316="zákl. přenesená",J316,0)</f>
        <v>0</v>
      </c>
      <c r="BH316" s="143">
        <f>IF(N316="sníž. přenesená",J316,0)</f>
        <v>0</v>
      </c>
      <c r="BI316" s="143">
        <f>IF(N316="nulová",J316,0)</f>
        <v>0</v>
      </c>
      <c r="BJ316" s="17" t="s">
        <v>81</v>
      </c>
      <c r="BK316" s="143">
        <f>ROUND(I316*H316,2)</f>
        <v>0</v>
      </c>
      <c r="BL316" s="17" t="s">
        <v>200</v>
      </c>
      <c r="BM316" s="142" t="s">
        <v>898</v>
      </c>
    </row>
    <row r="317" spans="2:65" s="1" customFormat="1" ht="19.2">
      <c r="B317" s="32"/>
      <c r="D317" s="144" t="s">
        <v>165</v>
      </c>
      <c r="F317" s="145" t="s">
        <v>897</v>
      </c>
      <c r="I317" s="146"/>
      <c r="L317" s="32"/>
      <c r="M317" s="147"/>
      <c r="T317" s="56"/>
      <c r="AT317" s="17" t="s">
        <v>165</v>
      </c>
      <c r="AU317" s="17" t="s">
        <v>83</v>
      </c>
    </row>
    <row r="318" spans="2:65" s="1" customFormat="1" ht="21.75" customHeight="1">
      <c r="B318" s="130"/>
      <c r="C318" s="158" t="s">
        <v>899</v>
      </c>
      <c r="D318" s="158" t="s">
        <v>326</v>
      </c>
      <c r="E318" s="159" t="s">
        <v>900</v>
      </c>
      <c r="F318" s="160" t="s">
        <v>901</v>
      </c>
      <c r="G318" s="161" t="s">
        <v>376</v>
      </c>
      <c r="H318" s="162">
        <v>6</v>
      </c>
      <c r="I318" s="163"/>
      <c r="J318" s="164">
        <f>ROUND(I318*H318,2)</f>
        <v>0</v>
      </c>
      <c r="K318" s="160" t="s">
        <v>1</v>
      </c>
      <c r="L318" s="165"/>
      <c r="M318" s="166" t="s">
        <v>1</v>
      </c>
      <c r="N318" s="167" t="s">
        <v>39</v>
      </c>
      <c r="P318" s="140">
        <f>O318*H318</f>
        <v>0</v>
      </c>
      <c r="Q318" s="140">
        <v>4.1999999999999997E-3</v>
      </c>
      <c r="R318" s="140">
        <f>Q318*H318</f>
        <v>2.52E-2</v>
      </c>
      <c r="S318" s="140">
        <v>0</v>
      </c>
      <c r="T318" s="141">
        <f>S318*H318</f>
        <v>0</v>
      </c>
      <c r="AR318" s="142" t="s">
        <v>241</v>
      </c>
      <c r="AT318" s="142" t="s">
        <v>326</v>
      </c>
      <c r="AU318" s="142" t="s">
        <v>83</v>
      </c>
      <c r="AY318" s="17" t="s">
        <v>159</v>
      </c>
      <c r="BE318" s="143">
        <f>IF(N318="základní",J318,0)</f>
        <v>0</v>
      </c>
      <c r="BF318" s="143">
        <f>IF(N318="snížená",J318,0)</f>
        <v>0</v>
      </c>
      <c r="BG318" s="143">
        <f>IF(N318="zákl. přenesená",J318,0)</f>
        <v>0</v>
      </c>
      <c r="BH318" s="143">
        <f>IF(N318="sníž. přenesená",J318,0)</f>
        <v>0</v>
      </c>
      <c r="BI318" s="143">
        <f>IF(N318="nulová",J318,0)</f>
        <v>0</v>
      </c>
      <c r="BJ318" s="17" t="s">
        <v>81</v>
      </c>
      <c r="BK318" s="143">
        <f>ROUND(I318*H318,2)</f>
        <v>0</v>
      </c>
      <c r="BL318" s="17" t="s">
        <v>200</v>
      </c>
      <c r="BM318" s="142" t="s">
        <v>902</v>
      </c>
    </row>
    <row r="319" spans="2:65" s="1" customFormat="1" ht="10.199999999999999">
      <c r="B319" s="32"/>
      <c r="D319" s="144" t="s">
        <v>165</v>
      </c>
      <c r="F319" s="145" t="s">
        <v>901</v>
      </c>
      <c r="I319" s="146"/>
      <c r="L319" s="32"/>
      <c r="M319" s="147"/>
      <c r="T319" s="56"/>
      <c r="AT319" s="17" t="s">
        <v>165</v>
      </c>
      <c r="AU319" s="17" t="s">
        <v>83</v>
      </c>
    </row>
    <row r="320" spans="2:65" s="1" customFormat="1" ht="24.15" customHeight="1">
      <c r="B320" s="130"/>
      <c r="C320" s="131" t="s">
        <v>903</v>
      </c>
      <c r="D320" s="131" t="s">
        <v>160</v>
      </c>
      <c r="E320" s="132" t="s">
        <v>904</v>
      </c>
      <c r="F320" s="133" t="s">
        <v>905</v>
      </c>
      <c r="G320" s="134" t="s">
        <v>376</v>
      </c>
      <c r="H320" s="135">
        <v>6</v>
      </c>
      <c r="I320" s="136"/>
      <c r="J320" s="137">
        <f>ROUND(I320*H320,2)</f>
        <v>0</v>
      </c>
      <c r="K320" s="133" t="s">
        <v>320</v>
      </c>
      <c r="L320" s="32"/>
      <c r="M320" s="138" t="s">
        <v>1</v>
      </c>
      <c r="N320" s="139" t="s">
        <v>39</v>
      </c>
      <c r="P320" s="140">
        <f>O320*H320</f>
        <v>0</v>
      </c>
      <c r="Q320" s="140">
        <v>0</v>
      </c>
      <c r="R320" s="140">
        <f>Q320*H320</f>
        <v>0</v>
      </c>
      <c r="S320" s="140">
        <v>0</v>
      </c>
      <c r="T320" s="141">
        <f>S320*H320</f>
        <v>0</v>
      </c>
      <c r="AR320" s="142" t="s">
        <v>200</v>
      </c>
      <c r="AT320" s="142" t="s">
        <v>160</v>
      </c>
      <c r="AU320" s="142" t="s">
        <v>83</v>
      </c>
      <c r="AY320" s="17" t="s">
        <v>159</v>
      </c>
      <c r="BE320" s="143">
        <f>IF(N320="základní",J320,0)</f>
        <v>0</v>
      </c>
      <c r="BF320" s="143">
        <f>IF(N320="snížená",J320,0)</f>
        <v>0</v>
      </c>
      <c r="BG320" s="143">
        <f>IF(N320="zákl. přenesená",J320,0)</f>
        <v>0</v>
      </c>
      <c r="BH320" s="143">
        <f>IF(N320="sníž. přenesená",J320,0)</f>
        <v>0</v>
      </c>
      <c r="BI320" s="143">
        <f>IF(N320="nulová",J320,0)</f>
        <v>0</v>
      </c>
      <c r="BJ320" s="17" t="s">
        <v>81</v>
      </c>
      <c r="BK320" s="143">
        <f>ROUND(I320*H320,2)</f>
        <v>0</v>
      </c>
      <c r="BL320" s="17" t="s">
        <v>200</v>
      </c>
      <c r="BM320" s="142" t="s">
        <v>906</v>
      </c>
    </row>
    <row r="321" spans="2:65" s="1" customFormat="1" ht="19.2">
      <c r="B321" s="32"/>
      <c r="D321" s="144" t="s">
        <v>165</v>
      </c>
      <c r="F321" s="145" t="s">
        <v>905</v>
      </c>
      <c r="I321" s="146"/>
      <c r="L321" s="32"/>
      <c r="M321" s="147"/>
      <c r="T321" s="56"/>
      <c r="AT321" s="17" t="s">
        <v>165</v>
      </c>
      <c r="AU321" s="17" t="s">
        <v>83</v>
      </c>
    </row>
    <row r="322" spans="2:65" s="1" customFormat="1" ht="16.5" customHeight="1">
      <c r="B322" s="130"/>
      <c r="C322" s="158" t="s">
        <v>907</v>
      </c>
      <c r="D322" s="158" t="s">
        <v>326</v>
      </c>
      <c r="E322" s="159" t="s">
        <v>908</v>
      </c>
      <c r="F322" s="160" t="s">
        <v>909</v>
      </c>
      <c r="G322" s="161" t="s">
        <v>376</v>
      </c>
      <c r="H322" s="162">
        <v>6</v>
      </c>
      <c r="I322" s="163"/>
      <c r="J322" s="164">
        <f>ROUND(I322*H322,2)</f>
        <v>0</v>
      </c>
      <c r="K322" s="160" t="s">
        <v>320</v>
      </c>
      <c r="L322" s="165"/>
      <c r="M322" s="166" t="s">
        <v>1</v>
      </c>
      <c r="N322" s="167" t="s">
        <v>39</v>
      </c>
      <c r="P322" s="140">
        <f>O322*H322</f>
        <v>0</v>
      </c>
      <c r="Q322" s="140">
        <v>0</v>
      </c>
      <c r="R322" s="140">
        <f>Q322*H322</f>
        <v>0</v>
      </c>
      <c r="S322" s="140">
        <v>0</v>
      </c>
      <c r="T322" s="141">
        <f>S322*H322</f>
        <v>0</v>
      </c>
      <c r="AR322" s="142" t="s">
        <v>241</v>
      </c>
      <c r="AT322" s="142" t="s">
        <v>326</v>
      </c>
      <c r="AU322" s="142" t="s">
        <v>83</v>
      </c>
      <c r="AY322" s="17" t="s">
        <v>159</v>
      </c>
      <c r="BE322" s="143">
        <f>IF(N322="základní",J322,0)</f>
        <v>0</v>
      </c>
      <c r="BF322" s="143">
        <f>IF(N322="snížená",J322,0)</f>
        <v>0</v>
      </c>
      <c r="BG322" s="143">
        <f>IF(N322="zákl. přenesená",J322,0)</f>
        <v>0</v>
      </c>
      <c r="BH322" s="143">
        <f>IF(N322="sníž. přenesená",J322,0)</f>
        <v>0</v>
      </c>
      <c r="BI322" s="143">
        <f>IF(N322="nulová",J322,0)</f>
        <v>0</v>
      </c>
      <c r="BJ322" s="17" t="s">
        <v>81</v>
      </c>
      <c r="BK322" s="143">
        <f>ROUND(I322*H322,2)</f>
        <v>0</v>
      </c>
      <c r="BL322" s="17" t="s">
        <v>200</v>
      </c>
      <c r="BM322" s="142" t="s">
        <v>910</v>
      </c>
    </row>
    <row r="323" spans="2:65" s="1" customFormat="1" ht="10.199999999999999">
      <c r="B323" s="32"/>
      <c r="D323" s="144" t="s">
        <v>165</v>
      </c>
      <c r="F323" s="145" t="s">
        <v>909</v>
      </c>
      <c r="I323" s="146"/>
      <c r="L323" s="32"/>
      <c r="M323" s="147"/>
      <c r="T323" s="56"/>
      <c r="AT323" s="17" t="s">
        <v>165</v>
      </c>
      <c r="AU323" s="17" t="s">
        <v>83</v>
      </c>
    </row>
    <row r="324" spans="2:65" s="1" customFormat="1" ht="21.75" customHeight="1">
      <c r="B324" s="130"/>
      <c r="C324" s="131" t="s">
        <v>911</v>
      </c>
      <c r="D324" s="131" t="s">
        <v>160</v>
      </c>
      <c r="E324" s="132" t="s">
        <v>912</v>
      </c>
      <c r="F324" s="133" t="s">
        <v>913</v>
      </c>
      <c r="G324" s="134" t="s">
        <v>376</v>
      </c>
      <c r="H324" s="135">
        <v>4</v>
      </c>
      <c r="I324" s="136"/>
      <c r="J324" s="137">
        <f>ROUND(I324*H324,2)</f>
        <v>0</v>
      </c>
      <c r="K324" s="133" t="s">
        <v>320</v>
      </c>
      <c r="L324" s="32"/>
      <c r="M324" s="138" t="s">
        <v>1</v>
      </c>
      <c r="N324" s="139" t="s">
        <v>39</v>
      </c>
      <c r="P324" s="140">
        <f>O324*H324</f>
        <v>0</v>
      </c>
      <c r="Q324" s="140">
        <v>0</v>
      </c>
      <c r="R324" s="140">
        <f>Q324*H324</f>
        <v>0</v>
      </c>
      <c r="S324" s="140">
        <v>0</v>
      </c>
      <c r="T324" s="141">
        <f>S324*H324</f>
        <v>0</v>
      </c>
      <c r="AR324" s="142" t="s">
        <v>200</v>
      </c>
      <c r="AT324" s="142" t="s">
        <v>160</v>
      </c>
      <c r="AU324" s="142" t="s">
        <v>83</v>
      </c>
      <c r="AY324" s="17" t="s">
        <v>159</v>
      </c>
      <c r="BE324" s="143">
        <f>IF(N324="základní",J324,0)</f>
        <v>0</v>
      </c>
      <c r="BF324" s="143">
        <f>IF(N324="snížená",J324,0)</f>
        <v>0</v>
      </c>
      <c r="BG324" s="143">
        <f>IF(N324="zákl. přenesená",J324,0)</f>
        <v>0</v>
      </c>
      <c r="BH324" s="143">
        <f>IF(N324="sníž. přenesená",J324,0)</f>
        <v>0</v>
      </c>
      <c r="BI324" s="143">
        <f>IF(N324="nulová",J324,0)</f>
        <v>0</v>
      </c>
      <c r="BJ324" s="17" t="s">
        <v>81</v>
      </c>
      <c r="BK324" s="143">
        <f>ROUND(I324*H324,2)</f>
        <v>0</v>
      </c>
      <c r="BL324" s="17" t="s">
        <v>200</v>
      </c>
      <c r="BM324" s="142" t="s">
        <v>914</v>
      </c>
    </row>
    <row r="325" spans="2:65" s="1" customFormat="1" ht="10.199999999999999">
      <c r="B325" s="32"/>
      <c r="D325" s="144" t="s">
        <v>165</v>
      </c>
      <c r="F325" s="145" t="s">
        <v>913</v>
      </c>
      <c r="I325" s="146"/>
      <c r="L325" s="32"/>
      <c r="M325" s="147"/>
      <c r="T325" s="56"/>
      <c r="AT325" s="17" t="s">
        <v>165</v>
      </c>
      <c r="AU325" s="17" t="s">
        <v>83</v>
      </c>
    </row>
    <row r="326" spans="2:65" s="1" customFormat="1" ht="16.5" customHeight="1">
      <c r="B326" s="130"/>
      <c r="C326" s="158" t="s">
        <v>915</v>
      </c>
      <c r="D326" s="158" t="s">
        <v>326</v>
      </c>
      <c r="E326" s="159" t="s">
        <v>916</v>
      </c>
      <c r="F326" s="160" t="s">
        <v>917</v>
      </c>
      <c r="G326" s="161" t="s">
        <v>376</v>
      </c>
      <c r="H326" s="162">
        <v>4</v>
      </c>
      <c r="I326" s="163"/>
      <c r="J326" s="164">
        <f>ROUND(I326*H326,2)</f>
        <v>0</v>
      </c>
      <c r="K326" s="160" t="s">
        <v>465</v>
      </c>
      <c r="L326" s="165"/>
      <c r="M326" s="166" t="s">
        <v>1</v>
      </c>
      <c r="N326" s="167" t="s">
        <v>39</v>
      </c>
      <c r="P326" s="140">
        <f>O326*H326</f>
        <v>0</v>
      </c>
      <c r="Q326" s="140">
        <v>3.4499999999999999E-3</v>
      </c>
      <c r="R326" s="140">
        <f>Q326*H326</f>
        <v>1.38E-2</v>
      </c>
      <c r="S326" s="140">
        <v>0</v>
      </c>
      <c r="T326" s="141">
        <f>S326*H326</f>
        <v>0</v>
      </c>
      <c r="AR326" s="142" t="s">
        <v>241</v>
      </c>
      <c r="AT326" s="142" t="s">
        <v>326</v>
      </c>
      <c r="AU326" s="142" t="s">
        <v>83</v>
      </c>
      <c r="AY326" s="17" t="s">
        <v>159</v>
      </c>
      <c r="BE326" s="143">
        <f>IF(N326="základní",J326,0)</f>
        <v>0</v>
      </c>
      <c r="BF326" s="143">
        <f>IF(N326="snížená",J326,0)</f>
        <v>0</v>
      </c>
      <c r="BG326" s="143">
        <f>IF(N326="zákl. přenesená",J326,0)</f>
        <v>0</v>
      </c>
      <c r="BH326" s="143">
        <f>IF(N326="sníž. přenesená",J326,0)</f>
        <v>0</v>
      </c>
      <c r="BI326" s="143">
        <f>IF(N326="nulová",J326,0)</f>
        <v>0</v>
      </c>
      <c r="BJ326" s="17" t="s">
        <v>81</v>
      </c>
      <c r="BK326" s="143">
        <f>ROUND(I326*H326,2)</f>
        <v>0</v>
      </c>
      <c r="BL326" s="17" t="s">
        <v>200</v>
      </c>
      <c r="BM326" s="142" t="s">
        <v>918</v>
      </c>
    </row>
    <row r="327" spans="2:65" s="1" customFormat="1" ht="10.199999999999999">
      <c r="B327" s="32"/>
      <c r="D327" s="144" t="s">
        <v>165</v>
      </c>
      <c r="F327" s="145" t="s">
        <v>917</v>
      </c>
      <c r="I327" s="146"/>
      <c r="L327" s="32"/>
      <c r="M327" s="147"/>
      <c r="T327" s="56"/>
      <c r="AT327" s="17" t="s">
        <v>165</v>
      </c>
      <c r="AU327" s="17" t="s">
        <v>83</v>
      </c>
    </row>
    <row r="328" spans="2:65" s="1" customFormat="1" ht="16.5" customHeight="1">
      <c r="B328" s="130"/>
      <c r="C328" s="131" t="s">
        <v>919</v>
      </c>
      <c r="D328" s="131" t="s">
        <v>160</v>
      </c>
      <c r="E328" s="132" t="s">
        <v>920</v>
      </c>
      <c r="F328" s="133" t="s">
        <v>921</v>
      </c>
      <c r="G328" s="134" t="s">
        <v>376</v>
      </c>
      <c r="H328" s="135">
        <v>10</v>
      </c>
      <c r="I328" s="136"/>
      <c r="J328" s="137">
        <f>ROUND(I328*H328,2)</f>
        <v>0</v>
      </c>
      <c r="K328" s="133" t="s">
        <v>320</v>
      </c>
      <c r="L328" s="32"/>
      <c r="M328" s="138" t="s">
        <v>1</v>
      </c>
      <c r="N328" s="139" t="s">
        <v>39</v>
      </c>
      <c r="P328" s="140">
        <f>O328*H328</f>
        <v>0</v>
      </c>
      <c r="Q328" s="140">
        <v>0</v>
      </c>
      <c r="R328" s="140">
        <f>Q328*H328</f>
        <v>0</v>
      </c>
      <c r="S328" s="140">
        <v>0</v>
      </c>
      <c r="T328" s="141">
        <f>S328*H328</f>
        <v>0</v>
      </c>
      <c r="AR328" s="142" t="s">
        <v>200</v>
      </c>
      <c r="AT328" s="142" t="s">
        <v>160</v>
      </c>
      <c r="AU328" s="142" t="s">
        <v>83</v>
      </c>
      <c r="AY328" s="17" t="s">
        <v>159</v>
      </c>
      <c r="BE328" s="143">
        <f>IF(N328="základní",J328,0)</f>
        <v>0</v>
      </c>
      <c r="BF328" s="143">
        <f>IF(N328="snížená",J328,0)</f>
        <v>0</v>
      </c>
      <c r="BG328" s="143">
        <f>IF(N328="zákl. přenesená",J328,0)</f>
        <v>0</v>
      </c>
      <c r="BH328" s="143">
        <f>IF(N328="sníž. přenesená",J328,0)</f>
        <v>0</v>
      </c>
      <c r="BI328" s="143">
        <f>IF(N328="nulová",J328,0)</f>
        <v>0</v>
      </c>
      <c r="BJ328" s="17" t="s">
        <v>81</v>
      </c>
      <c r="BK328" s="143">
        <f>ROUND(I328*H328,2)</f>
        <v>0</v>
      </c>
      <c r="BL328" s="17" t="s">
        <v>200</v>
      </c>
      <c r="BM328" s="142" t="s">
        <v>922</v>
      </c>
    </row>
    <row r="329" spans="2:65" s="1" customFormat="1" ht="10.199999999999999">
      <c r="B329" s="32"/>
      <c r="D329" s="144" t="s">
        <v>165</v>
      </c>
      <c r="F329" s="145" t="s">
        <v>921</v>
      </c>
      <c r="I329" s="146"/>
      <c r="L329" s="32"/>
      <c r="M329" s="147"/>
      <c r="T329" s="56"/>
      <c r="AT329" s="17" t="s">
        <v>165</v>
      </c>
      <c r="AU329" s="17" t="s">
        <v>83</v>
      </c>
    </row>
    <row r="330" spans="2:65" s="1" customFormat="1" ht="33" customHeight="1">
      <c r="B330" s="130"/>
      <c r="C330" s="131" t="s">
        <v>923</v>
      </c>
      <c r="D330" s="131" t="s">
        <v>160</v>
      </c>
      <c r="E330" s="132" t="s">
        <v>476</v>
      </c>
      <c r="F330" s="133" t="s">
        <v>477</v>
      </c>
      <c r="G330" s="134" t="s">
        <v>344</v>
      </c>
      <c r="H330" s="135">
        <v>30</v>
      </c>
      <c r="I330" s="136"/>
      <c r="J330" s="137">
        <f>ROUND(I330*H330,2)</f>
        <v>0</v>
      </c>
      <c r="K330" s="133" t="s">
        <v>320</v>
      </c>
      <c r="L330" s="32"/>
      <c r="M330" s="138" t="s">
        <v>1</v>
      </c>
      <c r="N330" s="139" t="s">
        <v>39</v>
      </c>
      <c r="P330" s="140">
        <f>O330*H330</f>
        <v>0</v>
      </c>
      <c r="Q330" s="140">
        <v>0</v>
      </c>
      <c r="R330" s="140">
        <f>Q330*H330</f>
        <v>0</v>
      </c>
      <c r="S330" s="140">
        <v>0</v>
      </c>
      <c r="T330" s="141">
        <f>S330*H330</f>
        <v>0</v>
      </c>
      <c r="AR330" s="142" t="s">
        <v>200</v>
      </c>
      <c r="AT330" s="142" t="s">
        <v>160</v>
      </c>
      <c r="AU330" s="142" t="s">
        <v>83</v>
      </c>
      <c r="AY330" s="17" t="s">
        <v>159</v>
      </c>
      <c r="BE330" s="143">
        <f>IF(N330="základní",J330,0)</f>
        <v>0</v>
      </c>
      <c r="BF330" s="143">
        <f>IF(N330="snížená",J330,0)</f>
        <v>0</v>
      </c>
      <c r="BG330" s="143">
        <f>IF(N330="zákl. přenesená",J330,0)</f>
        <v>0</v>
      </c>
      <c r="BH330" s="143">
        <f>IF(N330="sníž. přenesená",J330,0)</f>
        <v>0</v>
      </c>
      <c r="BI330" s="143">
        <f>IF(N330="nulová",J330,0)</f>
        <v>0</v>
      </c>
      <c r="BJ330" s="17" t="s">
        <v>81</v>
      </c>
      <c r="BK330" s="143">
        <f>ROUND(I330*H330,2)</f>
        <v>0</v>
      </c>
      <c r="BL330" s="17" t="s">
        <v>200</v>
      </c>
      <c r="BM330" s="142" t="s">
        <v>924</v>
      </c>
    </row>
    <row r="331" spans="2:65" s="1" customFormat="1" ht="19.2">
      <c r="B331" s="32"/>
      <c r="D331" s="144" t="s">
        <v>165</v>
      </c>
      <c r="F331" s="145" t="s">
        <v>477</v>
      </c>
      <c r="I331" s="146"/>
      <c r="L331" s="32"/>
      <c r="M331" s="147"/>
      <c r="T331" s="56"/>
      <c r="AT331" s="17" t="s">
        <v>165</v>
      </c>
      <c r="AU331" s="17" t="s">
        <v>83</v>
      </c>
    </row>
    <row r="332" spans="2:65" s="1" customFormat="1" ht="16.5" customHeight="1">
      <c r="B332" s="130"/>
      <c r="C332" s="158" t="s">
        <v>925</v>
      </c>
      <c r="D332" s="158" t="s">
        <v>326</v>
      </c>
      <c r="E332" s="159" t="s">
        <v>926</v>
      </c>
      <c r="F332" s="160" t="s">
        <v>480</v>
      </c>
      <c r="G332" s="161" t="s">
        <v>344</v>
      </c>
      <c r="H332" s="162">
        <v>30</v>
      </c>
      <c r="I332" s="163"/>
      <c r="J332" s="164">
        <f>ROUND(I332*H332,2)</f>
        <v>0</v>
      </c>
      <c r="K332" s="160" t="s">
        <v>1</v>
      </c>
      <c r="L332" s="165"/>
      <c r="M332" s="166" t="s">
        <v>1</v>
      </c>
      <c r="N332" s="167" t="s">
        <v>39</v>
      </c>
      <c r="P332" s="140">
        <f>O332*H332</f>
        <v>0</v>
      </c>
      <c r="Q332" s="140">
        <v>3.5300000000000002E-3</v>
      </c>
      <c r="R332" s="140">
        <f>Q332*H332</f>
        <v>0.10590000000000001</v>
      </c>
      <c r="S332" s="140">
        <v>0</v>
      </c>
      <c r="T332" s="141">
        <f>S332*H332</f>
        <v>0</v>
      </c>
      <c r="AR332" s="142" t="s">
        <v>241</v>
      </c>
      <c r="AT332" s="142" t="s">
        <v>326</v>
      </c>
      <c r="AU332" s="142" t="s">
        <v>83</v>
      </c>
      <c r="AY332" s="17" t="s">
        <v>159</v>
      </c>
      <c r="BE332" s="143">
        <f>IF(N332="základní",J332,0)</f>
        <v>0</v>
      </c>
      <c r="BF332" s="143">
        <f>IF(N332="snížená",J332,0)</f>
        <v>0</v>
      </c>
      <c r="BG332" s="143">
        <f>IF(N332="zákl. přenesená",J332,0)</f>
        <v>0</v>
      </c>
      <c r="BH332" s="143">
        <f>IF(N332="sníž. přenesená",J332,0)</f>
        <v>0</v>
      </c>
      <c r="BI332" s="143">
        <f>IF(N332="nulová",J332,0)</f>
        <v>0</v>
      </c>
      <c r="BJ332" s="17" t="s">
        <v>81</v>
      </c>
      <c r="BK332" s="143">
        <f>ROUND(I332*H332,2)</f>
        <v>0</v>
      </c>
      <c r="BL332" s="17" t="s">
        <v>200</v>
      </c>
      <c r="BM332" s="142" t="s">
        <v>927</v>
      </c>
    </row>
    <row r="333" spans="2:65" s="1" customFormat="1" ht="10.199999999999999">
      <c r="B333" s="32"/>
      <c r="D333" s="144" t="s">
        <v>165</v>
      </c>
      <c r="F333" s="145" t="s">
        <v>480</v>
      </c>
      <c r="I333" s="146"/>
      <c r="L333" s="32"/>
      <c r="M333" s="147"/>
      <c r="T333" s="56"/>
      <c r="AT333" s="17" t="s">
        <v>165</v>
      </c>
      <c r="AU333" s="17" t="s">
        <v>83</v>
      </c>
    </row>
    <row r="334" spans="2:65" s="1" customFormat="1" ht="24.15" customHeight="1">
      <c r="B334" s="130"/>
      <c r="C334" s="131" t="s">
        <v>928</v>
      </c>
      <c r="D334" s="131" t="s">
        <v>160</v>
      </c>
      <c r="E334" s="132" t="s">
        <v>929</v>
      </c>
      <c r="F334" s="133" t="s">
        <v>930</v>
      </c>
      <c r="G334" s="134" t="s">
        <v>344</v>
      </c>
      <c r="H334" s="135">
        <v>20</v>
      </c>
      <c r="I334" s="136"/>
      <c r="J334" s="137">
        <f>ROUND(I334*H334,2)</f>
        <v>0</v>
      </c>
      <c r="K334" s="133" t="s">
        <v>345</v>
      </c>
      <c r="L334" s="32"/>
      <c r="M334" s="138" t="s">
        <v>1</v>
      </c>
      <c r="N334" s="139" t="s">
        <v>39</v>
      </c>
      <c r="P334" s="140">
        <f>O334*H334</f>
        <v>0</v>
      </c>
      <c r="Q334" s="140">
        <v>0</v>
      </c>
      <c r="R334" s="140">
        <f>Q334*H334</f>
        <v>0</v>
      </c>
      <c r="S334" s="140">
        <v>0</v>
      </c>
      <c r="T334" s="141">
        <f>S334*H334</f>
        <v>0</v>
      </c>
      <c r="AR334" s="142" t="s">
        <v>164</v>
      </c>
      <c r="AT334" s="142" t="s">
        <v>160</v>
      </c>
      <c r="AU334" s="142" t="s">
        <v>83</v>
      </c>
      <c r="AY334" s="17" t="s">
        <v>159</v>
      </c>
      <c r="BE334" s="143">
        <f>IF(N334="základní",J334,0)</f>
        <v>0</v>
      </c>
      <c r="BF334" s="143">
        <f>IF(N334="snížená",J334,0)</f>
        <v>0</v>
      </c>
      <c r="BG334" s="143">
        <f>IF(N334="zákl. přenesená",J334,0)</f>
        <v>0</v>
      </c>
      <c r="BH334" s="143">
        <f>IF(N334="sníž. přenesená",J334,0)</f>
        <v>0</v>
      </c>
      <c r="BI334" s="143">
        <f>IF(N334="nulová",J334,0)</f>
        <v>0</v>
      </c>
      <c r="BJ334" s="17" t="s">
        <v>81</v>
      </c>
      <c r="BK334" s="143">
        <f>ROUND(I334*H334,2)</f>
        <v>0</v>
      </c>
      <c r="BL334" s="17" t="s">
        <v>164</v>
      </c>
      <c r="BM334" s="142" t="s">
        <v>931</v>
      </c>
    </row>
    <row r="335" spans="2:65" s="1" customFormat="1" ht="19.2">
      <c r="B335" s="32"/>
      <c r="D335" s="144" t="s">
        <v>165</v>
      </c>
      <c r="F335" s="145" t="s">
        <v>930</v>
      </c>
      <c r="I335" s="146"/>
      <c r="L335" s="32"/>
      <c r="M335" s="147"/>
      <c r="T335" s="56"/>
      <c r="AT335" s="17" t="s">
        <v>165</v>
      </c>
      <c r="AU335" s="17" t="s">
        <v>83</v>
      </c>
    </row>
    <row r="336" spans="2:65" s="1" customFormat="1" ht="16.5" customHeight="1">
      <c r="B336" s="130"/>
      <c r="C336" s="158" t="s">
        <v>932</v>
      </c>
      <c r="D336" s="158" t="s">
        <v>326</v>
      </c>
      <c r="E336" s="159" t="s">
        <v>933</v>
      </c>
      <c r="F336" s="160" t="s">
        <v>934</v>
      </c>
      <c r="G336" s="161" t="s">
        <v>344</v>
      </c>
      <c r="H336" s="162">
        <v>20</v>
      </c>
      <c r="I336" s="163"/>
      <c r="J336" s="164">
        <f>ROUND(I336*H336,2)</f>
        <v>0</v>
      </c>
      <c r="K336" s="160" t="s">
        <v>1</v>
      </c>
      <c r="L336" s="165"/>
      <c r="M336" s="166" t="s">
        <v>1</v>
      </c>
      <c r="N336" s="167" t="s">
        <v>39</v>
      </c>
      <c r="P336" s="140">
        <f>O336*H336</f>
        <v>0</v>
      </c>
      <c r="Q336" s="140">
        <v>5.4999999999999997E-3</v>
      </c>
      <c r="R336" s="140">
        <f>Q336*H336</f>
        <v>0.10999999999999999</v>
      </c>
      <c r="S336" s="140">
        <v>0</v>
      </c>
      <c r="T336" s="141">
        <f>S336*H336</f>
        <v>0</v>
      </c>
      <c r="AR336" s="142" t="s">
        <v>175</v>
      </c>
      <c r="AT336" s="142" t="s">
        <v>326</v>
      </c>
      <c r="AU336" s="142" t="s">
        <v>83</v>
      </c>
      <c r="AY336" s="17" t="s">
        <v>159</v>
      </c>
      <c r="BE336" s="143">
        <f>IF(N336="základní",J336,0)</f>
        <v>0</v>
      </c>
      <c r="BF336" s="143">
        <f>IF(N336="snížená",J336,0)</f>
        <v>0</v>
      </c>
      <c r="BG336" s="143">
        <f>IF(N336="zákl. přenesená",J336,0)</f>
        <v>0</v>
      </c>
      <c r="BH336" s="143">
        <f>IF(N336="sníž. přenesená",J336,0)</f>
        <v>0</v>
      </c>
      <c r="BI336" s="143">
        <f>IF(N336="nulová",J336,0)</f>
        <v>0</v>
      </c>
      <c r="BJ336" s="17" t="s">
        <v>81</v>
      </c>
      <c r="BK336" s="143">
        <f>ROUND(I336*H336,2)</f>
        <v>0</v>
      </c>
      <c r="BL336" s="17" t="s">
        <v>164</v>
      </c>
      <c r="BM336" s="142" t="s">
        <v>935</v>
      </c>
    </row>
    <row r="337" spans="2:65" s="1" customFormat="1" ht="10.199999999999999">
      <c r="B337" s="32"/>
      <c r="D337" s="144" t="s">
        <v>165</v>
      </c>
      <c r="F337" s="145" t="s">
        <v>934</v>
      </c>
      <c r="I337" s="146"/>
      <c r="L337" s="32"/>
      <c r="M337" s="147"/>
      <c r="T337" s="56"/>
      <c r="AT337" s="17" t="s">
        <v>165</v>
      </c>
      <c r="AU337" s="17" t="s">
        <v>83</v>
      </c>
    </row>
    <row r="338" spans="2:65" s="1" customFormat="1" ht="33" customHeight="1">
      <c r="B338" s="130"/>
      <c r="C338" s="131" t="s">
        <v>648</v>
      </c>
      <c r="D338" s="131" t="s">
        <v>160</v>
      </c>
      <c r="E338" s="132" t="s">
        <v>936</v>
      </c>
      <c r="F338" s="133" t="s">
        <v>937</v>
      </c>
      <c r="G338" s="134" t="s">
        <v>344</v>
      </c>
      <c r="H338" s="135">
        <v>30</v>
      </c>
      <c r="I338" s="136"/>
      <c r="J338" s="137">
        <f>ROUND(I338*H338,2)</f>
        <v>0</v>
      </c>
      <c r="K338" s="133" t="s">
        <v>320</v>
      </c>
      <c r="L338" s="32"/>
      <c r="M338" s="138" t="s">
        <v>1</v>
      </c>
      <c r="N338" s="139" t="s">
        <v>39</v>
      </c>
      <c r="P338" s="140">
        <f>O338*H338</f>
        <v>0</v>
      </c>
      <c r="Q338" s="140">
        <v>0</v>
      </c>
      <c r="R338" s="140">
        <f>Q338*H338</f>
        <v>0</v>
      </c>
      <c r="S338" s="140">
        <v>0</v>
      </c>
      <c r="T338" s="141">
        <f>S338*H338</f>
        <v>0</v>
      </c>
      <c r="AR338" s="142" t="s">
        <v>200</v>
      </c>
      <c r="AT338" s="142" t="s">
        <v>160</v>
      </c>
      <c r="AU338" s="142" t="s">
        <v>83</v>
      </c>
      <c r="AY338" s="17" t="s">
        <v>159</v>
      </c>
      <c r="BE338" s="143">
        <f>IF(N338="základní",J338,0)</f>
        <v>0</v>
      </c>
      <c r="BF338" s="143">
        <f>IF(N338="snížená",J338,0)</f>
        <v>0</v>
      </c>
      <c r="BG338" s="143">
        <f>IF(N338="zákl. přenesená",J338,0)</f>
        <v>0</v>
      </c>
      <c r="BH338" s="143">
        <f>IF(N338="sníž. přenesená",J338,0)</f>
        <v>0</v>
      </c>
      <c r="BI338" s="143">
        <f>IF(N338="nulová",J338,0)</f>
        <v>0</v>
      </c>
      <c r="BJ338" s="17" t="s">
        <v>81</v>
      </c>
      <c r="BK338" s="143">
        <f>ROUND(I338*H338,2)</f>
        <v>0</v>
      </c>
      <c r="BL338" s="17" t="s">
        <v>200</v>
      </c>
      <c r="BM338" s="142" t="s">
        <v>938</v>
      </c>
    </row>
    <row r="339" spans="2:65" s="1" customFormat="1" ht="19.2">
      <c r="B339" s="32"/>
      <c r="D339" s="144" t="s">
        <v>165</v>
      </c>
      <c r="F339" s="145" t="s">
        <v>937</v>
      </c>
      <c r="I339" s="146"/>
      <c r="L339" s="32"/>
      <c r="M339" s="147"/>
      <c r="T339" s="56"/>
      <c r="AT339" s="17" t="s">
        <v>165</v>
      </c>
      <c r="AU339" s="17" t="s">
        <v>83</v>
      </c>
    </row>
    <row r="340" spans="2:65" s="1" customFormat="1" ht="16.5" customHeight="1">
      <c r="B340" s="130"/>
      <c r="C340" s="158" t="s">
        <v>939</v>
      </c>
      <c r="D340" s="158" t="s">
        <v>326</v>
      </c>
      <c r="E340" s="159" t="s">
        <v>940</v>
      </c>
      <c r="F340" s="160" t="s">
        <v>941</v>
      </c>
      <c r="G340" s="161" t="s">
        <v>344</v>
      </c>
      <c r="H340" s="162">
        <v>30</v>
      </c>
      <c r="I340" s="163"/>
      <c r="J340" s="164">
        <f>ROUND(I340*H340,2)</f>
        <v>0</v>
      </c>
      <c r="K340" s="160" t="s">
        <v>1</v>
      </c>
      <c r="L340" s="165"/>
      <c r="M340" s="166" t="s">
        <v>1</v>
      </c>
      <c r="N340" s="167" t="s">
        <v>39</v>
      </c>
      <c r="P340" s="140">
        <f>O340*H340</f>
        <v>0</v>
      </c>
      <c r="Q340" s="140">
        <v>4.3499999999999997E-3</v>
      </c>
      <c r="R340" s="140">
        <f>Q340*H340</f>
        <v>0.1305</v>
      </c>
      <c r="S340" s="140">
        <v>0</v>
      </c>
      <c r="T340" s="141">
        <f>S340*H340</f>
        <v>0</v>
      </c>
      <c r="AR340" s="142" t="s">
        <v>241</v>
      </c>
      <c r="AT340" s="142" t="s">
        <v>326</v>
      </c>
      <c r="AU340" s="142" t="s">
        <v>83</v>
      </c>
      <c r="AY340" s="17" t="s">
        <v>159</v>
      </c>
      <c r="BE340" s="143">
        <f>IF(N340="základní",J340,0)</f>
        <v>0</v>
      </c>
      <c r="BF340" s="143">
        <f>IF(N340="snížená",J340,0)</f>
        <v>0</v>
      </c>
      <c r="BG340" s="143">
        <f>IF(N340="zákl. přenesená",J340,0)</f>
        <v>0</v>
      </c>
      <c r="BH340" s="143">
        <f>IF(N340="sníž. přenesená",J340,0)</f>
        <v>0</v>
      </c>
      <c r="BI340" s="143">
        <f>IF(N340="nulová",J340,0)</f>
        <v>0</v>
      </c>
      <c r="BJ340" s="17" t="s">
        <v>81</v>
      </c>
      <c r="BK340" s="143">
        <f>ROUND(I340*H340,2)</f>
        <v>0</v>
      </c>
      <c r="BL340" s="17" t="s">
        <v>200</v>
      </c>
      <c r="BM340" s="142" t="s">
        <v>942</v>
      </c>
    </row>
    <row r="341" spans="2:65" s="1" customFormat="1" ht="10.199999999999999">
      <c r="B341" s="32"/>
      <c r="D341" s="144" t="s">
        <v>165</v>
      </c>
      <c r="F341" s="145" t="s">
        <v>941</v>
      </c>
      <c r="I341" s="146"/>
      <c r="L341" s="32"/>
      <c r="M341" s="147"/>
      <c r="T341" s="56"/>
      <c r="AT341" s="17" t="s">
        <v>165</v>
      </c>
      <c r="AU341" s="17" t="s">
        <v>83</v>
      </c>
    </row>
    <row r="342" spans="2:65" s="1" customFormat="1" ht="16.5" customHeight="1">
      <c r="B342" s="130"/>
      <c r="C342" s="131" t="s">
        <v>943</v>
      </c>
      <c r="D342" s="131" t="s">
        <v>160</v>
      </c>
      <c r="E342" s="132" t="s">
        <v>944</v>
      </c>
      <c r="F342" s="133" t="s">
        <v>945</v>
      </c>
      <c r="G342" s="134" t="s">
        <v>376</v>
      </c>
      <c r="H342" s="135">
        <v>3</v>
      </c>
      <c r="I342" s="136"/>
      <c r="J342" s="137">
        <f>ROUND(I342*H342,2)</f>
        <v>0</v>
      </c>
      <c r="K342" s="133" t="s">
        <v>1</v>
      </c>
      <c r="L342" s="32"/>
      <c r="M342" s="138" t="s">
        <v>1</v>
      </c>
      <c r="N342" s="139" t="s">
        <v>39</v>
      </c>
      <c r="P342" s="140">
        <f>O342*H342</f>
        <v>0</v>
      </c>
      <c r="Q342" s="140">
        <v>0</v>
      </c>
      <c r="R342" s="140">
        <f>Q342*H342</f>
        <v>0</v>
      </c>
      <c r="S342" s="140">
        <v>0</v>
      </c>
      <c r="T342" s="141">
        <f>S342*H342</f>
        <v>0</v>
      </c>
      <c r="AR342" s="142" t="s">
        <v>200</v>
      </c>
      <c r="AT342" s="142" t="s">
        <v>160</v>
      </c>
      <c r="AU342" s="142" t="s">
        <v>83</v>
      </c>
      <c r="AY342" s="17" t="s">
        <v>159</v>
      </c>
      <c r="BE342" s="143">
        <f>IF(N342="základní",J342,0)</f>
        <v>0</v>
      </c>
      <c r="BF342" s="143">
        <f>IF(N342="snížená",J342,0)</f>
        <v>0</v>
      </c>
      <c r="BG342" s="143">
        <f>IF(N342="zákl. přenesená",J342,0)</f>
        <v>0</v>
      </c>
      <c r="BH342" s="143">
        <f>IF(N342="sníž. přenesená",J342,0)</f>
        <v>0</v>
      </c>
      <c r="BI342" s="143">
        <f>IF(N342="nulová",J342,0)</f>
        <v>0</v>
      </c>
      <c r="BJ342" s="17" t="s">
        <v>81</v>
      </c>
      <c r="BK342" s="143">
        <f>ROUND(I342*H342,2)</f>
        <v>0</v>
      </c>
      <c r="BL342" s="17" t="s">
        <v>200</v>
      </c>
      <c r="BM342" s="142" t="s">
        <v>946</v>
      </c>
    </row>
    <row r="343" spans="2:65" s="1" customFormat="1" ht="10.199999999999999">
      <c r="B343" s="32"/>
      <c r="D343" s="144" t="s">
        <v>165</v>
      </c>
      <c r="F343" s="145" t="s">
        <v>945</v>
      </c>
      <c r="I343" s="146"/>
      <c r="L343" s="32"/>
      <c r="M343" s="147"/>
      <c r="T343" s="56"/>
      <c r="AT343" s="17" t="s">
        <v>165</v>
      </c>
      <c r="AU343" s="17" t="s">
        <v>83</v>
      </c>
    </row>
    <row r="344" spans="2:65" s="1" customFormat="1" ht="21.75" customHeight="1">
      <c r="B344" s="130"/>
      <c r="C344" s="158" t="s">
        <v>947</v>
      </c>
      <c r="D344" s="158" t="s">
        <v>326</v>
      </c>
      <c r="E344" s="159" t="s">
        <v>948</v>
      </c>
      <c r="F344" s="160" t="s">
        <v>949</v>
      </c>
      <c r="G344" s="161" t="s">
        <v>376</v>
      </c>
      <c r="H344" s="162">
        <v>3</v>
      </c>
      <c r="I344" s="163"/>
      <c r="J344" s="164">
        <f>ROUND(I344*H344,2)</f>
        <v>0</v>
      </c>
      <c r="K344" s="160" t="s">
        <v>1</v>
      </c>
      <c r="L344" s="165"/>
      <c r="M344" s="166" t="s">
        <v>1</v>
      </c>
      <c r="N344" s="167" t="s">
        <v>39</v>
      </c>
      <c r="P344" s="140">
        <f>O344*H344</f>
        <v>0</v>
      </c>
      <c r="Q344" s="140">
        <v>0</v>
      </c>
      <c r="R344" s="140">
        <f>Q344*H344</f>
        <v>0</v>
      </c>
      <c r="S344" s="140">
        <v>0</v>
      </c>
      <c r="T344" s="141">
        <f>S344*H344</f>
        <v>0</v>
      </c>
      <c r="AR344" s="142" t="s">
        <v>241</v>
      </c>
      <c r="AT344" s="142" t="s">
        <v>326</v>
      </c>
      <c r="AU344" s="142" t="s">
        <v>83</v>
      </c>
      <c r="AY344" s="17" t="s">
        <v>159</v>
      </c>
      <c r="BE344" s="143">
        <f>IF(N344="základní",J344,0)</f>
        <v>0</v>
      </c>
      <c r="BF344" s="143">
        <f>IF(N344="snížená",J344,0)</f>
        <v>0</v>
      </c>
      <c r="BG344" s="143">
        <f>IF(N344="zákl. přenesená",J344,0)</f>
        <v>0</v>
      </c>
      <c r="BH344" s="143">
        <f>IF(N344="sníž. přenesená",J344,0)</f>
        <v>0</v>
      </c>
      <c r="BI344" s="143">
        <f>IF(N344="nulová",J344,0)</f>
        <v>0</v>
      </c>
      <c r="BJ344" s="17" t="s">
        <v>81</v>
      </c>
      <c r="BK344" s="143">
        <f>ROUND(I344*H344,2)</f>
        <v>0</v>
      </c>
      <c r="BL344" s="17" t="s">
        <v>200</v>
      </c>
      <c r="BM344" s="142" t="s">
        <v>950</v>
      </c>
    </row>
    <row r="345" spans="2:65" s="1" customFormat="1" ht="10.199999999999999">
      <c r="B345" s="32"/>
      <c r="D345" s="144" t="s">
        <v>165</v>
      </c>
      <c r="F345" s="145" t="s">
        <v>949</v>
      </c>
      <c r="I345" s="146"/>
      <c r="L345" s="32"/>
      <c r="M345" s="147"/>
      <c r="T345" s="56"/>
      <c r="AT345" s="17" t="s">
        <v>165</v>
      </c>
      <c r="AU345" s="17" t="s">
        <v>83</v>
      </c>
    </row>
    <row r="346" spans="2:65" s="1" customFormat="1" ht="16.5" customHeight="1">
      <c r="B346" s="130"/>
      <c r="C346" s="131" t="s">
        <v>951</v>
      </c>
      <c r="D346" s="131" t="s">
        <v>160</v>
      </c>
      <c r="E346" s="132" t="s">
        <v>952</v>
      </c>
      <c r="F346" s="133" t="s">
        <v>953</v>
      </c>
      <c r="G346" s="134" t="s">
        <v>376</v>
      </c>
      <c r="H346" s="135">
        <v>8</v>
      </c>
      <c r="I346" s="136"/>
      <c r="J346" s="137">
        <f>ROUND(I346*H346,2)</f>
        <v>0</v>
      </c>
      <c r="K346" s="133" t="s">
        <v>1</v>
      </c>
      <c r="L346" s="32"/>
      <c r="M346" s="138" t="s">
        <v>1</v>
      </c>
      <c r="N346" s="139" t="s">
        <v>39</v>
      </c>
      <c r="P346" s="140">
        <f>O346*H346</f>
        <v>0</v>
      </c>
      <c r="Q346" s="140">
        <v>0</v>
      </c>
      <c r="R346" s="140">
        <f>Q346*H346</f>
        <v>0</v>
      </c>
      <c r="S346" s="140">
        <v>0</v>
      </c>
      <c r="T346" s="141">
        <f>S346*H346</f>
        <v>0</v>
      </c>
      <c r="AR346" s="142" t="s">
        <v>200</v>
      </c>
      <c r="AT346" s="142" t="s">
        <v>160</v>
      </c>
      <c r="AU346" s="142" t="s">
        <v>83</v>
      </c>
      <c r="AY346" s="17" t="s">
        <v>159</v>
      </c>
      <c r="BE346" s="143">
        <f>IF(N346="základní",J346,0)</f>
        <v>0</v>
      </c>
      <c r="BF346" s="143">
        <f>IF(N346="snížená",J346,0)</f>
        <v>0</v>
      </c>
      <c r="BG346" s="143">
        <f>IF(N346="zákl. přenesená",J346,0)</f>
        <v>0</v>
      </c>
      <c r="BH346" s="143">
        <f>IF(N346="sníž. přenesená",J346,0)</f>
        <v>0</v>
      </c>
      <c r="BI346" s="143">
        <f>IF(N346="nulová",J346,0)</f>
        <v>0</v>
      </c>
      <c r="BJ346" s="17" t="s">
        <v>81</v>
      </c>
      <c r="BK346" s="143">
        <f>ROUND(I346*H346,2)</f>
        <v>0</v>
      </c>
      <c r="BL346" s="17" t="s">
        <v>200</v>
      </c>
      <c r="BM346" s="142" t="s">
        <v>954</v>
      </c>
    </row>
    <row r="347" spans="2:65" s="1" customFormat="1" ht="10.199999999999999">
      <c r="B347" s="32"/>
      <c r="D347" s="144" t="s">
        <v>165</v>
      </c>
      <c r="F347" s="145" t="s">
        <v>953</v>
      </c>
      <c r="I347" s="146"/>
      <c r="L347" s="32"/>
      <c r="M347" s="147"/>
      <c r="T347" s="56"/>
      <c r="AT347" s="17" t="s">
        <v>165</v>
      </c>
      <c r="AU347" s="17" t="s">
        <v>83</v>
      </c>
    </row>
    <row r="348" spans="2:65" s="1" customFormat="1" ht="24.15" customHeight="1">
      <c r="B348" s="130"/>
      <c r="C348" s="158" t="s">
        <v>955</v>
      </c>
      <c r="D348" s="158" t="s">
        <v>326</v>
      </c>
      <c r="E348" s="159" t="s">
        <v>956</v>
      </c>
      <c r="F348" s="160" t="s">
        <v>957</v>
      </c>
      <c r="G348" s="161" t="s">
        <v>376</v>
      </c>
      <c r="H348" s="162">
        <v>8</v>
      </c>
      <c r="I348" s="163"/>
      <c r="J348" s="164">
        <f>ROUND(I348*H348,2)</f>
        <v>0</v>
      </c>
      <c r="K348" s="160" t="s">
        <v>1</v>
      </c>
      <c r="L348" s="165"/>
      <c r="M348" s="166" t="s">
        <v>1</v>
      </c>
      <c r="N348" s="167" t="s">
        <v>39</v>
      </c>
      <c r="P348" s="140">
        <f>O348*H348</f>
        <v>0</v>
      </c>
      <c r="Q348" s="140">
        <v>0</v>
      </c>
      <c r="R348" s="140">
        <f>Q348*H348</f>
        <v>0</v>
      </c>
      <c r="S348" s="140">
        <v>0</v>
      </c>
      <c r="T348" s="141">
        <f>S348*H348</f>
        <v>0</v>
      </c>
      <c r="AR348" s="142" t="s">
        <v>175</v>
      </c>
      <c r="AT348" s="142" t="s">
        <v>326</v>
      </c>
      <c r="AU348" s="142" t="s">
        <v>83</v>
      </c>
      <c r="AY348" s="17" t="s">
        <v>159</v>
      </c>
      <c r="BE348" s="143">
        <f>IF(N348="základní",J348,0)</f>
        <v>0</v>
      </c>
      <c r="BF348" s="143">
        <f>IF(N348="snížená",J348,0)</f>
        <v>0</v>
      </c>
      <c r="BG348" s="143">
        <f>IF(N348="zákl. přenesená",J348,0)</f>
        <v>0</v>
      </c>
      <c r="BH348" s="143">
        <f>IF(N348="sníž. přenesená",J348,0)</f>
        <v>0</v>
      </c>
      <c r="BI348" s="143">
        <f>IF(N348="nulová",J348,0)</f>
        <v>0</v>
      </c>
      <c r="BJ348" s="17" t="s">
        <v>81</v>
      </c>
      <c r="BK348" s="143">
        <f>ROUND(I348*H348,2)</f>
        <v>0</v>
      </c>
      <c r="BL348" s="17" t="s">
        <v>164</v>
      </c>
      <c r="BM348" s="142" t="s">
        <v>958</v>
      </c>
    </row>
    <row r="349" spans="2:65" s="1" customFormat="1" ht="19.2">
      <c r="B349" s="32"/>
      <c r="D349" s="144" t="s">
        <v>165</v>
      </c>
      <c r="F349" s="145" t="s">
        <v>957</v>
      </c>
      <c r="I349" s="146"/>
      <c r="L349" s="32"/>
      <c r="M349" s="147"/>
      <c r="T349" s="56"/>
      <c r="AT349" s="17" t="s">
        <v>165</v>
      </c>
      <c r="AU349" s="17" t="s">
        <v>83</v>
      </c>
    </row>
    <row r="350" spans="2:65" s="1" customFormat="1" ht="24.15" customHeight="1">
      <c r="B350" s="130"/>
      <c r="C350" s="158" t="s">
        <v>959</v>
      </c>
      <c r="D350" s="158" t="s">
        <v>326</v>
      </c>
      <c r="E350" s="159" t="s">
        <v>960</v>
      </c>
      <c r="F350" s="160" t="s">
        <v>961</v>
      </c>
      <c r="G350" s="161" t="s">
        <v>376</v>
      </c>
      <c r="H350" s="162">
        <v>120</v>
      </c>
      <c r="I350" s="163"/>
      <c r="J350" s="164">
        <f>ROUND(I350*H350,2)</f>
        <v>0</v>
      </c>
      <c r="K350" s="160" t="s">
        <v>320</v>
      </c>
      <c r="L350" s="165"/>
      <c r="M350" s="166" t="s">
        <v>1</v>
      </c>
      <c r="N350" s="167" t="s">
        <v>39</v>
      </c>
      <c r="P350" s="140">
        <f>O350*H350</f>
        <v>0</v>
      </c>
      <c r="Q350" s="140">
        <v>0</v>
      </c>
      <c r="R350" s="140">
        <f>Q350*H350</f>
        <v>0</v>
      </c>
      <c r="S350" s="140">
        <v>0</v>
      </c>
      <c r="T350" s="141">
        <f>S350*H350</f>
        <v>0</v>
      </c>
      <c r="AR350" s="142" t="s">
        <v>241</v>
      </c>
      <c r="AT350" s="142" t="s">
        <v>326</v>
      </c>
      <c r="AU350" s="142" t="s">
        <v>83</v>
      </c>
      <c r="AY350" s="17" t="s">
        <v>159</v>
      </c>
      <c r="BE350" s="143">
        <f>IF(N350="základní",J350,0)</f>
        <v>0</v>
      </c>
      <c r="BF350" s="143">
        <f>IF(N350="snížená",J350,0)</f>
        <v>0</v>
      </c>
      <c r="BG350" s="143">
        <f>IF(N350="zákl. přenesená",J350,0)</f>
        <v>0</v>
      </c>
      <c r="BH350" s="143">
        <f>IF(N350="sníž. přenesená",J350,0)</f>
        <v>0</v>
      </c>
      <c r="BI350" s="143">
        <f>IF(N350="nulová",J350,0)</f>
        <v>0</v>
      </c>
      <c r="BJ350" s="17" t="s">
        <v>81</v>
      </c>
      <c r="BK350" s="143">
        <f>ROUND(I350*H350,2)</f>
        <v>0</v>
      </c>
      <c r="BL350" s="17" t="s">
        <v>200</v>
      </c>
      <c r="BM350" s="142" t="s">
        <v>962</v>
      </c>
    </row>
    <row r="351" spans="2:65" s="1" customFormat="1" ht="19.2">
      <c r="B351" s="32"/>
      <c r="D351" s="144" t="s">
        <v>165</v>
      </c>
      <c r="F351" s="145" t="s">
        <v>961</v>
      </c>
      <c r="I351" s="146"/>
      <c r="L351" s="32"/>
      <c r="M351" s="147"/>
      <c r="T351" s="56"/>
      <c r="AT351" s="17" t="s">
        <v>165</v>
      </c>
      <c r="AU351" s="17" t="s">
        <v>83</v>
      </c>
    </row>
    <row r="352" spans="2:65" s="1" customFormat="1" ht="24.15" customHeight="1">
      <c r="B352" s="130"/>
      <c r="C352" s="158" t="s">
        <v>963</v>
      </c>
      <c r="D352" s="158" t="s">
        <v>326</v>
      </c>
      <c r="E352" s="159" t="s">
        <v>964</v>
      </c>
      <c r="F352" s="160" t="s">
        <v>965</v>
      </c>
      <c r="G352" s="161" t="s">
        <v>376</v>
      </c>
      <c r="H352" s="162">
        <v>50</v>
      </c>
      <c r="I352" s="163"/>
      <c r="J352" s="164">
        <f>ROUND(I352*H352,2)</f>
        <v>0</v>
      </c>
      <c r="K352" s="160" t="s">
        <v>320</v>
      </c>
      <c r="L352" s="165"/>
      <c r="M352" s="166" t="s">
        <v>1</v>
      </c>
      <c r="N352" s="167" t="s">
        <v>39</v>
      </c>
      <c r="P352" s="140">
        <f>O352*H352</f>
        <v>0</v>
      </c>
      <c r="Q352" s="140">
        <v>0</v>
      </c>
      <c r="R352" s="140">
        <f>Q352*H352</f>
        <v>0</v>
      </c>
      <c r="S352" s="140">
        <v>0</v>
      </c>
      <c r="T352" s="141">
        <f>S352*H352</f>
        <v>0</v>
      </c>
      <c r="AR352" s="142" t="s">
        <v>241</v>
      </c>
      <c r="AT352" s="142" t="s">
        <v>326</v>
      </c>
      <c r="AU352" s="142" t="s">
        <v>83</v>
      </c>
      <c r="AY352" s="17" t="s">
        <v>159</v>
      </c>
      <c r="BE352" s="143">
        <f>IF(N352="základní",J352,0)</f>
        <v>0</v>
      </c>
      <c r="BF352" s="143">
        <f>IF(N352="snížená",J352,0)</f>
        <v>0</v>
      </c>
      <c r="BG352" s="143">
        <f>IF(N352="zákl. přenesená",J352,0)</f>
        <v>0</v>
      </c>
      <c r="BH352" s="143">
        <f>IF(N352="sníž. přenesená",J352,0)</f>
        <v>0</v>
      </c>
      <c r="BI352" s="143">
        <f>IF(N352="nulová",J352,0)</f>
        <v>0</v>
      </c>
      <c r="BJ352" s="17" t="s">
        <v>81</v>
      </c>
      <c r="BK352" s="143">
        <f>ROUND(I352*H352,2)</f>
        <v>0</v>
      </c>
      <c r="BL352" s="17" t="s">
        <v>200</v>
      </c>
      <c r="BM352" s="142" t="s">
        <v>966</v>
      </c>
    </row>
    <row r="353" spans="2:65" s="1" customFormat="1" ht="19.2">
      <c r="B353" s="32"/>
      <c r="D353" s="144" t="s">
        <v>165</v>
      </c>
      <c r="F353" s="145" t="s">
        <v>965</v>
      </c>
      <c r="I353" s="146"/>
      <c r="L353" s="32"/>
      <c r="M353" s="147"/>
      <c r="T353" s="56"/>
      <c r="AT353" s="17" t="s">
        <v>165</v>
      </c>
      <c r="AU353" s="17" t="s">
        <v>83</v>
      </c>
    </row>
    <row r="354" spans="2:65" s="1" customFormat="1" ht="24.15" customHeight="1">
      <c r="B354" s="130"/>
      <c r="C354" s="158" t="s">
        <v>967</v>
      </c>
      <c r="D354" s="158" t="s">
        <v>326</v>
      </c>
      <c r="E354" s="159" t="s">
        <v>968</v>
      </c>
      <c r="F354" s="160" t="s">
        <v>969</v>
      </c>
      <c r="G354" s="161" t="s">
        <v>376</v>
      </c>
      <c r="H354" s="162">
        <v>40</v>
      </c>
      <c r="I354" s="163"/>
      <c r="J354" s="164">
        <f>ROUND(I354*H354,2)</f>
        <v>0</v>
      </c>
      <c r="K354" s="160" t="s">
        <v>320</v>
      </c>
      <c r="L354" s="165"/>
      <c r="M354" s="166" t="s">
        <v>1</v>
      </c>
      <c r="N354" s="167" t="s">
        <v>39</v>
      </c>
      <c r="P354" s="140">
        <f>O354*H354</f>
        <v>0</v>
      </c>
      <c r="Q354" s="140">
        <v>0</v>
      </c>
      <c r="R354" s="140">
        <f>Q354*H354</f>
        <v>0</v>
      </c>
      <c r="S354" s="140">
        <v>0</v>
      </c>
      <c r="T354" s="141">
        <f>S354*H354</f>
        <v>0</v>
      </c>
      <c r="AR354" s="142" t="s">
        <v>241</v>
      </c>
      <c r="AT354" s="142" t="s">
        <v>326</v>
      </c>
      <c r="AU354" s="142" t="s">
        <v>83</v>
      </c>
      <c r="AY354" s="17" t="s">
        <v>159</v>
      </c>
      <c r="BE354" s="143">
        <f>IF(N354="základní",J354,0)</f>
        <v>0</v>
      </c>
      <c r="BF354" s="143">
        <f>IF(N354="snížená",J354,0)</f>
        <v>0</v>
      </c>
      <c r="BG354" s="143">
        <f>IF(N354="zákl. přenesená",J354,0)</f>
        <v>0</v>
      </c>
      <c r="BH354" s="143">
        <f>IF(N354="sníž. přenesená",J354,0)</f>
        <v>0</v>
      </c>
      <c r="BI354" s="143">
        <f>IF(N354="nulová",J354,0)</f>
        <v>0</v>
      </c>
      <c r="BJ354" s="17" t="s">
        <v>81</v>
      </c>
      <c r="BK354" s="143">
        <f>ROUND(I354*H354,2)</f>
        <v>0</v>
      </c>
      <c r="BL354" s="17" t="s">
        <v>200</v>
      </c>
      <c r="BM354" s="142" t="s">
        <v>970</v>
      </c>
    </row>
    <row r="355" spans="2:65" s="1" customFormat="1" ht="19.2">
      <c r="B355" s="32"/>
      <c r="D355" s="144" t="s">
        <v>165</v>
      </c>
      <c r="F355" s="145" t="s">
        <v>969</v>
      </c>
      <c r="I355" s="146"/>
      <c r="L355" s="32"/>
      <c r="M355" s="147"/>
      <c r="T355" s="56"/>
      <c r="AT355" s="17" t="s">
        <v>165</v>
      </c>
      <c r="AU355" s="17" t="s">
        <v>83</v>
      </c>
    </row>
    <row r="356" spans="2:65" s="10" customFormat="1" ht="22.8" customHeight="1">
      <c r="B356" s="120"/>
      <c r="D356" s="121" t="s">
        <v>73</v>
      </c>
      <c r="E356" s="156" t="s">
        <v>971</v>
      </c>
      <c r="F356" s="156" t="s">
        <v>972</v>
      </c>
      <c r="I356" s="123"/>
      <c r="J356" s="157">
        <f>BK356</f>
        <v>0</v>
      </c>
      <c r="L356" s="120"/>
      <c r="M356" s="125"/>
      <c r="P356" s="126">
        <f>SUM(P357:P360)</f>
        <v>0</v>
      </c>
      <c r="R356" s="126">
        <f>SUM(R357:R360)</f>
        <v>1.2600000000000001E-3</v>
      </c>
      <c r="T356" s="127">
        <f>SUM(T357:T360)</f>
        <v>0</v>
      </c>
      <c r="AR356" s="121" t="s">
        <v>83</v>
      </c>
      <c r="AT356" s="128" t="s">
        <v>73</v>
      </c>
      <c r="AU356" s="128" t="s">
        <v>81</v>
      </c>
      <c r="AY356" s="121" t="s">
        <v>159</v>
      </c>
      <c r="BK356" s="129">
        <f>SUM(BK357:BK360)</f>
        <v>0</v>
      </c>
    </row>
    <row r="357" spans="2:65" s="1" customFormat="1" ht="24.15" customHeight="1">
      <c r="B357" s="130"/>
      <c r="C357" s="131" t="s">
        <v>973</v>
      </c>
      <c r="D357" s="131" t="s">
        <v>160</v>
      </c>
      <c r="E357" s="132" t="s">
        <v>974</v>
      </c>
      <c r="F357" s="133" t="s">
        <v>975</v>
      </c>
      <c r="G357" s="134" t="s">
        <v>376</v>
      </c>
      <c r="H357" s="135">
        <v>2</v>
      </c>
      <c r="I357" s="136"/>
      <c r="J357" s="137">
        <f>ROUND(I357*H357,2)</f>
        <v>0</v>
      </c>
      <c r="K357" s="133" t="s">
        <v>345</v>
      </c>
      <c r="L357" s="32"/>
      <c r="M357" s="138" t="s">
        <v>1</v>
      </c>
      <c r="N357" s="139" t="s">
        <v>39</v>
      </c>
      <c r="P357" s="140">
        <f>O357*H357</f>
        <v>0</v>
      </c>
      <c r="Q357" s="140">
        <v>0</v>
      </c>
      <c r="R357" s="140">
        <f>Q357*H357</f>
        <v>0</v>
      </c>
      <c r="S357" s="140">
        <v>0</v>
      </c>
      <c r="T357" s="141">
        <f>S357*H357</f>
        <v>0</v>
      </c>
      <c r="AR357" s="142" t="s">
        <v>200</v>
      </c>
      <c r="AT357" s="142" t="s">
        <v>160</v>
      </c>
      <c r="AU357" s="142" t="s">
        <v>83</v>
      </c>
      <c r="AY357" s="17" t="s">
        <v>159</v>
      </c>
      <c r="BE357" s="143">
        <f>IF(N357="základní",J357,0)</f>
        <v>0</v>
      </c>
      <c r="BF357" s="143">
        <f>IF(N357="snížená",J357,0)</f>
        <v>0</v>
      </c>
      <c r="BG357" s="143">
        <f>IF(N357="zákl. přenesená",J357,0)</f>
        <v>0</v>
      </c>
      <c r="BH357" s="143">
        <f>IF(N357="sníž. přenesená",J357,0)</f>
        <v>0</v>
      </c>
      <c r="BI357" s="143">
        <f>IF(N357="nulová",J357,0)</f>
        <v>0</v>
      </c>
      <c r="BJ357" s="17" t="s">
        <v>81</v>
      </c>
      <c r="BK357" s="143">
        <f>ROUND(I357*H357,2)</f>
        <v>0</v>
      </c>
      <c r="BL357" s="17" t="s">
        <v>200</v>
      </c>
      <c r="BM357" s="142" t="s">
        <v>976</v>
      </c>
    </row>
    <row r="358" spans="2:65" s="1" customFormat="1" ht="10.199999999999999">
      <c r="B358" s="32"/>
      <c r="D358" s="144" t="s">
        <v>165</v>
      </c>
      <c r="F358" s="145" t="s">
        <v>975</v>
      </c>
      <c r="I358" s="146"/>
      <c r="L358" s="32"/>
      <c r="M358" s="147"/>
      <c r="T358" s="56"/>
      <c r="AT358" s="17" t="s">
        <v>165</v>
      </c>
      <c r="AU358" s="17" t="s">
        <v>83</v>
      </c>
    </row>
    <row r="359" spans="2:65" s="1" customFormat="1" ht="16.5" customHeight="1">
      <c r="B359" s="130"/>
      <c r="C359" s="158" t="s">
        <v>977</v>
      </c>
      <c r="D359" s="158" t="s">
        <v>326</v>
      </c>
      <c r="E359" s="159" t="s">
        <v>978</v>
      </c>
      <c r="F359" s="160" t="s">
        <v>979</v>
      </c>
      <c r="G359" s="161" t="s">
        <v>376</v>
      </c>
      <c r="H359" s="162">
        <v>2</v>
      </c>
      <c r="I359" s="163"/>
      <c r="J359" s="164">
        <f>ROUND(I359*H359,2)</f>
        <v>0</v>
      </c>
      <c r="K359" s="160" t="s">
        <v>1</v>
      </c>
      <c r="L359" s="165"/>
      <c r="M359" s="166" t="s">
        <v>1</v>
      </c>
      <c r="N359" s="167" t="s">
        <v>39</v>
      </c>
      <c r="P359" s="140">
        <f>O359*H359</f>
        <v>0</v>
      </c>
      <c r="Q359" s="140">
        <v>6.3000000000000003E-4</v>
      </c>
      <c r="R359" s="140">
        <f>Q359*H359</f>
        <v>1.2600000000000001E-3</v>
      </c>
      <c r="S359" s="140">
        <v>0</v>
      </c>
      <c r="T359" s="141">
        <f>S359*H359</f>
        <v>0</v>
      </c>
      <c r="AR359" s="142" t="s">
        <v>241</v>
      </c>
      <c r="AT359" s="142" t="s">
        <v>326</v>
      </c>
      <c r="AU359" s="142" t="s">
        <v>83</v>
      </c>
      <c r="AY359" s="17" t="s">
        <v>159</v>
      </c>
      <c r="BE359" s="143">
        <f>IF(N359="základní",J359,0)</f>
        <v>0</v>
      </c>
      <c r="BF359" s="143">
        <f>IF(N359="snížená",J359,0)</f>
        <v>0</v>
      </c>
      <c r="BG359" s="143">
        <f>IF(N359="zákl. přenesená",J359,0)</f>
        <v>0</v>
      </c>
      <c r="BH359" s="143">
        <f>IF(N359="sníž. přenesená",J359,0)</f>
        <v>0</v>
      </c>
      <c r="BI359" s="143">
        <f>IF(N359="nulová",J359,0)</f>
        <v>0</v>
      </c>
      <c r="BJ359" s="17" t="s">
        <v>81</v>
      </c>
      <c r="BK359" s="143">
        <f>ROUND(I359*H359,2)</f>
        <v>0</v>
      </c>
      <c r="BL359" s="17" t="s">
        <v>200</v>
      </c>
      <c r="BM359" s="142" t="s">
        <v>980</v>
      </c>
    </row>
    <row r="360" spans="2:65" s="1" customFormat="1" ht="10.199999999999999">
      <c r="B360" s="32"/>
      <c r="D360" s="144" t="s">
        <v>165</v>
      </c>
      <c r="F360" s="145" t="s">
        <v>979</v>
      </c>
      <c r="I360" s="146"/>
      <c r="L360" s="32"/>
      <c r="M360" s="147"/>
      <c r="T360" s="56"/>
      <c r="AT360" s="17" t="s">
        <v>165</v>
      </c>
      <c r="AU360" s="17" t="s">
        <v>83</v>
      </c>
    </row>
    <row r="361" spans="2:65" s="10" customFormat="1" ht="25.95" customHeight="1">
      <c r="B361" s="120"/>
      <c r="D361" s="121" t="s">
        <v>73</v>
      </c>
      <c r="E361" s="122" t="s">
        <v>326</v>
      </c>
      <c r="F361" s="122" t="s">
        <v>371</v>
      </c>
      <c r="I361" s="123"/>
      <c r="J361" s="124">
        <f>BK361</f>
        <v>0</v>
      </c>
      <c r="L361" s="120"/>
      <c r="M361" s="125"/>
      <c r="P361" s="126">
        <f>P362</f>
        <v>0</v>
      </c>
      <c r="R361" s="126">
        <f>R362</f>
        <v>4.8300000000000003E-2</v>
      </c>
      <c r="T361" s="127">
        <f>T362</f>
        <v>0</v>
      </c>
      <c r="AR361" s="121" t="s">
        <v>94</v>
      </c>
      <c r="AT361" s="128" t="s">
        <v>73</v>
      </c>
      <c r="AU361" s="128" t="s">
        <v>74</v>
      </c>
      <c r="AY361" s="121" t="s">
        <v>159</v>
      </c>
      <c r="BK361" s="129">
        <f>BK362</f>
        <v>0</v>
      </c>
    </row>
    <row r="362" spans="2:65" s="10" customFormat="1" ht="22.8" customHeight="1">
      <c r="B362" s="120"/>
      <c r="D362" s="121" t="s">
        <v>73</v>
      </c>
      <c r="E362" s="156" t="s">
        <v>372</v>
      </c>
      <c r="F362" s="156" t="s">
        <v>373</v>
      </c>
      <c r="I362" s="123"/>
      <c r="J362" s="157">
        <f>BK362</f>
        <v>0</v>
      </c>
      <c r="L362" s="120"/>
      <c r="M362" s="125"/>
      <c r="P362" s="126">
        <f>SUM(P363:P382)</f>
        <v>0</v>
      </c>
      <c r="R362" s="126">
        <f>SUM(R363:R382)</f>
        <v>4.8300000000000003E-2</v>
      </c>
      <c r="T362" s="127">
        <f>SUM(T363:T382)</f>
        <v>0</v>
      </c>
      <c r="AR362" s="121" t="s">
        <v>94</v>
      </c>
      <c r="AT362" s="128" t="s">
        <v>73</v>
      </c>
      <c r="AU362" s="128" t="s">
        <v>81</v>
      </c>
      <c r="AY362" s="121" t="s">
        <v>159</v>
      </c>
      <c r="BK362" s="129">
        <f>SUM(BK363:BK382)</f>
        <v>0</v>
      </c>
    </row>
    <row r="363" spans="2:65" s="1" customFormat="1" ht="24.15" customHeight="1">
      <c r="B363" s="130"/>
      <c r="C363" s="131" t="s">
        <v>981</v>
      </c>
      <c r="D363" s="131" t="s">
        <v>160</v>
      </c>
      <c r="E363" s="132" t="s">
        <v>389</v>
      </c>
      <c r="F363" s="133" t="s">
        <v>390</v>
      </c>
      <c r="G363" s="134" t="s">
        <v>376</v>
      </c>
      <c r="H363" s="135">
        <v>1</v>
      </c>
      <c r="I363" s="136"/>
      <c r="J363" s="137">
        <f>ROUND(I363*H363,2)</f>
        <v>0</v>
      </c>
      <c r="K363" s="133" t="s">
        <v>316</v>
      </c>
      <c r="L363" s="32"/>
      <c r="M363" s="138" t="s">
        <v>1</v>
      </c>
      <c r="N363" s="139" t="s">
        <v>39</v>
      </c>
      <c r="P363" s="140">
        <f>O363*H363</f>
        <v>0</v>
      </c>
      <c r="Q363" s="140">
        <v>0</v>
      </c>
      <c r="R363" s="140">
        <f>Q363*H363</f>
        <v>0</v>
      </c>
      <c r="S363" s="140">
        <v>0</v>
      </c>
      <c r="T363" s="141">
        <f>S363*H363</f>
        <v>0</v>
      </c>
      <c r="AR363" s="142" t="s">
        <v>164</v>
      </c>
      <c r="AT363" s="142" t="s">
        <v>160</v>
      </c>
      <c r="AU363" s="142" t="s">
        <v>83</v>
      </c>
      <c r="AY363" s="17" t="s">
        <v>159</v>
      </c>
      <c r="BE363" s="143">
        <f>IF(N363="základní",J363,0)</f>
        <v>0</v>
      </c>
      <c r="BF363" s="143">
        <f>IF(N363="snížená",J363,0)</f>
        <v>0</v>
      </c>
      <c r="BG363" s="143">
        <f>IF(N363="zákl. přenesená",J363,0)</f>
        <v>0</v>
      </c>
      <c r="BH363" s="143">
        <f>IF(N363="sníž. přenesená",J363,0)</f>
        <v>0</v>
      </c>
      <c r="BI363" s="143">
        <f>IF(N363="nulová",J363,0)</f>
        <v>0</v>
      </c>
      <c r="BJ363" s="17" t="s">
        <v>81</v>
      </c>
      <c r="BK363" s="143">
        <f>ROUND(I363*H363,2)</f>
        <v>0</v>
      </c>
      <c r="BL363" s="17" t="s">
        <v>164</v>
      </c>
      <c r="BM363" s="142" t="s">
        <v>982</v>
      </c>
    </row>
    <row r="364" spans="2:65" s="1" customFormat="1" ht="19.2">
      <c r="B364" s="32"/>
      <c r="D364" s="144" t="s">
        <v>165</v>
      </c>
      <c r="F364" s="145" t="s">
        <v>390</v>
      </c>
      <c r="I364" s="146"/>
      <c r="L364" s="32"/>
      <c r="M364" s="147"/>
      <c r="T364" s="56"/>
      <c r="AT364" s="17" t="s">
        <v>165</v>
      </c>
      <c r="AU364" s="17" t="s">
        <v>83</v>
      </c>
    </row>
    <row r="365" spans="2:65" s="1" customFormat="1" ht="66.75" customHeight="1">
      <c r="B365" s="130"/>
      <c r="C365" s="158" t="s">
        <v>983</v>
      </c>
      <c r="D365" s="158" t="s">
        <v>326</v>
      </c>
      <c r="E365" s="159" t="s">
        <v>392</v>
      </c>
      <c r="F365" s="160" t="s">
        <v>984</v>
      </c>
      <c r="G365" s="161" t="s">
        <v>376</v>
      </c>
      <c r="H365" s="162">
        <v>1</v>
      </c>
      <c r="I365" s="163"/>
      <c r="J365" s="164">
        <f>ROUND(I365*H365,2)</f>
        <v>0</v>
      </c>
      <c r="K365" s="160" t="s">
        <v>714</v>
      </c>
      <c r="L365" s="165"/>
      <c r="M365" s="166" t="s">
        <v>1</v>
      </c>
      <c r="N365" s="167" t="s">
        <v>39</v>
      </c>
      <c r="P365" s="140">
        <f>O365*H365</f>
        <v>0</v>
      </c>
      <c r="Q365" s="140">
        <v>3.9E-2</v>
      </c>
      <c r="R365" s="140">
        <f>Q365*H365</f>
        <v>3.9E-2</v>
      </c>
      <c r="S365" s="140">
        <v>0</v>
      </c>
      <c r="T365" s="141">
        <f>S365*H365</f>
        <v>0</v>
      </c>
      <c r="AR365" s="142" t="s">
        <v>175</v>
      </c>
      <c r="AT365" s="142" t="s">
        <v>326</v>
      </c>
      <c r="AU365" s="142" t="s">
        <v>83</v>
      </c>
      <c r="AY365" s="17" t="s">
        <v>159</v>
      </c>
      <c r="BE365" s="143">
        <f>IF(N365="základní",J365,0)</f>
        <v>0</v>
      </c>
      <c r="BF365" s="143">
        <f>IF(N365="snížená",J365,0)</f>
        <v>0</v>
      </c>
      <c r="BG365" s="143">
        <f>IF(N365="zákl. přenesená",J365,0)</f>
        <v>0</v>
      </c>
      <c r="BH365" s="143">
        <f>IF(N365="sníž. přenesená",J365,0)</f>
        <v>0</v>
      </c>
      <c r="BI365" s="143">
        <f>IF(N365="nulová",J365,0)</f>
        <v>0</v>
      </c>
      <c r="BJ365" s="17" t="s">
        <v>81</v>
      </c>
      <c r="BK365" s="143">
        <f>ROUND(I365*H365,2)</f>
        <v>0</v>
      </c>
      <c r="BL365" s="17" t="s">
        <v>164</v>
      </c>
      <c r="BM365" s="142" t="s">
        <v>985</v>
      </c>
    </row>
    <row r="366" spans="2:65" s="1" customFormat="1" ht="57.6">
      <c r="B366" s="32"/>
      <c r="D366" s="144" t="s">
        <v>165</v>
      </c>
      <c r="F366" s="145" t="s">
        <v>986</v>
      </c>
      <c r="I366" s="146"/>
      <c r="L366" s="32"/>
      <c r="M366" s="147"/>
      <c r="T366" s="56"/>
      <c r="AT366" s="17" t="s">
        <v>165</v>
      </c>
      <c r="AU366" s="17" t="s">
        <v>83</v>
      </c>
    </row>
    <row r="367" spans="2:65" s="1" customFormat="1" ht="33" customHeight="1">
      <c r="B367" s="130"/>
      <c r="C367" s="131" t="s">
        <v>987</v>
      </c>
      <c r="D367" s="131" t="s">
        <v>160</v>
      </c>
      <c r="E367" s="132" t="s">
        <v>988</v>
      </c>
      <c r="F367" s="133" t="s">
        <v>989</v>
      </c>
      <c r="G367" s="134" t="s">
        <v>990</v>
      </c>
      <c r="H367" s="135">
        <v>1</v>
      </c>
      <c r="I367" s="136"/>
      <c r="J367" s="137">
        <f>ROUND(I367*H367,2)</f>
        <v>0</v>
      </c>
      <c r="K367" s="133" t="s">
        <v>320</v>
      </c>
      <c r="L367" s="32"/>
      <c r="M367" s="138" t="s">
        <v>1</v>
      </c>
      <c r="N367" s="139" t="s">
        <v>39</v>
      </c>
      <c r="P367" s="140">
        <f>O367*H367</f>
        <v>0</v>
      </c>
      <c r="Q367" s="140">
        <v>0</v>
      </c>
      <c r="R367" s="140">
        <f>Q367*H367</f>
        <v>0</v>
      </c>
      <c r="S367" s="140">
        <v>0</v>
      </c>
      <c r="T367" s="141">
        <f>S367*H367</f>
        <v>0</v>
      </c>
      <c r="AR367" s="142" t="s">
        <v>377</v>
      </c>
      <c r="AT367" s="142" t="s">
        <v>160</v>
      </c>
      <c r="AU367" s="142" t="s">
        <v>83</v>
      </c>
      <c r="AY367" s="17" t="s">
        <v>159</v>
      </c>
      <c r="BE367" s="143">
        <f>IF(N367="základní",J367,0)</f>
        <v>0</v>
      </c>
      <c r="BF367" s="143">
        <f>IF(N367="snížená",J367,0)</f>
        <v>0</v>
      </c>
      <c r="BG367" s="143">
        <f>IF(N367="zákl. přenesená",J367,0)</f>
        <v>0</v>
      </c>
      <c r="BH367" s="143">
        <f>IF(N367="sníž. přenesená",J367,0)</f>
        <v>0</v>
      </c>
      <c r="BI367" s="143">
        <f>IF(N367="nulová",J367,0)</f>
        <v>0</v>
      </c>
      <c r="BJ367" s="17" t="s">
        <v>81</v>
      </c>
      <c r="BK367" s="143">
        <f>ROUND(I367*H367,2)</f>
        <v>0</v>
      </c>
      <c r="BL367" s="17" t="s">
        <v>377</v>
      </c>
      <c r="BM367" s="142" t="s">
        <v>991</v>
      </c>
    </row>
    <row r="368" spans="2:65" s="1" customFormat="1" ht="19.2">
      <c r="B368" s="32"/>
      <c r="D368" s="144" t="s">
        <v>165</v>
      </c>
      <c r="F368" s="145" t="s">
        <v>989</v>
      </c>
      <c r="I368" s="146"/>
      <c r="L368" s="32"/>
      <c r="M368" s="147"/>
      <c r="T368" s="56"/>
      <c r="AT368" s="17" t="s">
        <v>165</v>
      </c>
      <c r="AU368" s="17" t="s">
        <v>83</v>
      </c>
    </row>
    <row r="369" spans="2:65" s="1" customFormat="1" ht="33" customHeight="1">
      <c r="B369" s="130"/>
      <c r="C369" s="158" t="s">
        <v>992</v>
      </c>
      <c r="D369" s="158" t="s">
        <v>326</v>
      </c>
      <c r="E369" s="159" t="s">
        <v>993</v>
      </c>
      <c r="F369" s="160" t="s">
        <v>994</v>
      </c>
      <c r="G369" s="161" t="s">
        <v>376</v>
      </c>
      <c r="H369" s="162">
        <v>1</v>
      </c>
      <c r="I369" s="163"/>
      <c r="J369" s="164">
        <f>ROUND(I369*H369,2)</f>
        <v>0</v>
      </c>
      <c r="K369" s="160" t="s">
        <v>579</v>
      </c>
      <c r="L369" s="165"/>
      <c r="M369" s="166" t="s">
        <v>1</v>
      </c>
      <c r="N369" s="167" t="s">
        <v>39</v>
      </c>
      <c r="P369" s="140">
        <f>O369*H369</f>
        <v>0</v>
      </c>
      <c r="Q369" s="140">
        <v>8.8000000000000005E-3</v>
      </c>
      <c r="R369" s="140">
        <f>Q369*H369</f>
        <v>8.8000000000000005E-3</v>
      </c>
      <c r="S369" s="140">
        <v>0</v>
      </c>
      <c r="T369" s="141">
        <f>S369*H369</f>
        <v>0</v>
      </c>
      <c r="AR369" s="142" t="s">
        <v>397</v>
      </c>
      <c r="AT369" s="142" t="s">
        <v>326</v>
      </c>
      <c r="AU369" s="142" t="s">
        <v>83</v>
      </c>
      <c r="AY369" s="17" t="s">
        <v>159</v>
      </c>
      <c r="BE369" s="143">
        <f>IF(N369="základní",J369,0)</f>
        <v>0</v>
      </c>
      <c r="BF369" s="143">
        <f>IF(N369="snížená",J369,0)</f>
        <v>0</v>
      </c>
      <c r="BG369" s="143">
        <f>IF(N369="zákl. přenesená",J369,0)</f>
        <v>0</v>
      </c>
      <c r="BH369" s="143">
        <f>IF(N369="sníž. přenesená",J369,0)</f>
        <v>0</v>
      </c>
      <c r="BI369" s="143">
        <f>IF(N369="nulová",J369,0)</f>
        <v>0</v>
      </c>
      <c r="BJ369" s="17" t="s">
        <v>81</v>
      </c>
      <c r="BK369" s="143">
        <f>ROUND(I369*H369,2)</f>
        <v>0</v>
      </c>
      <c r="BL369" s="17" t="s">
        <v>377</v>
      </c>
      <c r="BM369" s="142" t="s">
        <v>995</v>
      </c>
    </row>
    <row r="370" spans="2:65" s="1" customFormat="1" ht="19.2">
      <c r="B370" s="32"/>
      <c r="D370" s="144" t="s">
        <v>165</v>
      </c>
      <c r="F370" s="145" t="s">
        <v>994</v>
      </c>
      <c r="I370" s="146"/>
      <c r="L370" s="32"/>
      <c r="M370" s="147"/>
      <c r="T370" s="56"/>
      <c r="AT370" s="17" t="s">
        <v>165</v>
      </c>
      <c r="AU370" s="17" t="s">
        <v>83</v>
      </c>
    </row>
    <row r="371" spans="2:65" s="1" customFormat="1" ht="16.5" customHeight="1">
      <c r="B371" s="130"/>
      <c r="C371" s="158" t="s">
        <v>996</v>
      </c>
      <c r="D371" s="158" t="s">
        <v>326</v>
      </c>
      <c r="E371" s="159" t="s">
        <v>997</v>
      </c>
      <c r="F371" s="160" t="s">
        <v>998</v>
      </c>
      <c r="G371" s="161" t="s">
        <v>376</v>
      </c>
      <c r="H371" s="162">
        <v>1</v>
      </c>
      <c r="I371" s="163"/>
      <c r="J371" s="164">
        <f>ROUND(I371*H371,2)</f>
        <v>0</v>
      </c>
      <c r="K371" s="160" t="s">
        <v>579</v>
      </c>
      <c r="L371" s="165"/>
      <c r="M371" s="166" t="s">
        <v>1</v>
      </c>
      <c r="N371" s="167" t="s">
        <v>39</v>
      </c>
      <c r="P371" s="140">
        <f>O371*H371</f>
        <v>0</v>
      </c>
      <c r="Q371" s="140">
        <v>5.0000000000000001E-4</v>
      </c>
      <c r="R371" s="140">
        <f>Q371*H371</f>
        <v>5.0000000000000001E-4</v>
      </c>
      <c r="S371" s="140">
        <v>0</v>
      </c>
      <c r="T371" s="141">
        <f>S371*H371</f>
        <v>0</v>
      </c>
      <c r="AR371" s="142" t="s">
        <v>397</v>
      </c>
      <c r="AT371" s="142" t="s">
        <v>326</v>
      </c>
      <c r="AU371" s="142" t="s">
        <v>83</v>
      </c>
      <c r="AY371" s="17" t="s">
        <v>159</v>
      </c>
      <c r="BE371" s="143">
        <f>IF(N371="základní",J371,0)</f>
        <v>0</v>
      </c>
      <c r="BF371" s="143">
        <f>IF(N371="snížená",J371,0)</f>
        <v>0</v>
      </c>
      <c r="BG371" s="143">
        <f>IF(N371="zákl. přenesená",J371,0)</f>
        <v>0</v>
      </c>
      <c r="BH371" s="143">
        <f>IF(N371="sníž. přenesená",J371,0)</f>
        <v>0</v>
      </c>
      <c r="BI371" s="143">
        <f>IF(N371="nulová",J371,0)</f>
        <v>0</v>
      </c>
      <c r="BJ371" s="17" t="s">
        <v>81</v>
      </c>
      <c r="BK371" s="143">
        <f>ROUND(I371*H371,2)</f>
        <v>0</v>
      </c>
      <c r="BL371" s="17" t="s">
        <v>377</v>
      </c>
      <c r="BM371" s="142" t="s">
        <v>999</v>
      </c>
    </row>
    <row r="372" spans="2:65" s="1" customFormat="1" ht="10.199999999999999">
      <c r="B372" s="32"/>
      <c r="D372" s="144" t="s">
        <v>165</v>
      </c>
      <c r="F372" s="145" t="s">
        <v>998</v>
      </c>
      <c r="I372" s="146"/>
      <c r="L372" s="32"/>
      <c r="M372" s="147"/>
      <c r="T372" s="56"/>
      <c r="AT372" s="17" t="s">
        <v>165</v>
      </c>
      <c r="AU372" s="17" t="s">
        <v>83</v>
      </c>
    </row>
    <row r="373" spans="2:65" s="1" customFormat="1" ht="24.15" customHeight="1">
      <c r="B373" s="130"/>
      <c r="C373" s="131" t="s">
        <v>1000</v>
      </c>
      <c r="D373" s="131" t="s">
        <v>160</v>
      </c>
      <c r="E373" s="132" t="s">
        <v>1001</v>
      </c>
      <c r="F373" s="133" t="s">
        <v>1002</v>
      </c>
      <c r="G373" s="134" t="s">
        <v>990</v>
      </c>
      <c r="H373" s="135">
        <v>1</v>
      </c>
      <c r="I373" s="136"/>
      <c r="J373" s="137">
        <f>ROUND(I373*H373,2)</f>
        <v>0</v>
      </c>
      <c r="K373" s="133" t="s">
        <v>1</v>
      </c>
      <c r="L373" s="32"/>
      <c r="M373" s="138" t="s">
        <v>1</v>
      </c>
      <c r="N373" s="139" t="s">
        <v>39</v>
      </c>
      <c r="P373" s="140">
        <f>O373*H373</f>
        <v>0</v>
      </c>
      <c r="Q373" s="140">
        <v>0</v>
      </c>
      <c r="R373" s="140">
        <f>Q373*H373</f>
        <v>0</v>
      </c>
      <c r="S373" s="140">
        <v>0</v>
      </c>
      <c r="T373" s="141">
        <f>S373*H373</f>
        <v>0</v>
      </c>
      <c r="AR373" s="142" t="s">
        <v>377</v>
      </c>
      <c r="AT373" s="142" t="s">
        <v>160</v>
      </c>
      <c r="AU373" s="142" t="s">
        <v>83</v>
      </c>
      <c r="AY373" s="17" t="s">
        <v>159</v>
      </c>
      <c r="BE373" s="143">
        <f>IF(N373="základní",J373,0)</f>
        <v>0</v>
      </c>
      <c r="BF373" s="143">
        <f>IF(N373="snížená",J373,0)</f>
        <v>0</v>
      </c>
      <c r="BG373" s="143">
        <f>IF(N373="zákl. přenesená",J373,0)</f>
        <v>0</v>
      </c>
      <c r="BH373" s="143">
        <f>IF(N373="sníž. přenesená",J373,0)</f>
        <v>0</v>
      </c>
      <c r="BI373" s="143">
        <f>IF(N373="nulová",J373,0)</f>
        <v>0</v>
      </c>
      <c r="BJ373" s="17" t="s">
        <v>81</v>
      </c>
      <c r="BK373" s="143">
        <f>ROUND(I373*H373,2)</f>
        <v>0</v>
      </c>
      <c r="BL373" s="17" t="s">
        <v>377</v>
      </c>
      <c r="BM373" s="142" t="s">
        <v>1003</v>
      </c>
    </row>
    <row r="374" spans="2:65" s="1" customFormat="1" ht="19.2">
      <c r="B374" s="32"/>
      <c r="D374" s="144" t="s">
        <v>165</v>
      </c>
      <c r="F374" s="145" t="s">
        <v>1002</v>
      </c>
      <c r="I374" s="146"/>
      <c r="L374" s="32"/>
      <c r="M374" s="147"/>
      <c r="T374" s="56"/>
      <c r="AT374" s="17" t="s">
        <v>165</v>
      </c>
      <c r="AU374" s="17" t="s">
        <v>83</v>
      </c>
    </row>
    <row r="375" spans="2:65" s="1" customFormat="1" ht="16.5" customHeight="1">
      <c r="B375" s="130"/>
      <c r="C375" s="158" t="s">
        <v>1004</v>
      </c>
      <c r="D375" s="158" t="s">
        <v>326</v>
      </c>
      <c r="E375" s="159" t="s">
        <v>1005</v>
      </c>
      <c r="F375" s="160" t="s">
        <v>1006</v>
      </c>
      <c r="G375" s="161" t="s">
        <v>990</v>
      </c>
      <c r="H375" s="162">
        <v>1</v>
      </c>
      <c r="I375" s="163"/>
      <c r="J375" s="164">
        <f>ROUND(I375*H375,2)</f>
        <v>0</v>
      </c>
      <c r="K375" s="160" t="s">
        <v>1</v>
      </c>
      <c r="L375" s="165"/>
      <c r="M375" s="166" t="s">
        <v>1</v>
      </c>
      <c r="N375" s="167" t="s">
        <v>39</v>
      </c>
      <c r="P375" s="140">
        <f>O375*H375</f>
        <v>0</v>
      </c>
      <c r="Q375" s="140">
        <v>0</v>
      </c>
      <c r="R375" s="140">
        <f>Q375*H375</f>
        <v>0</v>
      </c>
      <c r="S375" s="140">
        <v>0</v>
      </c>
      <c r="T375" s="141">
        <f>S375*H375</f>
        <v>0</v>
      </c>
      <c r="AR375" s="142" t="s">
        <v>397</v>
      </c>
      <c r="AT375" s="142" t="s">
        <v>326</v>
      </c>
      <c r="AU375" s="142" t="s">
        <v>83</v>
      </c>
      <c r="AY375" s="17" t="s">
        <v>159</v>
      </c>
      <c r="BE375" s="143">
        <f>IF(N375="základní",J375,0)</f>
        <v>0</v>
      </c>
      <c r="BF375" s="143">
        <f>IF(N375="snížená",J375,0)</f>
        <v>0</v>
      </c>
      <c r="BG375" s="143">
        <f>IF(N375="zákl. přenesená",J375,0)</f>
        <v>0</v>
      </c>
      <c r="BH375" s="143">
        <f>IF(N375="sníž. přenesená",J375,0)</f>
        <v>0</v>
      </c>
      <c r="BI375" s="143">
        <f>IF(N375="nulová",J375,0)</f>
        <v>0</v>
      </c>
      <c r="BJ375" s="17" t="s">
        <v>81</v>
      </c>
      <c r="BK375" s="143">
        <f>ROUND(I375*H375,2)</f>
        <v>0</v>
      </c>
      <c r="BL375" s="17" t="s">
        <v>377</v>
      </c>
      <c r="BM375" s="142" t="s">
        <v>1007</v>
      </c>
    </row>
    <row r="376" spans="2:65" s="1" customFormat="1" ht="10.199999999999999">
      <c r="B376" s="32"/>
      <c r="D376" s="144" t="s">
        <v>165</v>
      </c>
      <c r="F376" s="145" t="s">
        <v>1006</v>
      </c>
      <c r="I376" s="146"/>
      <c r="L376" s="32"/>
      <c r="M376" s="147"/>
      <c r="T376" s="56"/>
      <c r="AT376" s="17" t="s">
        <v>165</v>
      </c>
      <c r="AU376" s="17" t="s">
        <v>83</v>
      </c>
    </row>
    <row r="377" spans="2:65" s="1" customFormat="1" ht="16.5" customHeight="1">
      <c r="B377" s="130"/>
      <c r="C377" s="158" t="s">
        <v>1008</v>
      </c>
      <c r="D377" s="158" t="s">
        <v>326</v>
      </c>
      <c r="E377" s="159" t="s">
        <v>1009</v>
      </c>
      <c r="F377" s="160" t="s">
        <v>1010</v>
      </c>
      <c r="G377" s="161" t="s">
        <v>990</v>
      </c>
      <c r="H377" s="162">
        <v>1</v>
      </c>
      <c r="I377" s="163"/>
      <c r="J377" s="164">
        <f>ROUND(I377*H377,2)</f>
        <v>0</v>
      </c>
      <c r="K377" s="160" t="s">
        <v>1</v>
      </c>
      <c r="L377" s="165"/>
      <c r="M377" s="166" t="s">
        <v>1</v>
      </c>
      <c r="N377" s="167" t="s">
        <v>39</v>
      </c>
      <c r="P377" s="140">
        <f>O377*H377</f>
        <v>0</v>
      </c>
      <c r="Q377" s="140">
        <v>0</v>
      </c>
      <c r="R377" s="140">
        <f>Q377*H377</f>
        <v>0</v>
      </c>
      <c r="S377" s="140">
        <v>0</v>
      </c>
      <c r="T377" s="141">
        <f>S377*H377</f>
        <v>0</v>
      </c>
      <c r="AR377" s="142" t="s">
        <v>397</v>
      </c>
      <c r="AT377" s="142" t="s">
        <v>326</v>
      </c>
      <c r="AU377" s="142" t="s">
        <v>83</v>
      </c>
      <c r="AY377" s="17" t="s">
        <v>159</v>
      </c>
      <c r="BE377" s="143">
        <f>IF(N377="základní",J377,0)</f>
        <v>0</v>
      </c>
      <c r="BF377" s="143">
        <f>IF(N377="snížená",J377,0)</f>
        <v>0</v>
      </c>
      <c r="BG377" s="143">
        <f>IF(N377="zákl. přenesená",J377,0)</f>
        <v>0</v>
      </c>
      <c r="BH377" s="143">
        <f>IF(N377="sníž. přenesená",J377,0)</f>
        <v>0</v>
      </c>
      <c r="BI377" s="143">
        <f>IF(N377="nulová",J377,0)</f>
        <v>0</v>
      </c>
      <c r="BJ377" s="17" t="s">
        <v>81</v>
      </c>
      <c r="BK377" s="143">
        <f>ROUND(I377*H377,2)</f>
        <v>0</v>
      </c>
      <c r="BL377" s="17" t="s">
        <v>377</v>
      </c>
      <c r="BM377" s="142" t="s">
        <v>1011</v>
      </c>
    </row>
    <row r="378" spans="2:65" s="1" customFormat="1" ht="10.199999999999999">
      <c r="B378" s="32"/>
      <c r="D378" s="144" t="s">
        <v>165</v>
      </c>
      <c r="F378" s="145" t="s">
        <v>1010</v>
      </c>
      <c r="I378" s="146"/>
      <c r="L378" s="32"/>
      <c r="M378" s="147"/>
      <c r="T378" s="56"/>
      <c r="AT378" s="17" t="s">
        <v>165</v>
      </c>
      <c r="AU378" s="17" t="s">
        <v>83</v>
      </c>
    </row>
    <row r="379" spans="2:65" s="1" customFormat="1" ht="16.5" customHeight="1">
      <c r="B379" s="130"/>
      <c r="C379" s="158" t="s">
        <v>1012</v>
      </c>
      <c r="D379" s="158" t="s">
        <v>326</v>
      </c>
      <c r="E379" s="159" t="s">
        <v>1013</v>
      </c>
      <c r="F379" s="160" t="s">
        <v>1014</v>
      </c>
      <c r="G379" s="161" t="s">
        <v>990</v>
      </c>
      <c r="H379" s="162">
        <v>1</v>
      </c>
      <c r="I379" s="163"/>
      <c r="J379" s="164">
        <f>ROUND(I379*H379,2)</f>
        <v>0</v>
      </c>
      <c r="K379" s="160" t="s">
        <v>1</v>
      </c>
      <c r="L379" s="165"/>
      <c r="M379" s="166" t="s">
        <v>1</v>
      </c>
      <c r="N379" s="167" t="s">
        <v>39</v>
      </c>
      <c r="P379" s="140">
        <f>O379*H379</f>
        <v>0</v>
      </c>
      <c r="Q379" s="140">
        <v>0</v>
      </c>
      <c r="R379" s="140">
        <f>Q379*H379</f>
        <v>0</v>
      </c>
      <c r="S379" s="140">
        <v>0</v>
      </c>
      <c r="T379" s="141">
        <f>S379*H379</f>
        <v>0</v>
      </c>
      <c r="AR379" s="142" t="s">
        <v>397</v>
      </c>
      <c r="AT379" s="142" t="s">
        <v>326</v>
      </c>
      <c r="AU379" s="142" t="s">
        <v>83</v>
      </c>
      <c r="AY379" s="17" t="s">
        <v>159</v>
      </c>
      <c r="BE379" s="143">
        <f>IF(N379="základní",J379,0)</f>
        <v>0</v>
      </c>
      <c r="BF379" s="143">
        <f>IF(N379="snížená",J379,0)</f>
        <v>0</v>
      </c>
      <c r="BG379" s="143">
        <f>IF(N379="zákl. přenesená",J379,0)</f>
        <v>0</v>
      </c>
      <c r="BH379" s="143">
        <f>IF(N379="sníž. přenesená",J379,0)</f>
        <v>0</v>
      </c>
      <c r="BI379" s="143">
        <f>IF(N379="nulová",J379,0)</f>
        <v>0</v>
      </c>
      <c r="BJ379" s="17" t="s">
        <v>81</v>
      </c>
      <c r="BK379" s="143">
        <f>ROUND(I379*H379,2)</f>
        <v>0</v>
      </c>
      <c r="BL379" s="17" t="s">
        <v>377</v>
      </c>
      <c r="BM379" s="142" t="s">
        <v>1015</v>
      </c>
    </row>
    <row r="380" spans="2:65" s="1" customFormat="1" ht="10.199999999999999">
      <c r="B380" s="32"/>
      <c r="D380" s="144" t="s">
        <v>165</v>
      </c>
      <c r="F380" s="145" t="s">
        <v>1014</v>
      </c>
      <c r="I380" s="146"/>
      <c r="L380" s="32"/>
      <c r="M380" s="147"/>
      <c r="T380" s="56"/>
      <c r="AT380" s="17" t="s">
        <v>165</v>
      </c>
      <c r="AU380" s="17" t="s">
        <v>83</v>
      </c>
    </row>
    <row r="381" spans="2:65" s="1" customFormat="1" ht="49.05" customHeight="1">
      <c r="B381" s="130"/>
      <c r="C381" s="131" t="s">
        <v>1016</v>
      </c>
      <c r="D381" s="131" t="s">
        <v>160</v>
      </c>
      <c r="E381" s="132" t="s">
        <v>399</v>
      </c>
      <c r="F381" s="133" t="s">
        <v>400</v>
      </c>
      <c r="G381" s="134" t="s">
        <v>376</v>
      </c>
      <c r="H381" s="135">
        <v>1</v>
      </c>
      <c r="I381" s="136"/>
      <c r="J381" s="137">
        <f>ROUND(I381*H381,2)</f>
        <v>0</v>
      </c>
      <c r="K381" s="133" t="s">
        <v>320</v>
      </c>
      <c r="L381" s="32"/>
      <c r="M381" s="138" t="s">
        <v>1</v>
      </c>
      <c r="N381" s="139" t="s">
        <v>39</v>
      </c>
      <c r="P381" s="140">
        <f>O381*H381</f>
        <v>0</v>
      </c>
      <c r="Q381" s="140">
        <v>0</v>
      </c>
      <c r="R381" s="140">
        <f>Q381*H381</f>
        <v>0</v>
      </c>
      <c r="S381" s="140">
        <v>0</v>
      </c>
      <c r="T381" s="141">
        <f>S381*H381</f>
        <v>0</v>
      </c>
      <c r="AR381" s="142" t="s">
        <v>377</v>
      </c>
      <c r="AT381" s="142" t="s">
        <v>160</v>
      </c>
      <c r="AU381" s="142" t="s">
        <v>83</v>
      </c>
      <c r="AY381" s="17" t="s">
        <v>159</v>
      </c>
      <c r="BE381" s="143">
        <f>IF(N381="základní",J381,0)</f>
        <v>0</v>
      </c>
      <c r="BF381" s="143">
        <f>IF(N381="snížená",J381,0)</f>
        <v>0</v>
      </c>
      <c r="BG381" s="143">
        <f>IF(N381="zákl. přenesená",J381,0)</f>
        <v>0</v>
      </c>
      <c r="BH381" s="143">
        <f>IF(N381="sníž. přenesená",J381,0)</f>
        <v>0</v>
      </c>
      <c r="BI381" s="143">
        <f>IF(N381="nulová",J381,0)</f>
        <v>0</v>
      </c>
      <c r="BJ381" s="17" t="s">
        <v>81</v>
      </c>
      <c r="BK381" s="143">
        <f>ROUND(I381*H381,2)</f>
        <v>0</v>
      </c>
      <c r="BL381" s="17" t="s">
        <v>377</v>
      </c>
      <c r="BM381" s="142" t="s">
        <v>1017</v>
      </c>
    </row>
    <row r="382" spans="2:65" s="1" customFormat="1" ht="28.8">
      <c r="B382" s="32"/>
      <c r="D382" s="144" t="s">
        <v>165</v>
      </c>
      <c r="F382" s="145" t="s">
        <v>400</v>
      </c>
      <c r="I382" s="146"/>
      <c r="L382" s="32"/>
      <c r="M382" s="147"/>
      <c r="T382" s="56"/>
      <c r="AT382" s="17" t="s">
        <v>165</v>
      </c>
      <c r="AU382" s="17" t="s">
        <v>83</v>
      </c>
    </row>
    <row r="383" spans="2:65" s="10" customFormat="1" ht="25.95" customHeight="1">
      <c r="B383" s="120"/>
      <c r="D383" s="121" t="s">
        <v>73</v>
      </c>
      <c r="E383" s="122" t="s">
        <v>1018</v>
      </c>
      <c r="F383" s="122" t="s">
        <v>1019</v>
      </c>
      <c r="I383" s="123"/>
      <c r="J383" s="124">
        <f>BK383</f>
        <v>0</v>
      </c>
      <c r="L383" s="120"/>
      <c r="M383" s="125"/>
      <c r="P383" s="126">
        <f>SUM(P384:P393)</f>
        <v>0</v>
      </c>
      <c r="R383" s="126">
        <f>SUM(R384:R393)</f>
        <v>0</v>
      </c>
      <c r="T383" s="127">
        <f>SUM(T384:T393)</f>
        <v>0</v>
      </c>
      <c r="AR383" s="121" t="s">
        <v>164</v>
      </c>
      <c r="AT383" s="128" t="s">
        <v>73</v>
      </c>
      <c r="AU383" s="128" t="s">
        <v>74</v>
      </c>
      <c r="AY383" s="121" t="s">
        <v>159</v>
      </c>
      <c r="BK383" s="129">
        <f>SUM(BK384:BK393)</f>
        <v>0</v>
      </c>
    </row>
    <row r="384" spans="2:65" s="1" customFormat="1" ht="21.75" customHeight="1">
      <c r="B384" s="130"/>
      <c r="C384" s="131" t="s">
        <v>1020</v>
      </c>
      <c r="D384" s="131" t="s">
        <v>160</v>
      </c>
      <c r="E384" s="132" t="s">
        <v>1021</v>
      </c>
      <c r="F384" s="133" t="s">
        <v>1022</v>
      </c>
      <c r="G384" s="134" t="s">
        <v>315</v>
      </c>
      <c r="H384" s="135">
        <v>0.4</v>
      </c>
      <c r="I384" s="136"/>
      <c r="J384" s="137">
        <f>ROUND(I384*H384,2)</f>
        <v>0</v>
      </c>
      <c r="K384" s="133" t="s">
        <v>1</v>
      </c>
      <c r="L384" s="32"/>
      <c r="M384" s="138" t="s">
        <v>1</v>
      </c>
      <c r="N384" s="139" t="s">
        <v>39</v>
      </c>
      <c r="P384" s="140">
        <f>O384*H384</f>
        <v>0</v>
      </c>
      <c r="Q384" s="140">
        <v>0</v>
      </c>
      <c r="R384" s="140">
        <f>Q384*H384</f>
        <v>0</v>
      </c>
      <c r="S384" s="140">
        <v>0</v>
      </c>
      <c r="T384" s="141">
        <f>S384*H384</f>
        <v>0</v>
      </c>
      <c r="AR384" s="142" t="s">
        <v>1023</v>
      </c>
      <c r="AT384" s="142" t="s">
        <v>160</v>
      </c>
      <c r="AU384" s="142" t="s">
        <v>81</v>
      </c>
      <c r="AY384" s="17" t="s">
        <v>159</v>
      </c>
      <c r="BE384" s="143">
        <f>IF(N384="základní",J384,0)</f>
        <v>0</v>
      </c>
      <c r="BF384" s="143">
        <f>IF(N384="snížená",J384,0)</f>
        <v>0</v>
      </c>
      <c r="BG384" s="143">
        <f>IF(N384="zákl. přenesená",J384,0)</f>
        <v>0</v>
      </c>
      <c r="BH384" s="143">
        <f>IF(N384="sníž. přenesená",J384,0)</f>
        <v>0</v>
      </c>
      <c r="BI384" s="143">
        <f>IF(N384="nulová",J384,0)</f>
        <v>0</v>
      </c>
      <c r="BJ384" s="17" t="s">
        <v>81</v>
      </c>
      <c r="BK384" s="143">
        <f>ROUND(I384*H384,2)</f>
        <v>0</v>
      </c>
      <c r="BL384" s="17" t="s">
        <v>1023</v>
      </c>
      <c r="BM384" s="142" t="s">
        <v>1024</v>
      </c>
    </row>
    <row r="385" spans="2:65" s="1" customFormat="1" ht="10.199999999999999">
      <c r="B385" s="32"/>
      <c r="D385" s="144" t="s">
        <v>165</v>
      </c>
      <c r="F385" s="145" t="s">
        <v>1022</v>
      </c>
      <c r="I385" s="146"/>
      <c r="L385" s="32"/>
      <c r="M385" s="147"/>
      <c r="T385" s="56"/>
      <c r="AT385" s="17" t="s">
        <v>165</v>
      </c>
      <c r="AU385" s="17" t="s">
        <v>81</v>
      </c>
    </row>
    <row r="386" spans="2:65" s="1" customFormat="1" ht="16.5" customHeight="1">
      <c r="B386" s="130"/>
      <c r="C386" s="131" t="s">
        <v>1025</v>
      </c>
      <c r="D386" s="131" t="s">
        <v>160</v>
      </c>
      <c r="E386" s="132" t="s">
        <v>1026</v>
      </c>
      <c r="F386" s="133" t="s">
        <v>1027</v>
      </c>
      <c r="G386" s="134" t="s">
        <v>315</v>
      </c>
      <c r="H386" s="135">
        <v>0.4</v>
      </c>
      <c r="I386" s="136"/>
      <c r="J386" s="137">
        <f>ROUND(I386*H386,2)</f>
        <v>0</v>
      </c>
      <c r="K386" s="133" t="s">
        <v>1</v>
      </c>
      <c r="L386" s="32"/>
      <c r="M386" s="138" t="s">
        <v>1</v>
      </c>
      <c r="N386" s="139" t="s">
        <v>39</v>
      </c>
      <c r="P386" s="140">
        <f>O386*H386</f>
        <v>0</v>
      </c>
      <c r="Q386" s="140">
        <v>0</v>
      </c>
      <c r="R386" s="140">
        <f>Q386*H386</f>
        <v>0</v>
      </c>
      <c r="S386" s="140">
        <v>0</v>
      </c>
      <c r="T386" s="141">
        <f>S386*H386</f>
        <v>0</v>
      </c>
      <c r="AR386" s="142" t="s">
        <v>1023</v>
      </c>
      <c r="AT386" s="142" t="s">
        <v>160</v>
      </c>
      <c r="AU386" s="142" t="s">
        <v>81</v>
      </c>
      <c r="AY386" s="17" t="s">
        <v>159</v>
      </c>
      <c r="BE386" s="143">
        <f>IF(N386="základní",J386,0)</f>
        <v>0</v>
      </c>
      <c r="BF386" s="143">
        <f>IF(N386="snížená",J386,0)</f>
        <v>0</v>
      </c>
      <c r="BG386" s="143">
        <f>IF(N386="zákl. přenesená",J386,0)</f>
        <v>0</v>
      </c>
      <c r="BH386" s="143">
        <f>IF(N386="sníž. přenesená",J386,0)</f>
        <v>0</v>
      </c>
      <c r="BI386" s="143">
        <f>IF(N386="nulová",J386,0)</f>
        <v>0</v>
      </c>
      <c r="BJ386" s="17" t="s">
        <v>81</v>
      </c>
      <c r="BK386" s="143">
        <f>ROUND(I386*H386,2)</f>
        <v>0</v>
      </c>
      <c r="BL386" s="17" t="s">
        <v>1023</v>
      </c>
      <c r="BM386" s="142" t="s">
        <v>1028</v>
      </c>
    </row>
    <row r="387" spans="2:65" s="1" customFormat="1" ht="10.199999999999999">
      <c r="B387" s="32"/>
      <c r="D387" s="144" t="s">
        <v>165</v>
      </c>
      <c r="F387" s="145" t="s">
        <v>1027</v>
      </c>
      <c r="I387" s="146"/>
      <c r="L387" s="32"/>
      <c r="M387" s="147"/>
      <c r="T387" s="56"/>
      <c r="AT387" s="17" t="s">
        <v>165</v>
      </c>
      <c r="AU387" s="17" t="s">
        <v>81</v>
      </c>
    </row>
    <row r="388" spans="2:65" s="1" customFormat="1" ht="21.75" customHeight="1">
      <c r="B388" s="130"/>
      <c r="C388" s="131" t="s">
        <v>1029</v>
      </c>
      <c r="D388" s="131" t="s">
        <v>160</v>
      </c>
      <c r="E388" s="132" t="s">
        <v>1030</v>
      </c>
      <c r="F388" s="133" t="s">
        <v>1031</v>
      </c>
      <c r="G388" s="134" t="s">
        <v>171</v>
      </c>
      <c r="H388" s="135">
        <v>1</v>
      </c>
      <c r="I388" s="136"/>
      <c r="J388" s="137">
        <f>ROUND(I388*H388,2)</f>
        <v>0</v>
      </c>
      <c r="K388" s="133" t="s">
        <v>1</v>
      </c>
      <c r="L388" s="32"/>
      <c r="M388" s="138" t="s">
        <v>1</v>
      </c>
      <c r="N388" s="139" t="s">
        <v>39</v>
      </c>
      <c r="P388" s="140">
        <f>O388*H388</f>
        <v>0</v>
      </c>
      <c r="Q388" s="140">
        <v>0</v>
      </c>
      <c r="R388" s="140">
        <f>Q388*H388</f>
        <v>0</v>
      </c>
      <c r="S388" s="140">
        <v>0</v>
      </c>
      <c r="T388" s="141">
        <f>S388*H388</f>
        <v>0</v>
      </c>
      <c r="AR388" s="142" t="s">
        <v>1023</v>
      </c>
      <c r="AT388" s="142" t="s">
        <v>160</v>
      </c>
      <c r="AU388" s="142" t="s">
        <v>81</v>
      </c>
      <c r="AY388" s="17" t="s">
        <v>159</v>
      </c>
      <c r="BE388" s="143">
        <f>IF(N388="základní",J388,0)</f>
        <v>0</v>
      </c>
      <c r="BF388" s="143">
        <f>IF(N388="snížená",J388,0)</f>
        <v>0</v>
      </c>
      <c r="BG388" s="143">
        <f>IF(N388="zákl. přenesená",J388,0)</f>
        <v>0</v>
      </c>
      <c r="BH388" s="143">
        <f>IF(N388="sníž. přenesená",J388,0)</f>
        <v>0</v>
      </c>
      <c r="BI388" s="143">
        <f>IF(N388="nulová",J388,0)</f>
        <v>0</v>
      </c>
      <c r="BJ388" s="17" t="s">
        <v>81</v>
      </c>
      <c r="BK388" s="143">
        <f>ROUND(I388*H388,2)</f>
        <v>0</v>
      </c>
      <c r="BL388" s="17" t="s">
        <v>1023</v>
      </c>
      <c r="BM388" s="142" t="s">
        <v>1032</v>
      </c>
    </row>
    <row r="389" spans="2:65" s="1" customFormat="1" ht="10.199999999999999">
      <c r="B389" s="32"/>
      <c r="D389" s="144" t="s">
        <v>165</v>
      </c>
      <c r="F389" s="145" t="s">
        <v>1031</v>
      </c>
      <c r="I389" s="146"/>
      <c r="L389" s="32"/>
      <c r="M389" s="147"/>
      <c r="T389" s="56"/>
      <c r="AT389" s="17" t="s">
        <v>165</v>
      </c>
      <c r="AU389" s="17" t="s">
        <v>81</v>
      </c>
    </row>
    <row r="390" spans="2:65" s="1" customFormat="1" ht="16.5" customHeight="1">
      <c r="B390" s="130"/>
      <c r="C390" s="158" t="s">
        <v>1033</v>
      </c>
      <c r="D390" s="158" t="s">
        <v>326</v>
      </c>
      <c r="E390" s="159" t="s">
        <v>1034</v>
      </c>
      <c r="F390" s="160" t="s">
        <v>1035</v>
      </c>
      <c r="G390" s="161" t="s">
        <v>171</v>
      </c>
      <c r="H390" s="162">
        <v>1</v>
      </c>
      <c r="I390" s="163"/>
      <c r="J390" s="164">
        <f>ROUND(I390*H390,2)</f>
        <v>0</v>
      </c>
      <c r="K390" s="160" t="s">
        <v>1</v>
      </c>
      <c r="L390" s="165"/>
      <c r="M390" s="166" t="s">
        <v>1</v>
      </c>
      <c r="N390" s="167" t="s">
        <v>39</v>
      </c>
      <c r="P390" s="140">
        <f>O390*H390</f>
        <v>0</v>
      </c>
      <c r="Q390" s="140">
        <v>0</v>
      </c>
      <c r="R390" s="140">
        <f>Q390*H390</f>
        <v>0</v>
      </c>
      <c r="S390" s="140">
        <v>0</v>
      </c>
      <c r="T390" s="141">
        <f>S390*H390</f>
        <v>0</v>
      </c>
      <c r="AR390" s="142" t="s">
        <v>1023</v>
      </c>
      <c r="AT390" s="142" t="s">
        <v>326</v>
      </c>
      <c r="AU390" s="142" t="s">
        <v>81</v>
      </c>
      <c r="AY390" s="17" t="s">
        <v>159</v>
      </c>
      <c r="BE390" s="143">
        <f>IF(N390="základní",J390,0)</f>
        <v>0</v>
      </c>
      <c r="BF390" s="143">
        <f>IF(N390="snížená",J390,0)</f>
        <v>0</v>
      </c>
      <c r="BG390" s="143">
        <f>IF(N390="zákl. přenesená",J390,0)</f>
        <v>0</v>
      </c>
      <c r="BH390" s="143">
        <f>IF(N390="sníž. přenesená",J390,0)</f>
        <v>0</v>
      </c>
      <c r="BI390" s="143">
        <f>IF(N390="nulová",J390,0)</f>
        <v>0</v>
      </c>
      <c r="BJ390" s="17" t="s">
        <v>81</v>
      </c>
      <c r="BK390" s="143">
        <f>ROUND(I390*H390,2)</f>
        <v>0</v>
      </c>
      <c r="BL390" s="17" t="s">
        <v>1023</v>
      </c>
      <c r="BM390" s="142" t="s">
        <v>1036</v>
      </c>
    </row>
    <row r="391" spans="2:65" s="1" customFormat="1" ht="10.199999999999999">
      <c r="B391" s="32"/>
      <c r="D391" s="144" t="s">
        <v>165</v>
      </c>
      <c r="F391" s="145" t="s">
        <v>1035</v>
      </c>
      <c r="I391" s="146"/>
      <c r="L391" s="32"/>
      <c r="M391" s="147"/>
      <c r="T391" s="56"/>
      <c r="AT391" s="17" t="s">
        <v>165</v>
      </c>
      <c r="AU391" s="17" t="s">
        <v>81</v>
      </c>
    </row>
    <row r="392" spans="2:65" s="1" customFormat="1" ht="16.5" customHeight="1">
      <c r="B392" s="130"/>
      <c r="C392" s="158" t="s">
        <v>1037</v>
      </c>
      <c r="D392" s="158" t="s">
        <v>326</v>
      </c>
      <c r="E392" s="159" t="s">
        <v>1038</v>
      </c>
      <c r="F392" s="160" t="s">
        <v>1039</v>
      </c>
      <c r="G392" s="161" t="s">
        <v>315</v>
      </c>
      <c r="H392" s="162">
        <v>0.35</v>
      </c>
      <c r="I392" s="163"/>
      <c r="J392" s="164">
        <f>ROUND(I392*H392,2)</f>
        <v>0</v>
      </c>
      <c r="K392" s="160" t="s">
        <v>1</v>
      </c>
      <c r="L392" s="165"/>
      <c r="M392" s="166" t="s">
        <v>1</v>
      </c>
      <c r="N392" s="167" t="s">
        <v>39</v>
      </c>
      <c r="P392" s="140">
        <f>O392*H392</f>
        <v>0</v>
      </c>
      <c r="Q392" s="140">
        <v>0</v>
      </c>
      <c r="R392" s="140">
        <f>Q392*H392</f>
        <v>0</v>
      </c>
      <c r="S392" s="140">
        <v>0</v>
      </c>
      <c r="T392" s="141">
        <f>S392*H392</f>
        <v>0</v>
      </c>
      <c r="AR392" s="142" t="s">
        <v>1023</v>
      </c>
      <c r="AT392" s="142" t="s">
        <v>326</v>
      </c>
      <c r="AU392" s="142" t="s">
        <v>81</v>
      </c>
      <c r="AY392" s="17" t="s">
        <v>159</v>
      </c>
      <c r="BE392" s="143">
        <f>IF(N392="základní",J392,0)</f>
        <v>0</v>
      </c>
      <c r="BF392" s="143">
        <f>IF(N392="snížená",J392,0)</f>
        <v>0</v>
      </c>
      <c r="BG392" s="143">
        <f>IF(N392="zákl. přenesená",J392,0)</f>
        <v>0</v>
      </c>
      <c r="BH392" s="143">
        <f>IF(N392="sníž. přenesená",J392,0)</f>
        <v>0</v>
      </c>
      <c r="BI392" s="143">
        <f>IF(N392="nulová",J392,0)</f>
        <v>0</v>
      </c>
      <c r="BJ392" s="17" t="s">
        <v>81</v>
      </c>
      <c r="BK392" s="143">
        <f>ROUND(I392*H392,2)</f>
        <v>0</v>
      </c>
      <c r="BL392" s="17" t="s">
        <v>1023</v>
      </c>
      <c r="BM392" s="142" t="s">
        <v>1040</v>
      </c>
    </row>
    <row r="393" spans="2:65" s="1" customFormat="1" ht="10.199999999999999">
      <c r="B393" s="32"/>
      <c r="D393" s="144" t="s">
        <v>165</v>
      </c>
      <c r="F393" s="145" t="s">
        <v>1039</v>
      </c>
      <c r="I393" s="146"/>
      <c r="L393" s="32"/>
      <c r="M393" s="147"/>
      <c r="T393" s="56"/>
      <c r="AT393" s="17" t="s">
        <v>165</v>
      </c>
      <c r="AU393" s="17" t="s">
        <v>81</v>
      </c>
    </row>
    <row r="394" spans="2:65" s="10" customFormat="1" ht="25.95" customHeight="1">
      <c r="B394" s="120"/>
      <c r="D394" s="121" t="s">
        <v>73</v>
      </c>
      <c r="E394" s="122" t="s">
        <v>416</v>
      </c>
      <c r="F394" s="122" t="s">
        <v>417</v>
      </c>
      <c r="I394" s="123"/>
      <c r="J394" s="124">
        <f>BK394</f>
        <v>0</v>
      </c>
      <c r="L394" s="120"/>
      <c r="M394" s="125"/>
      <c r="P394" s="126">
        <f>P395+P398+P403+P406</f>
        <v>0</v>
      </c>
      <c r="R394" s="126">
        <f>R395+R398+R403+R406</f>
        <v>0</v>
      </c>
      <c r="T394" s="127">
        <f>T395+T398+T403+T406</f>
        <v>0</v>
      </c>
      <c r="AR394" s="121" t="s">
        <v>180</v>
      </c>
      <c r="AT394" s="128" t="s">
        <v>73</v>
      </c>
      <c r="AU394" s="128" t="s">
        <v>74</v>
      </c>
      <c r="AY394" s="121" t="s">
        <v>159</v>
      </c>
      <c r="BK394" s="129">
        <f>BK395+BK398+BK403+BK406</f>
        <v>0</v>
      </c>
    </row>
    <row r="395" spans="2:65" s="10" customFormat="1" ht="22.8" customHeight="1">
      <c r="B395" s="120"/>
      <c r="D395" s="121" t="s">
        <v>73</v>
      </c>
      <c r="E395" s="156" t="s">
        <v>654</v>
      </c>
      <c r="F395" s="156" t="s">
        <v>655</v>
      </c>
      <c r="I395" s="123"/>
      <c r="J395" s="157">
        <f>BK395</f>
        <v>0</v>
      </c>
      <c r="L395" s="120"/>
      <c r="M395" s="125"/>
      <c r="P395" s="126">
        <f>SUM(P396:P397)</f>
        <v>0</v>
      </c>
      <c r="R395" s="126">
        <f>SUM(R396:R397)</f>
        <v>0</v>
      </c>
      <c r="T395" s="127">
        <f>SUM(T396:T397)</f>
        <v>0</v>
      </c>
      <c r="AR395" s="121" t="s">
        <v>180</v>
      </c>
      <c r="AT395" s="128" t="s">
        <v>73</v>
      </c>
      <c r="AU395" s="128" t="s">
        <v>81</v>
      </c>
      <c r="AY395" s="121" t="s">
        <v>159</v>
      </c>
      <c r="BK395" s="129">
        <f>SUM(BK396:BK397)</f>
        <v>0</v>
      </c>
    </row>
    <row r="396" spans="2:65" s="1" customFormat="1" ht="16.5" customHeight="1">
      <c r="B396" s="130"/>
      <c r="C396" s="131" t="s">
        <v>1041</v>
      </c>
      <c r="D396" s="131" t="s">
        <v>160</v>
      </c>
      <c r="E396" s="132" t="s">
        <v>656</v>
      </c>
      <c r="F396" s="133" t="s">
        <v>657</v>
      </c>
      <c r="G396" s="134" t="s">
        <v>432</v>
      </c>
      <c r="H396" s="135">
        <v>1</v>
      </c>
      <c r="I396" s="136"/>
      <c r="J396" s="137">
        <f>ROUND(I396*H396,2)</f>
        <v>0</v>
      </c>
      <c r="K396" s="133" t="s">
        <v>320</v>
      </c>
      <c r="L396" s="32"/>
      <c r="M396" s="138" t="s">
        <v>1</v>
      </c>
      <c r="N396" s="139" t="s">
        <v>39</v>
      </c>
      <c r="P396" s="140">
        <f>O396*H396</f>
        <v>0</v>
      </c>
      <c r="Q396" s="140">
        <v>0</v>
      </c>
      <c r="R396" s="140">
        <f>Q396*H396</f>
        <v>0</v>
      </c>
      <c r="S396" s="140">
        <v>0</v>
      </c>
      <c r="T396" s="141">
        <f>S396*H396</f>
        <v>0</v>
      </c>
      <c r="AR396" s="142" t="s">
        <v>423</v>
      </c>
      <c r="AT396" s="142" t="s">
        <v>160</v>
      </c>
      <c r="AU396" s="142" t="s">
        <v>83</v>
      </c>
      <c r="AY396" s="17" t="s">
        <v>159</v>
      </c>
      <c r="BE396" s="143">
        <f>IF(N396="základní",J396,0)</f>
        <v>0</v>
      </c>
      <c r="BF396" s="143">
        <f>IF(N396="snížená",J396,0)</f>
        <v>0</v>
      </c>
      <c r="BG396" s="143">
        <f>IF(N396="zákl. přenesená",J396,0)</f>
        <v>0</v>
      </c>
      <c r="BH396" s="143">
        <f>IF(N396="sníž. přenesená",J396,0)</f>
        <v>0</v>
      </c>
      <c r="BI396" s="143">
        <f>IF(N396="nulová",J396,0)</f>
        <v>0</v>
      </c>
      <c r="BJ396" s="17" t="s">
        <v>81</v>
      </c>
      <c r="BK396" s="143">
        <f>ROUND(I396*H396,2)</f>
        <v>0</v>
      </c>
      <c r="BL396" s="17" t="s">
        <v>423</v>
      </c>
      <c r="BM396" s="142" t="s">
        <v>1042</v>
      </c>
    </row>
    <row r="397" spans="2:65" s="1" customFormat="1" ht="10.199999999999999">
      <c r="B397" s="32"/>
      <c r="D397" s="144" t="s">
        <v>165</v>
      </c>
      <c r="F397" s="145" t="s">
        <v>657</v>
      </c>
      <c r="I397" s="146"/>
      <c r="L397" s="32"/>
      <c r="M397" s="147"/>
      <c r="T397" s="56"/>
      <c r="AT397" s="17" t="s">
        <v>165</v>
      </c>
      <c r="AU397" s="17" t="s">
        <v>83</v>
      </c>
    </row>
    <row r="398" spans="2:65" s="10" customFormat="1" ht="22.8" customHeight="1">
      <c r="B398" s="120"/>
      <c r="D398" s="121" t="s">
        <v>73</v>
      </c>
      <c r="E398" s="156" t="s">
        <v>418</v>
      </c>
      <c r="F398" s="156" t="s">
        <v>419</v>
      </c>
      <c r="I398" s="123"/>
      <c r="J398" s="157">
        <f>BK398</f>
        <v>0</v>
      </c>
      <c r="L398" s="120"/>
      <c r="M398" s="125"/>
      <c r="P398" s="126">
        <f>SUM(P399:P402)</f>
        <v>0</v>
      </c>
      <c r="R398" s="126">
        <f>SUM(R399:R402)</f>
        <v>0</v>
      </c>
      <c r="T398" s="127">
        <f>SUM(T399:T402)</f>
        <v>0</v>
      </c>
      <c r="AR398" s="121" t="s">
        <v>180</v>
      </c>
      <c r="AT398" s="128" t="s">
        <v>73</v>
      </c>
      <c r="AU398" s="128" t="s">
        <v>81</v>
      </c>
      <c r="AY398" s="121" t="s">
        <v>159</v>
      </c>
      <c r="BK398" s="129">
        <f>SUM(BK399:BK402)</f>
        <v>0</v>
      </c>
    </row>
    <row r="399" spans="2:65" s="1" customFormat="1" ht="16.5" customHeight="1">
      <c r="B399" s="130"/>
      <c r="C399" s="131" t="s">
        <v>1043</v>
      </c>
      <c r="D399" s="131" t="s">
        <v>160</v>
      </c>
      <c r="E399" s="132" t="s">
        <v>420</v>
      </c>
      <c r="F399" s="133" t="s">
        <v>421</v>
      </c>
      <c r="G399" s="134" t="s">
        <v>422</v>
      </c>
      <c r="H399" s="135">
        <v>40</v>
      </c>
      <c r="I399" s="136"/>
      <c r="J399" s="137">
        <f>ROUND(I399*H399,2)</f>
        <v>0</v>
      </c>
      <c r="K399" s="133" t="s">
        <v>316</v>
      </c>
      <c r="L399" s="32"/>
      <c r="M399" s="138" t="s">
        <v>1</v>
      </c>
      <c r="N399" s="139" t="s">
        <v>39</v>
      </c>
      <c r="P399" s="140">
        <f>O399*H399</f>
        <v>0</v>
      </c>
      <c r="Q399" s="140">
        <v>0</v>
      </c>
      <c r="R399" s="140">
        <f>Q399*H399</f>
        <v>0</v>
      </c>
      <c r="S399" s="140">
        <v>0</v>
      </c>
      <c r="T399" s="141">
        <f>S399*H399</f>
        <v>0</v>
      </c>
      <c r="AR399" s="142" t="s">
        <v>423</v>
      </c>
      <c r="AT399" s="142" t="s">
        <v>160</v>
      </c>
      <c r="AU399" s="142" t="s">
        <v>83</v>
      </c>
      <c r="AY399" s="17" t="s">
        <v>159</v>
      </c>
      <c r="BE399" s="143">
        <f>IF(N399="základní",J399,0)</f>
        <v>0</v>
      </c>
      <c r="BF399" s="143">
        <f>IF(N399="snížená",J399,0)</f>
        <v>0</v>
      </c>
      <c r="BG399" s="143">
        <f>IF(N399="zákl. přenesená",J399,0)</f>
        <v>0</v>
      </c>
      <c r="BH399" s="143">
        <f>IF(N399="sníž. přenesená",J399,0)</f>
        <v>0</v>
      </c>
      <c r="BI399" s="143">
        <f>IF(N399="nulová",J399,0)</f>
        <v>0</v>
      </c>
      <c r="BJ399" s="17" t="s">
        <v>81</v>
      </c>
      <c r="BK399" s="143">
        <f>ROUND(I399*H399,2)</f>
        <v>0</v>
      </c>
      <c r="BL399" s="17" t="s">
        <v>423</v>
      </c>
      <c r="BM399" s="142" t="s">
        <v>1044</v>
      </c>
    </row>
    <row r="400" spans="2:65" s="1" customFormat="1" ht="10.199999999999999">
      <c r="B400" s="32"/>
      <c r="D400" s="144" t="s">
        <v>165</v>
      </c>
      <c r="F400" s="145" t="s">
        <v>421</v>
      </c>
      <c r="I400" s="146"/>
      <c r="L400" s="32"/>
      <c r="M400" s="147"/>
      <c r="T400" s="56"/>
      <c r="AT400" s="17" t="s">
        <v>165</v>
      </c>
      <c r="AU400" s="17" t="s">
        <v>83</v>
      </c>
    </row>
    <row r="401" spans="2:65" s="1" customFormat="1" ht="16.5" customHeight="1">
      <c r="B401" s="130"/>
      <c r="C401" s="131" t="s">
        <v>1045</v>
      </c>
      <c r="D401" s="131" t="s">
        <v>160</v>
      </c>
      <c r="E401" s="132" t="s">
        <v>425</v>
      </c>
      <c r="F401" s="133" t="s">
        <v>426</v>
      </c>
      <c r="G401" s="134" t="s">
        <v>171</v>
      </c>
      <c r="H401" s="135">
        <v>1</v>
      </c>
      <c r="I401" s="136"/>
      <c r="J401" s="137">
        <f>ROUND(I401*H401,2)</f>
        <v>0</v>
      </c>
      <c r="K401" s="133" t="s">
        <v>316</v>
      </c>
      <c r="L401" s="32"/>
      <c r="M401" s="138" t="s">
        <v>1</v>
      </c>
      <c r="N401" s="139" t="s">
        <v>39</v>
      </c>
      <c r="P401" s="140">
        <f>O401*H401</f>
        <v>0</v>
      </c>
      <c r="Q401" s="140">
        <v>0</v>
      </c>
      <c r="R401" s="140">
        <f>Q401*H401</f>
        <v>0</v>
      </c>
      <c r="S401" s="140">
        <v>0</v>
      </c>
      <c r="T401" s="141">
        <f>S401*H401</f>
        <v>0</v>
      </c>
      <c r="AR401" s="142" t="s">
        <v>423</v>
      </c>
      <c r="AT401" s="142" t="s">
        <v>160</v>
      </c>
      <c r="AU401" s="142" t="s">
        <v>83</v>
      </c>
      <c r="AY401" s="17" t="s">
        <v>159</v>
      </c>
      <c r="BE401" s="143">
        <f>IF(N401="základní",J401,0)</f>
        <v>0</v>
      </c>
      <c r="BF401" s="143">
        <f>IF(N401="snížená",J401,0)</f>
        <v>0</v>
      </c>
      <c r="BG401" s="143">
        <f>IF(N401="zákl. přenesená",J401,0)</f>
        <v>0</v>
      </c>
      <c r="BH401" s="143">
        <f>IF(N401="sníž. přenesená",J401,0)</f>
        <v>0</v>
      </c>
      <c r="BI401" s="143">
        <f>IF(N401="nulová",J401,0)</f>
        <v>0</v>
      </c>
      <c r="BJ401" s="17" t="s">
        <v>81</v>
      </c>
      <c r="BK401" s="143">
        <f>ROUND(I401*H401,2)</f>
        <v>0</v>
      </c>
      <c r="BL401" s="17" t="s">
        <v>423</v>
      </c>
      <c r="BM401" s="142" t="s">
        <v>1046</v>
      </c>
    </row>
    <row r="402" spans="2:65" s="1" customFormat="1" ht="10.199999999999999">
      <c r="B402" s="32"/>
      <c r="D402" s="144" t="s">
        <v>165</v>
      </c>
      <c r="F402" s="145" t="s">
        <v>426</v>
      </c>
      <c r="I402" s="146"/>
      <c r="L402" s="32"/>
      <c r="M402" s="147"/>
      <c r="T402" s="56"/>
      <c r="AT402" s="17" t="s">
        <v>165</v>
      </c>
      <c r="AU402" s="17" t="s">
        <v>83</v>
      </c>
    </row>
    <row r="403" spans="2:65" s="10" customFormat="1" ht="22.8" customHeight="1">
      <c r="B403" s="120"/>
      <c r="D403" s="121" t="s">
        <v>73</v>
      </c>
      <c r="E403" s="156" t="s">
        <v>428</v>
      </c>
      <c r="F403" s="156" t="s">
        <v>429</v>
      </c>
      <c r="I403" s="123"/>
      <c r="J403" s="157">
        <f>BK403</f>
        <v>0</v>
      </c>
      <c r="L403" s="120"/>
      <c r="M403" s="125"/>
      <c r="P403" s="126">
        <f>SUM(P404:P405)</f>
        <v>0</v>
      </c>
      <c r="R403" s="126">
        <f>SUM(R404:R405)</f>
        <v>0</v>
      </c>
      <c r="T403" s="127">
        <f>SUM(T404:T405)</f>
        <v>0</v>
      </c>
      <c r="AR403" s="121" t="s">
        <v>180</v>
      </c>
      <c r="AT403" s="128" t="s">
        <v>73</v>
      </c>
      <c r="AU403" s="128" t="s">
        <v>81</v>
      </c>
      <c r="AY403" s="121" t="s">
        <v>159</v>
      </c>
      <c r="BK403" s="129">
        <f>SUM(BK404:BK405)</f>
        <v>0</v>
      </c>
    </row>
    <row r="404" spans="2:65" s="1" customFormat="1" ht="16.5" customHeight="1">
      <c r="B404" s="130"/>
      <c r="C404" s="131" t="s">
        <v>1047</v>
      </c>
      <c r="D404" s="131" t="s">
        <v>160</v>
      </c>
      <c r="E404" s="132" t="s">
        <v>430</v>
      </c>
      <c r="F404" s="133" t="s">
        <v>431</v>
      </c>
      <c r="G404" s="134" t="s">
        <v>432</v>
      </c>
      <c r="H404" s="135">
        <v>1</v>
      </c>
      <c r="I404" s="136"/>
      <c r="J404" s="137">
        <f>ROUND(I404*H404,2)</f>
        <v>0</v>
      </c>
      <c r="K404" s="133" t="s">
        <v>714</v>
      </c>
      <c r="L404" s="32"/>
      <c r="M404" s="138" t="s">
        <v>1</v>
      </c>
      <c r="N404" s="139" t="s">
        <v>39</v>
      </c>
      <c r="P404" s="140">
        <f>O404*H404</f>
        <v>0</v>
      </c>
      <c r="Q404" s="140">
        <v>0</v>
      </c>
      <c r="R404" s="140">
        <f>Q404*H404</f>
        <v>0</v>
      </c>
      <c r="S404" s="140">
        <v>0</v>
      </c>
      <c r="T404" s="141">
        <f>S404*H404</f>
        <v>0</v>
      </c>
      <c r="AR404" s="142" t="s">
        <v>423</v>
      </c>
      <c r="AT404" s="142" t="s">
        <v>160</v>
      </c>
      <c r="AU404" s="142" t="s">
        <v>83</v>
      </c>
      <c r="AY404" s="17" t="s">
        <v>159</v>
      </c>
      <c r="BE404" s="143">
        <f>IF(N404="základní",J404,0)</f>
        <v>0</v>
      </c>
      <c r="BF404" s="143">
        <f>IF(N404="snížená",J404,0)</f>
        <v>0</v>
      </c>
      <c r="BG404" s="143">
        <f>IF(N404="zákl. přenesená",J404,0)</f>
        <v>0</v>
      </c>
      <c r="BH404" s="143">
        <f>IF(N404="sníž. přenesená",J404,0)</f>
        <v>0</v>
      </c>
      <c r="BI404" s="143">
        <f>IF(N404="nulová",J404,0)</f>
        <v>0</v>
      </c>
      <c r="BJ404" s="17" t="s">
        <v>81</v>
      </c>
      <c r="BK404" s="143">
        <f>ROUND(I404*H404,2)</f>
        <v>0</v>
      </c>
      <c r="BL404" s="17" t="s">
        <v>423</v>
      </c>
      <c r="BM404" s="142" t="s">
        <v>1048</v>
      </c>
    </row>
    <row r="405" spans="2:65" s="1" customFormat="1" ht="10.199999999999999">
      <c r="B405" s="32"/>
      <c r="D405" s="144" t="s">
        <v>165</v>
      </c>
      <c r="F405" s="145" t="s">
        <v>431</v>
      </c>
      <c r="I405" s="146"/>
      <c r="L405" s="32"/>
      <c r="M405" s="147"/>
      <c r="T405" s="56"/>
      <c r="AT405" s="17" t="s">
        <v>165</v>
      </c>
      <c r="AU405" s="17" t="s">
        <v>83</v>
      </c>
    </row>
    <row r="406" spans="2:65" s="10" customFormat="1" ht="22.8" customHeight="1">
      <c r="B406" s="120"/>
      <c r="D406" s="121" t="s">
        <v>73</v>
      </c>
      <c r="E406" s="156" t="s">
        <v>668</v>
      </c>
      <c r="F406" s="156" t="s">
        <v>669</v>
      </c>
      <c r="I406" s="123"/>
      <c r="J406" s="157">
        <f>BK406</f>
        <v>0</v>
      </c>
      <c r="L406" s="120"/>
      <c r="M406" s="125"/>
      <c r="P406" s="126">
        <f>SUM(P407:P410)</f>
        <v>0</v>
      </c>
      <c r="R406" s="126">
        <f>SUM(R407:R410)</f>
        <v>0</v>
      </c>
      <c r="T406" s="127">
        <f>SUM(T407:T410)</f>
        <v>0</v>
      </c>
      <c r="AR406" s="121" t="s">
        <v>180</v>
      </c>
      <c r="AT406" s="128" t="s">
        <v>73</v>
      </c>
      <c r="AU406" s="128" t="s">
        <v>81</v>
      </c>
      <c r="AY406" s="121" t="s">
        <v>159</v>
      </c>
      <c r="BK406" s="129">
        <f>SUM(BK407:BK410)</f>
        <v>0</v>
      </c>
    </row>
    <row r="407" spans="2:65" s="1" customFormat="1" ht="16.5" customHeight="1">
      <c r="B407" s="130"/>
      <c r="C407" s="131" t="s">
        <v>1049</v>
      </c>
      <c r="D407" s="131" t="s">
        <v>160</v>
      </c>
      <c r="E407" s="132" t="s">
        <v>1050</v>
      </c>
      <c r="F407" s="133" t="s">
        <v>1051</v>
      </c>
      <c r="G407" s="134" t="s">
        <v>171</v>
      </c>
      <c r="H407" s="135">
        <v>1</v>
      </c>
      <c r="I407" s="136"/>
      <c r="J407" s="137">
        <f>ROUND(I407*H407,2)</f>
        <v>0</v>
      </c>
      <c r="K407" s="133" t="s">
        <v>316</v>
      </c>
      <c r="L407" s="32"/>
      <c r="M407" s="138" t="s">
        <v>1</v>
      </c>
      <c r="N407" s="139" t="s">
        <v>39</v>
      </c>
      <c r="P407" s="140">
        <f>O407*H407</f>
        <v>0</v>
      </c>
      <c r="Q407" s="140">
        <v>0</v>
      </c>
      <c r="R407" s="140">
        <f>Q407*H407</f>
        <v>0</v>
      </c>
      <c r="S407" s="140">
        <v>0</v>
      </c>
      <c r="T407" s="141">
        <f>S407*H407</f>
        <v>0</v>
      </c>
      <c r="AR407" s="142" t="s">
        <v>423</v>
      </c>
      <c r="AT407" s="142" t="s">
        <v>160</v>
      </c>
      <c r="AU407" s="142" t="s">
        <v>83</v>
      </c>
      <c r="AY407" s="17" t="s">
        <v>159</v>
      </c>
      <c r="BE407" s="143">
        <f>IF(N407="základní",J407,0)</f>
        <v>0</v>
      </c>
      <c r="BF407" s="143">
        <f>IF(N407="snížená",J407,0)</f>
        <v>0</v>
      </c>
      <c r="BG407" s="143">
        <f>IF(N407="zákl. přenesená",J407,0)</f>
        <v>0</v>
      </c>
      <c r="BH407" s="143">
        <f>IF(N407="sníž. přenesená",J407,0)</f>
        <v>0</v>
      </c>
      <c r="BI407" s="143">
        <f>IF(N407="nulová",J407,0)</f>
        <v>0</v>
      </c>
      <c r="BJ407" s="17" t="s">
        <v>81</v>
      </c>
      <c r="BK407" s="143">
        <f>ROUND(I407*H407,2)</f>
        <v>0</v>
      </c>
      <c r="BL407" s="17" t="s">
        <v>423</v>
      </c>
      <c r="BM407" s="142" t="s">
        <v>1052</v>
      </c>
    </row>
    <row r="408" spans="2:65" s="1" customFormat="1" ht="10.199999999999999">
      <c r="B408" s="32"/>
      <c r="D408" s="144" t="s">
        <v>165</v>
      </c>
      <c r="F408" s="145" t="s">
        <v>1051</v>
      </c>
      <c r="I408" s="146"/>
      <c r="L408" s="32"/>
      <c r="M408" s="147"/>
      <c r="T408" s="56"/>
      <c r="AT408" s="17" t="s">
        <v>165</v>
      </c>
      <c r="AU408" s="17" t="s">
        <v>83</v>
      </c>
    </row>
    <row r="409" spans="2:65" s="1" customFormat="1" ht="16.5" customHeight="1">
      <c r="B409" s="130"/>
      <c r="C409" s="131" t="s">
        <v>1053</v>
      </c>
      <c r="D409" s="131" t="s">
        <v>160</v>
      </c>
      <c r="E409" s="132" t="s">
        <v>670</v>
      </c>
      <c r="F409" s="133" t="s">
        <v>671</v>
      </c>
      <c r="G409" s="134" t="s">
        <v>432</v>
      </c>
      <c r="H409" s="135">
        <v>1</v>
      </c>
      <c r="I409" s="136"/>
      <c r="J409" s="137">
        <f>ROUND(I409*H409,2)</f>
        <v>0</v>
      </c>
      <c r="K409" s="133" t="s">
        <v>345</v>
      </c>
      <c r="L409" s="32"/>
      <c r="M409" s="138" t="s">
        <v>1</v>
      </c>
      <c r="N409" s="139" t="s">
        <v>39</v>
      </c>
      <c r="P409" s="140">
        <f>O409*H409</f>
        <v>0</v>
      </c>
      <c r="Q409" s="140">
        <v>0</v>
      </c>
      <c r="R409" s="140">
        <f>Q409*H409</f>
        <v>0</v>
      </c>
      <c r="S409" s="140">
        <v>0</v>
      </c>
      <c r="T409" s="141">
        <f>S409*H409</f>
        <v>0</v>
      </c>
      <c r="AR409" s="142" t="s">
        <v>423</v>
      </c>
      <c r="AT409" s="142" t="s">
        <v>160</v>
      </c>
      <c r="AU409" s="142" t="s">
        <v>83</v>
      </c>
      <c r="AY409" s="17" t="s">
        <v>159</v>
      </c>
      <c r="BE409" s="143">
        <f>IF(N409="základní",J409,0)</f>
        <v>0</v>
      </c>
      <c r="BF409" s="143">
        <f>IF(N409="snížená",J409,0)</f>
        <v>0</v>
      </c>
      <c r="BG409" s="143">
        <f>IF(N409="zákl. přenesená",J409,0)</f>
        <v>0</v>
      </c>
      <c r="BH409" s="143">
        <f>IF(N409="sníž. přenesená",J409,0)</f>
        <v>0</v>
      </c>
      <c r="BI409" s="143">
        <f>IF(N409="nulová",J409,0)</f>
        <v>0</v>
      </c>
      <c r="BJ409" s="17" t="s">
        <v>81</v>
      </c>
      <c r="BK409" s="143">
        <f>ROUND(I409*H409,2)</f>
        <v>0</v>
      </c>
      <c r="BL409" s="17" t="s">
        <v>423</v>
      </c>
      <c r="BM409" s="142" t="s">
        <v>1054</v>
      </c>
    </row>
    <row r="410" spans="2:65" s="1" customFormat="1" ht="10.199999999999999">
      <c r="B410" s="32"/>
      <c r="D410" s="144" t="s">
        <v>165</v>
      </c>
      <c r="F410" s="145" t="s">
        <v>671</v>
      </c>
      <c r="I410" s="146"/>
      <c r="L410" s="32"/>
      <c r="M410" s="149"/>
      <c r="N410" s="150"/>
      <c r="O410" s="150"/>
      <c r="P410" s="150"/>
      <c r="Q410" s="150"/>
      <c r="R410" s="150"/>
      <c r="S410" s="150"/>
      <c r="T410" s="151"/>
      <c r="AT410" s="17" t="s">
        <v>165</v>
      </c>
      <c r="AU410" s="17" t="s">
        <v>83</v>
      </c>
    </row>
    <row r="411" spans="2:65" s="1" customFormat="1" ht="6.9" customHeight="1">
      <c r="B411" s="44"/>
      <c r="C411" s="45"/>
      <c r="D411" s="45"/>
      <c r="E411" s="45"/>
      <c r="F411" s="45"/>
      <c r="G411" s="45"/>
      <c r="H411" s="45"/>
      <c r="I411" s="45"/>
      <c r="J411" s="45"/>
      <c r="K411" s="45"/>
      <c r="L411" s="32"/>
    </row>
  </sheetData>
  <autoFilter ref="C136:K410" xr:uid="{00000000-0009-0000-0000-000004000000}"/>
  <mergeCells count="15">
    <mergeCell ref="E123:H123"/>
    <mergeCell ref="E127:H127"/>
    <mergeCell ref="E125:H125"/>
    <mergeCell ref="E129:H129"/>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272"/>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5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7" t="s">
        <v>5</v>
      </c>
      <c r="M2" s="222"/>
      <c r="N2" s="222"/>
      <c r="O2" s="222"/>
      <c r="P2" s="222"/>
      <c r="Q2" s="222"/>
      <c r="R2" s="222"/>
      <c r="S2" s="222"/>
      <c r="T2" s="222"/>
      <c r="U2" s="222"/>
      <c r="V2" s="222"/>
      <c r="AT2" s="17" t="s">
        <v>104</v>
      </c>
    </row>
    <row r="3" spans="2:46" ht="6.9" customHeight="1">
      <c r="B3" s="18"/>
      <c r="C3" s="19"/>
      <c r="D3" s="19"/>
      <c r="E3" s="19"/>
      <c r="F3" s="19"/>
      <c r="G3" s="19"/>
      <c r="H3" s="19"/>
      <c r="I3" s="19"/>
      <c r="J3" s="19"/>
      <c r="K3" s="19"/>
      <c r="L3" s="20"/>
      <c r="AT3" s="17" t="s">
        <v>83</v>
      </c>
    </row>
    <row r="4" spans="2:46" ht="24.9" customHeight="1">
      <c r="B4" s="20"/>
      <c r="D4" s="21" t="s">
        <v>127</v>
      </c>
      <c r="L4" s="20"/>
      <c r="M4" s="93" t="s">
        <v>10</v>
      </c>
      <c r="AT4" s="17" t="s">
        <v>3</v>
      </c>
    </row>
    <row r="5" spans="2:46" ht="6.9" customHeight="1">
      <c r="B5" s="20"/>
      <c r="L5" s="20"/>
    </row>
    <row r="6" spans="2:46" ht="12" customHeight="1">
      <c r="B6" s="20"/>
      <c r="D6" s="27" t="s">
        <v>16</v>
      </c>
      <c r="L6" s="20"/>
    </row>
    <row r="7" spans="2:46" ht="16.5" customHeight="1">
      <c r="B7" s="20"/>
      <c r="E7" s="254" t="str">
        <f>'Rekapitulace stavby'!K6</f>
        <v>Kanalizace a ČOV Újezdec</v>
      </c>
      <c r="F7" s="255"/>
      <c r="G7" s="255"/>
      <c r="H7" s="255"/>
      <c r="L7" s="20"/>
    </row>
    <row r="8" spans="2:46" ht="13.2">
      <c r="B8" s="20"/>
      <c r="D8" s="27" t="s">
        <v>128</v>
      </c>
      <c r="L8" s="20"/>
    </row>
    <row r="9" spans="2:46" ht="16.5" customHeight="1">
      <c r="B9" s="20"/>
      <c r="E9" s="254" t="s">
        <v>129</v>
      </c>
      <c r="F9" s="222"/>
      <c r="G9" s="222"/>
      <c r="H9" s="222"/>
      <c r="L9" s="20"/>
    </row>
    <row r="10" spans="2:46" ht="12" customHeight="1">
      <c r="B10" s="20"/>
      <c r="D10" s="27" t="s">
        <v>130</v>
      </c>
      <c r="L10" s="20"/>
    </row>
    <row r="11" spans="2:46" s="1" customFormat="1" ht="16.5" customHeight="1">
      <c r="B11" s="32"/>
      <c r="E11" s="252" t="s">
        <v>297</v>
      </c>
      <c r="F11" s="256"/>
      <c r="G11" s="256"/>
      <c r="H11" s="256"/>
      <c r="L11" s="32"/>
    </row>
    <row r="12" spans="2:46" s="1" customFormat="1" ht="12" customHeight="1">
      <c r="B12" s="32"/>
      <c r="D12" s="27" t="s">
        <v>298</v>
      </c>
      <c r="L12" s="32"/>
    </row>
    <row r="13" spans="2:46" s="1" customFormat="1" ht="16.5" customHeight="1">
      <c r="B13" s="32"/>
      <c r="E13" s="215" t="s">
        <v>1055</v>
      </c>
      <c r="F13" s="256"/>
      <c r="G13" s="256"/>
      <c r="H13" s="256"/>
      <c r="L13" s="32"/>
    </row>
    <row r="14" spans="2:46" s="1" customFormat="1" ht="10.199999999999999">
      <c r="B14" s="32"/>
      <c r="L14" s="32"/>
    </row>
    <row r="15" spans="2:46" s="1" customFormat="1" ht="12" customHeight="1">
      <c r="B15" s="32"/>
      <c r="D15" s="27" t="s">
        <v>18</v>
      </c>
      <c r="F15" s="25" t="s">
        <v>1</v>
      </c>
      <c r="I15" s="27" t="s">
        <v>20</v>
      </c>
      <c r="J15" s="25" t="s">
        <v>1</v>
      </c>
      <c r="L15" s="32"/>
    </row>
    <row r="16" spans="2:46" s="1" customFormat="1" ht="12" customHeight="1">
      <c r="B16" s="32"/>
      <c r="D16" s="27" t="s">
        <v>21</v>
      </c>
      <c r="F16" s="25" t="s">
        <v>22</v>
      </c>
      <c r="I16" s="27" t="s">
        <v>23</v>
      </c>
      <c r="J16" s="52" t="str">
        <f>'Rekapitulace stavby'!AN8</f>
        <v>25. 2. 2025</v>
      </c>
      <c r="L16" s="32"/>
    </row>
    <row r="17" spans="2:12" s="1" customFormat="1" ht="10.8" customHeight="1">
      <c r="B17" s="32"/>
      <c r="L17" s="32"/>
    </row>
    <row r="18" spans="2:12" s="1" customFormat="1" ht="12" customHeight="1">
      <c r="B18" s="32"/>
      <c r="D18" s="27" t="s">
        <v>25</v>
      </c>
      <c r="I18" s="27" t="s">
        <v>26</v>
      </c>
      <c r="J18" s="25" t="s">
        <v>1</v>
      </c>
      <c r="L18" s="32"/>
    </row>
    <row r="19" spans="2:12" s="1" customFormat="1" ht="18" customHeight="1">
      <c r="B19" s="32"/>
      <c r="E19" s="25" t="s">
        <v>22</v>
      </c>
      <c r="I19" s="27" t="s">
        <v>27</v>
      </c>
      <c r="J19" s="25" t="s">
        <v>1</v>
      </c>
      <c r="L19" s="32"/>
    </row>
    <row r="20" spans="2:12" s="1" customFormat="1" ht="6.9" customHeight="1">
      <c r="B20" s="32"/>
      <c r="L20" s="32"/>
    </row>
    <row r="21" spans="2:12" s="1" customFormat="1" ht="12" customHeight="1">
      <c r="B21" s="32"/>
      <c r="D21" s="27" t="s">
        <v>28</v>
      </c>
      <c r="I21" s="27" t="s">
        <v>26</v>
      </c>
      <c r="J21" s="28" t="str">
        <f>'Rekapitulace stavby'!AN13</f>
        <v>Vyplň údaj</v>
      </c>
      <c r="L21" s="32"/>
    </row>
    <row r="22" spans="2:12" s="1" customFormat="1" ht="18" customHeight="1">
      <c r="B22" s="32"/>
      <c r="E22" s="257" t="str">
        <f>'Rekapitulace stavby'!E14</f>
        <v>Vyplň údaj</v>
      </c>
      <c r="F22" s="221"/>
      <c r="G22" s="221"/>
      <c r="H22" s="221"/>
      <c r="I22" s="27" t="s">
        <v>27</v>
      </c>
      <c r="J22" s="28" t="str">
        <f>'Rekapitulace stavby'!AN14</f>
        <v>Vyplň údaj</v>
      </c>
      <c r="L22" s="32"/>
    </row>
    <row r="23" spans="2:12" s="1" customFormat="1" ht="6.9" customHeight="1">
      <c r="B23" s="32"/>
      <c r="L23" s="32"/>
    </row>
    <row r="24" spans="2:12" s="1" customFormat="1" ht="12" customHeight="1">
      <c r="B24" s="32"/>
      <c r="D24" s="27" t="s">
        <v>30</v>
      </c>
      <c r="I24" s="27" t="s">
        <v>26</v>
      </c>
      <c r="J24" s="25" t="s">
        <v>1</v>
      </c>
      <c r="L24" s="32"/>
    </row>
    <row r="25" spans="2:12" s="1" customFormat="1" ht="18" customHeight="1">
      <c r="B25" s="32"/>
      <c r="E25" s="25" t="s">
        <v>22</v>
      </c>
      <c r="I25" s="27" t="s">
        <v>27</v>
      </c>
      <c r="J25" s="25" t="s">
        <v>1</v>
      </c>
      <c r="L25" s="32"/>
    </row>
    <row r="26" spans="2:12" s="1" customFormat="1" ht="6.9" customHeight="1">
      <c r="B26" s="32"/>
      <c r="L26" s="32"/>
    </row>
    <row r="27" spans="2:12" s="1" customFormat="1" ht="12" customHeight="1">
      <c r="B27" s="32"/>
      <c r="D27" s="27" t="s">
        <v>32</v>
      </c>
      <c r="I27" s="27" t="s">
        <v>26</v>
      </c>
      <c r="J27" s="25" t="s">
        <v>1</v>
      </c>
      <c r="L27" s="32"/>
    </row>
    <row r="28" spans="2:12" s="1" customFormat="1" ht="18" customHeight="1">
      <c r="B28" s="32"/>
      <c r="E28" s="25" t="s">
        <v>22</v>
      </c>
      <c r="I28" s="27" t="s">
        <v>27</v>
      </c>
      <c r="J28" s="25" t="s">
        <v>1</v>
      </c>
      <c r="L28" s="32"/>
    </row>
    <row r="29" spans="2:12" s="1" customFormat="1" ht="6.9" customHeight="1">
      <c r="B29" s="32"/>
      <c r="L29" s="32"/>
    </row>
    <row r="30" spans="2:12" s="1" customFormat="1" ht="12" customHeight="1">
      <c r="B30" s="32"/>
      <c r="D30" s="27" t="s">
        <v>33</v>
      </c>
      <c r="L30" s="32"/>
    </row>
    <row r="31" spans="2:12" s="7" customFormat="1" ht="16.5" customHeight="1">
      <c r="B31" s="94"/>
      <c r="E31" s="226" t="s">
        <v>1</v>
      </c>
      <c r="F31" s="226"/>
      <c r="G31" s="226"/>
      <c r="H31" s="226"/>
      <c r="L31" s="94"/>
    </row>
    <row r="32" spans="2:12" s="1" customFormat="1" ht="6.9" customHeight="1">
      <c r="B32" s="32"/>
      <c r="L32" s="32"/>
    </row>
    <row r="33" spans="2:12" s="1" customFormat="1" ht="6.9" customHeight="1">
      <c r="B33" s="32"/>
      <c r="D33" s="53"/>
      <c r="E33" s="53"/>
      <c r="F33" s="53"/>
      <c r="G33" s="53"/>
      <c r="H33" s="53"/>
      <c r="I33" s="53"/>
      <c r="J33" s="53"/>
      <c r="K33" s="53"/>
      <c r="L33" s="32"/>
    </row>
    <row r="34" spans="2:12" s="1" customFormat="1" ht="25.35" customHeight="1">
      <c r="B34" s="32"/>
      <c r="D34" s="95" t="s">
        <v>34</v>
      </c>
      <c r="J34" s="66">
        <f>ROUND(J126, 2)</f>
        <v>0</v>
      </c>
      <c r="L34" s="32"/>
    </row>
    <row r="35" spans="2:12" s="1" customFormat="1" ht="6.9" customHeight="1">
      <c r="B35" s="32"/>
      <c r="D35" s="53"/>
      <c r="E35" s="53"/>
      <c r="F35" s="53"/>
      <c r="G35" s="53"/>
      <c r="H35" s="53"/>
      <c r="I35" s="53"/>
      <c r="J35" s="53"/>
      <c r="K35" s="53"/>
      <c r="L35" s="32"/>
    </row>
    <row r="36" spans="2:12" s="1" customFormat="1" ht="14.4" customHeight="1">
      <c r="B36" s="32"/>
      <c r="F36" s="35" t="s">
        <v>36</v>
      </c>
      <c r="I36" s="35" t="s">
        <v>35</v>
      </c>
      <c r="J36" s="35" t="s">
        <v>37</v>
      </c>
      <c r="L36" s="32"/>
    </row>
    <row r="37" spans="2:12" s="1" customFormat="1" ht="14.4" customHeight="1">
      <c r="B37" s="32"/>
      <c r="D37" s="55" t="s">
        <v>38</v>
      </c>
      <c r="E37" s="27" t="s">
        <v>39</v>
      </c>
      <c r="F37" s="86">
        <f>ROUND((SUM(BE126:BE271)),  2)</f>
        <v>0</v>
      </c>
      <c r="I37" s="96">
        <v>0.21</v>
      </c>
      <c r="J37" s="86">
        <f>ROUND(((SUM(BE126:BE271))*I37),  2)</f>
        <v>0</v>
      </c>
      <c r="L37" s="32"/>
    </row>
    <row r="38" spans="2:12" s="1" customFormat="1" ht="14.4" customHeight="1">
      <c r="B38" s="32"/>
      <c r="E38" s="27" t="s">
        <v>40</v>
      </c>
      <c r="F38" s="86">
        <f>ROUND((SUM(BF126:BF271)),  2)</f>
        <v>0</v>
      </c>
      <c r="I38" s="96">
        <v>0.12</v>
      </c>
      <c r="J38" s="86">
        <f>ROUND(((SUM(BF126:BF271))*I38),  2)</f>
        <v>0</v>
      </c>
      <c r="L38" s="32"/>
    </row>
    <row r="39" spans="2:12" s="1" customFormat="1" ht="14.4" hidden="1" customHeight="1">
      <c r="B39" s="32"/>
      <c r="E39" s="27" t="s">
        <v>41</v>
      </c>
      <c r="F39" s="86">
        <f>ROUND((SUM(BG126:BG271)),  2)</f>
        <v>0</v>
      </c>
      <c r="I39" s="96">
        <v>0.21</v>
      </c>
      <c r="J39" s="86">
        <f>0</f>
        <v>0</v>
      </c>
      <c r="L39" s="32"/>
    </row>
    <row r="40" spans="2:12" s="1" customFormat="1" ht="14.4" hidden="1" customHeight="1">
      <c r="B40" s="32"/>
      <c r="E40" s="27" t="s">
        <v>42</v>
      </c>
      <c r="F40" s="86">
        <f>ROUND((SUM(BH126:BH271)),  2)</f>
        <v>0</v>
      </c>
      <c r="I40" s="96">
        <v>0.12</v>
      </c>
      <c r="J40" s="86">
        <f>0</f>
        <v>0</v>
      </c>
      <c r="L40" s="32"/>
    </row>
    <row r="41" spans="2:12" s="1" customFormat="1" ht="14.4" hidden="1" customHeight="1">
      <c r="B41" s="32"/>
      <c r="E41" s="27" t="s">
        <v>43</v>
      </c>
      <c r="F41" s="86">
        <f>ROUND((SUM(BI126:BI271)),  2)</f>
        <v>0</v>
      </c>
      <c r="I41" s="96">
        <v>0</v>
      </c>
      <c r="J41" s="86">
        <f>0</f>
        <v>0</v>
      </c>
      <c r="L41" s="32"/>
    </row>
    <row r="42" spans="2:12" s="1" customFormat="1" ht="6.9" customHeight="1">
      <c r="B42" s="32"/>
      <c r="L42" s="32"/>
    </row>
    <row r="43" spans="2:12" s="1" customFormat="1" ht="25.35" customHeight="1">
      <c r="B43" s="32"/>
      <c r="C43" s="97"/>
      <c r="D43" s="98" t="s">
        <v>44</v>
      </c>
      <c r="E43" s="57"/>
      <c r="F43" s="57"/>
      <c r="G43" s="99" t="s">
        <v>45</v>
      </c>
      <c r="H43" s="100" t="s">
        <v>46</v>
      </c>
      <c r="I43" s="57"/>
      <c r="J43" s="101">
        <f>SUM(J34:J41)</f>
        <v>0</v>
      </c>
      <c r="K43" s="102"/>
      <c r="L43" s="32"/>
    </row>
    <row r="44" spans="2:12" s="1" customFormat="1" ht="14.4" customHeight="1">
      <c r="B44" s="32"/>
      <c r="L44" s="32"/>
    </row>
    <row r="45" spans="2:12" ht="14.4" customHeight="1">
      <c r="B45" s="20"/>
      <c r="L45" s="20"/>
    </row>
    <row r="46" spans="2:12" ht="14.4" customHeight="1">
      <c r="B46" s="20"/>
      <c r="L46" s="20"/>
    </row>
    <row r="47" spans="2:12" ht="14.4" customHeight="1">
      <c r="B47" s="20"/>
      <c r="L47" s="20"/>
    </row>
    <row r="48" spans="2:12" ht="14.4" customHeight="1">
      <c r="B48" s="20"/>
      <c r="L48" s="20"/>
    </row>
    <row r="49" spans="2:12" ht="14.4" customHeight="1">
      <c r="B49" s="20"/>
      <c r="L49" s="20"/>
    </row>
    <row r="50" spans="2:12" s="1" customFormat="1" ht="14.4" customHeight="1">
      <c r="B50" s="32"/>
      <c r="D50" s="41" t="s">
        <v>47</v>
      </c>
      <c r="E50" s="42"/>
      <c r="F50" s="42"/>
      <c r="G50" s="41" t="s">
        <v>48</v>
      </c>
      <c r="H50" s="42"/>
      <c r="I50" s="42"/>
      <c r="J50" s="42"/>
      <c r="K50" s="42"/>
      <c r="L50" s="32"/>
    </row>
    <row r="51" spans="2:12" ht="10.199999999999999">
      <c r="B51" s="20"/>
      <c r="L51" s="20"/>
    </row>
    <row r="52" spans="2:12" ht="10.199999999999999">
      <c r="B52" s="20"/>
      <c r="L52" s="20"/>
    </row>
    <row r="53" spans="2:12" ht="10.199999999999999">
      <c r="B53" s="20"/>
      <c r="L53" s="20"/>
    </row>
    <row r="54" spans="2:12" ht="10.199999999999999">
      <c r="B54" s="20"/>
      <c r="L54" s="20"/>
    </row>
    <row r="55" spans="2:12" ht="10.199999999999999">
      <c r="B55" s="20"/>
      <c r="L55" s="20"/>
    </row>
    <row r="56" spans="2:12" ht="10.199999999999999">
      <c r="B56" s="20"/>
      <c r="L56" s="20"/>
    </row>
    <row r="57" spans="2:12" ht="10.199999999999999">
      <c r="B57" s="20"/>
      <c r="L57" s="20"/>
    </row>
    <row r="58" spans="2:12" ht="10.199999999999999">
      <c r="B58" s="20"/>
      <c r="L58" s="20"/>
    </row>
    <row r="59" spans="2:12" ht="10.199999999999999">
      <c r="B59" s="20"/>
      <c r="L59" s="20"/>
    </row>
    <row r="60" spans="2:12" ht="10.199999999999999">
      <c r="B60" s="20"/>
      <c r="L60" s="20"/>
    </row>
    <row r="61" spans="2:12" s="1" customFormat="1" ht="13.2">
      <c r="B61" s="32"/>
      <c r="D61" s="43" t="s">
        <v>49</v>
      </c>
      <c r="E61" s="34"/>
      <c r="F61" s="103" t="s">
        <v>50</v>
      </c>
      <c r="G61" s="43" t="s">
        <v>49</v>
      </c>
      <c r="H61" s="34"/>
      <c r="I61" s="34"/>
      <c r="J61" s="104" t="s">
        <v>50</v>
      </c>
      <c r="K61" s="34"/>
      <c r="L61" s="32"/>
    </row>
    <row r="62" spans="2:12" ht="10.199999999999999">
      <c r="B62" s="20"/>
      <c r="L62" s="20"/>
    </row>
    <row r="63" spans="2:12" ht="10.199999999999999">
      <c r="B63" s="20"/>
      <c r="L63" s="20"/>
    </row>
    <row r="64" spans="2:12" ht="10.199999999999999">
      <c r="B64" s="20"/>
      <c r="L64" s="20"/>
    </row>
    <row r="65" spans="2:12" s="1" customFormat="1" ht="13.2">
      <c r="B65" s="32"/>
      <c r="D65" s="41" t="s">
        <v>51</v>
      </c>
      <c r="E65" s="42"/>
      <c r="F65" s="42"/>
      <c r="G65" s="41" t="s">
        <v>52</v>
      </c>
      <c r="H65" s="42"/>
      <c r="I65" s="42"/>
      <c r="J65" s="42"/>
      <c r="K65" s="42"/>
      <c r="L65" s="32"/>
    </row>
    <row r="66" spans="2:12" ht="10.199999999999999">
      <c r="B66" s="20"/>
      <c r="L66" s="20"/>
    </row>
    <row r="67" spans="2:12" ht="10.199999999999999">
      <c r="B67" s="20"/>
      <c r="L67" s="20"/>
    </row>
    <row r="68" spans="2:12" ht="10.199999999999999">
      <c r="B68" s="20"/>
      <c r="L68" s="20"/>
    </row>
    <row r="69" spans="2:12" ht="10.199999999999999">
      <c r="B69" s="20"/>
      <c r="L69" s="20"/>
    </row>
    <row r="70" spans="2:12" ht="10.199999999999999">
      <c r="B70" s="20"/>
      <c r="L70" s="20"/>
    </row>
    <row r="71" spans="2:12" ht="10.199999999999999">
      <c r="B71" s="20"/>
      <c r="L71" s="20"/>
    </row>
    <row r="72" spans="2:12" ht="10.199999999999999">
      <c r="B72" s="20"/>
      <c r="L72" s="20"/>
    </row>
    <row r="73" spans="2:12" ht="10.199999999999999">
      <c r="B73" s="20"/>
      <c r="L73" s="20"/>
    </row>
    <row r="74" spans="2:12" ht="10.199999999999999">
      <c r="B74" s="20"/>
      <c r="L74" s="20"/>
    </row>
    <row r="75" spans="2:12" ht="10.199999999999999">
      <c r="B75" s="20"/>
      <c r="L75" s="20"/>
    </row>
    <row r="76" spans="2:12" s="1" customFormat="1" ht="13.2">
      <c r="B76" s="32"/>
      <c r="D76" s="43" t="s">
        <v>49</v>
      </c>
      <c r="E76" s="34"/>
      <c r="F76" s="103" t="s">
        <v>50</v>
      </c>
      <c r="G76" s="43" t="s">
        <v>49</v>
      </c>
      <c r="H76" s="34"/>
      <c r="I76" s="34"/>
      <c r="J76" s="104" t="s">
        <v>50</v>
      </c>
      <c r="K76" s="34"/>
      <c r="L76" s="32"/>
    </row>
    <row r="77" spans="2:12" s="1" customFormat="1" ht="14.4" customHeight="1">
      <c r="B77" s="44"/>
      <c r="C77" s="45"/>
      <c r="D77" s="45"/>
      <c r="E77" s="45"/>
      <c r="F77" s="45"/>
      <c r="G77" s="45"/>
      <c r="H77" s="45"/>
      <c r="I77" s="45"/>
      <c r="J77" s="45"/>
      <c r="K77" s="45"/>
      <c r="L77" s="32"/>
    </row>
    <row r="81" spans="2:12" s="1" customFormat="1" ht="6.9" customHeight="1">
      <c r="B81" s="46"/>
      <c r="C81" s="47"/>
      <c r="D81" s="47"/>
      <c r="E81" s="47"/>
      <c r="F81" s="47"/>
      <c r="G81" s="47"/>
      <c r="H81" s="47"/>
      <c r="I81" s="47"/>
      <c r="J81" s="47"/>
      <c r="K81" s="47"/>
      <c r="L81" s="32"/>
    </row>
    <row r="82" spans="2:12" s="1" customFormat="1" ht="24.9" customHeight="1">
      <c r="B82" s="32"/>
      <c r="C82" s="21" t="s">
        <v>132</v>
      </c>
      <c r="L82" s="32"/>
    </row>
    <row r="83" spans="2:12" s="1" customFormat="1" ht="6.9" customHeight="1">
      <c r="B83" s="32"/>
      <c r="L83" s="32"/>
    </row>
    <row r="84" spans="2:12" s="1" customFormat="1" ht="12" customHeight="1">
      <c r="B84" s="32"/>
      <c r="C84" s="27" t="s">
        <v>16</v>
      </c>
      <c r="L84" s="32"/>
    </row>
    <row r="85" spans="2:12" s="1" customFormat="1" ht="16.5" customHeight="1">
      <c r="B85" s="32"/>
      <c r="E85" s="254" t="str">
        <f>E7</f>
        <v>Kanalizace a ČOV Újezdec</v>
      </c>
      <c r="F85" s="255"/>
      <c r="G85" s="255"/>
      <c r="H85" s="255"/>
      <c r="L85" s="32"/>
    </row>
    <row r="86" spans="2:12" ht="12" customHeight="1">
      <c r="B86" s="20"/>
      <c r="C86" s="27" t="s">
        <v>128</v>
      </c>
      <c r="L86" s="20"/>
    </row>
    <row r="87" spans="2:12" ht="16.5" customHeight="1">
      <c r="B87" s="20"/>
      <c r="E87" s="254" t="s">
        <v>129</v>
      </c>
      <c r="F87" s="222"/>
      <c r="G87" s="222"/>
      <c r="H87" s="222"/>
      <c r="L87" s="20"/>
    </row>
    <row r="88" spans="2:12" ht="12" customHeight="1">
      <c r="B88" s="20"/>
      <c r="C88" s="27" t="s">
        <v>130</v>
      </c>
      <c r="L88" s="20"/>
    </row>
    <row r="89" spans="2:12" s="1" customFormat="1" ht="16.5" customHeight="1">
      <c r="B89" s="32"/>
      <c r="E89" s="252" t="s">
        <v>297</v>
      </c>
      <c r="F89" s="256"/>
      <c r="G89" s="256"/>
      <c r="H89" s="256"/>
      <c r="L89" s="32"/>
    </row>
    <row r="90" spans="2:12" s="1" customFormat="1" ht="12" customHeight="1">
      <c r="B90" s="32"/>
      <c r="C90" s="27" t="s">
        <v>298</v>
      </c>
      <c r="L90" s="32"/>
    </row>
    <row r="91" spans="2:12" s="1" customFormat="1" ht="16.5" customHeight="1">
      <c r="B91" s="32"/>
      <c r="E91" s="215" t="str">
        <f>E13</f>
        <v>04 - Rozvaděč RH</v>
      </c>
      <c r="F91" s="256"/>
      <c r="G91" s="256"/>
      <c r="H91" s="256"/>
      <c r="L91" s="32"/>
    </row>
    <row r="92" spans="2:12" s="1" customFormat="1" ht="6.9" customHeight="1">
      <c r="B92" s="32"/>
      <c r="L92" s="32"/>
    </row>
    <row r="93" spans="2:12" s="1" customFormat="1" ht="12" customHeight="1">
      <c r="B93" s="32"/>
      <c r="C93" s="27" t="s">
        <v>21</v>
      </c>
      <c r="F93" s="25" t="str">
        <f>F16</f>
        <v xml:space="preserve"> </v>
      </c>
      <c r="I93" s="27" t="s">
        <v>23</v>
      </c>
      <c r="J93" s="52" t="str">
        <f>IF(J16="","",J16)</f>
        <v>25. 2. 2025</v>
      </c>
      <c r="L93" s="32"/>
    </row>
    <row r="94" spans="2:12" s="1" customFormat="1" ht="6.9" customHeight="1">
      <c r="B94" s="32"/>
      <c r="L94" s="32"/>
    </row>
    <row r="95" spans="2:12" s="1" customFormat="1" ht="15.15" customHeight="1">
      <c r="B95" s="32"/>
      <c r="C95" s="27" t="s">
        <v>25</v>
      </c>
      <c r="F95" s="25" t="str">
        <f>E19</f>
        <v xml:space="preserve"> </v>
      </c>
      <c r="I95" s="27" t="s">
        <v>30</v>
      </c>
      <c r="J95" s="30" t="str">
        <f>E25</f>
        <v xml:space="preserve"> </v>
      </c>
      <c r="L95" s="32"/>
    </row>
    <row r="96" spans="2:12" s="1" customFormat="1" ht="15.15" customHeight="1">
      <c r="B96" s="32"/>
      <c r="C96" s="27" t="s">
        <v>28</v>
      </c>
      <c r="F96" s="25" t="str">
        <f>IF(E22="","",E22)</f>
        <v>Vyplň údaj</v>
      </c>
      <c r="I96" s="27" t="s">
        <v>32</v>
      </c>
      <c r="J96" s="30" t="str">
        <f>E28</f>
        <v xml:space="preserve"> </v>
      </c>
      <c r="L96" s="32"/>
    </row>
    <row r="97" spans="2:47" s="1" customFormat="1" ht="10.35" customHeight="1">
      <c r="B97" s="32"/>
      <c r="L97" s="32"/>
    </row>
    <row r="98" spans="2:47" s="1" customFormat="1" ht="29.25" customHeight="1">
      <c r="B98" s="32"/>
      <c r="C98" s="105" t="s">
        <v>133</v>
      </c>
      <c r="D98" s="97"/>
      <c r="E98" s="97"/>
      <c r="F98" s="97"/>
      <c r="G98" s="97"/>
      <c r="H98" s="97"/>
      <c r="I98" s="97"/>
      <c r="J98" s="106" t="s">
        <v>134</v>
      </c>
      <c r="K98" s="97"/>
      <c r="L98" s="32"/>
    </row>
    <row r="99" spans="2:47" s="1" customFormat="1" ht="10.35" customHeight="1">
      <c r="B99" s="32"/>
      <c r="L99" s="32"/>
    </row>
    <row r="100" spans="2:47" s="1" customFormat="1" ht="22.8" customHeight="1">
      <c r="B100" s="32"/>
      <c r="C100" s="107" t="s">
        <v>135</v>
      </c>
      <c r="J100" s="66">
        <f>J126</f>
        <v>0</v>
      </c>
      <c r="L100" s="32"/>
      <c r="AU100" s="17" t="s">
        <v>136</v>
      </c>
    </row>
    <row r="101" spans="2:47" s="8" customFormat="1" ht="24.9" customHeight="1">
      <c r="B101" s="108"/>
      <c r="D101" s="109" t="s">
        <v>302</v>
      </c>
      <c r="E101" s="110"/>
      <c r="F101" s="110"/>
      <c r="G101" s="110"/>
      <c r="H101" s="110"/>
      <c r="I101" s="110"/>
      <c r="J101" s="111">
        <f>J127</f>
        <v>0</v>
      </c>
      <c r="L101" s="108"/>
    </row>
    <row r="102" spans="2:47" s="11" customFormat="1" ht="19.95" customHeight="1">
      <c r="B102" s="152"/>
      <c r="D102" s="153" t="s">
        <v>303</v>
      </c>
      <c r="E102" s="154"/>
      <c r="F102" s="154"/>
      <c r="G102" s="154"/>
      <c r="H102" s="154"/>
      <c r="I102" s="154"/>
      <c r="J102" s="155">
        <f>J128</f>
        <v>0</v>
      </c>
      <c r="L102" s="152"/>
    </row>
    <row r="103" spans="2:47" s="1" customFormat="1" ht="21.75" customHeight="1">
      <c r="B103" s="32"/>
      <c r="L103" s="32"/>
    </row>
    <row r="104" spans="2:47" s="1" customFormat="1" ht="6.9" customHeight="1">
      <c r="B104" s="44"/>
      <c r="C104" s="45"/>
      <c r="D104" s="45"/>
      <c r="E104" s="45"/>
      <c r="F104" s="45"/>
      <c r="G104" s="45"/>
      <c r="H104" s="45"/>
      <c r="I104" s="45"/>
      <c r="J104" s="45"/>
      <c r="K104" s="45"/>
      <c r="L104" s="32"/>
    </row>
    <row r="108" spans="2:47" s="1" customFormat="1" ht="6.9" customHeight="1">
      <c r="B108" s="46"/>
      <c r="C108" s="47"/>
      <c r="D108" s="47"/>
      <c r="E108" s="47"/>
      <c r="F108" s="47"/>
      <c r="G108" s="47"/>
      <c r="H108" s="47"/>
      <c r="I108" s="47"/>
      <c r="J108" s="47"/>
      <c r="K108" s="47"/>
      <c r="L108" s="32"/>
    </row>
    <row r="109" spans="2:47" s="1" customFormat="1" ht="24.9" customHeight="1">
      <c r="B109" s="32"/>
      <c r="C109" s="21" t="s">
        <v>144</v>
      </c>
      <c r="L109" s="32"/>
    </row>
    <row r="110" spans="2:47" s="1" customFormat="1" ht="6.9" customHeight="1">
      <c r="B110" s="32"/>
      <c r="L110" s="32"/>
    </row>
    <row r="111" spans="2:47" s="1" customFormat="1" ht="12" customHeight="1">
      <c r="B111" s="32"/>
      <c r="C111" s="27" t="s">
        <v>16</v>
      </c>
      <c r="L111" s="32"/>
    </row>
    <row r="112" spans="2:47" s="1" customFormat="1" ht="16.5" customHeight="1">
      <c r="B112" s="32"/>
      <c r="E112" s="254" t="str">
        <f>E7</f>
        <v>Kanalizace a ČOV Újezdec</v>
      </c>
      <c r="F112" s="255"/>
      <c r="G112" s="255"/>
      <c r="H112" s="255"/>
      <c r="L112" s="32"/>
    </row>
    <row r="113" spans="2:63" ht="12" customHeight="1">
      <c r="B113" s="20"/>
      <c r="C113" s="27" t="s">
        <v>128</v>
      </c>
      <c r="L113" s="20"/>
    </row>
    <row r="114" spans="2:63" ht="16.5" customHeight="1">
      <c r="B114" s="20"/>
      <c r="E114" s="254" t="s">
        <v>129</v>
      </c>
      <c r="F114" s="222"/>
      <c r="G114" s="222"/>
      <c r="H114" s="222"/>
      <c r="L114" s="20"/>
    </row>
    <row r="115" spans="2:63" ht="12" customHeight="1">
      <c r="B115" s="20"/>
      <c r="C115" s="27" t="s">
        <v>130</v>
      </c>
      <c r="L115" s="20"/>
    </row>
    <row r="116" spans="2:63" s="1" customFormat="1" ht="16.5" customHeight="1">
      <c r="B116" s="32"/>
      <c r="E116" s="252" t="s">
        <v>297</v>
      </c>
      <c r="F116" s="256"/>
      <c r="G116" s="256"/>
      <c r="H116" s="256"/>
      <c r="L116" s="32"/>
    </row>
    <row r="117" spans="2:63" s="1" customFormat="1" ht="12" customHeight="1">
      <c r="B117" s="32"/>
      <c r="C117" s="27" t="s">
        <v>298</v>
      </c>
      <c r="L117" s="32"/>
    </row>
    <row r="118" spans="2:63" s="1" customFormat="1" ht="16.5" customHeight="1">
      <c r="B118" s="32"/>
      <c r="E118" s="215" t="str">
        <f>E13</f>
        <v>04 - Rozvaděč RH</v>
      </c>
      <c r="F118" s="256"/>
      <c r="G118" s="256"/>
      <c r="H118" s="256"/>
      <c r="L118" s="32"/>
    </row>
    <row r="119" spans="2:63" s="1" customFormat="1" ht="6.9" customHeight="1">
      <c r="B119" s="32"/>
      <c r="L119" s="32"/>
    </row>
    <row r="120" spans="2:63" s="1" customFormat="1" ht="12" customHeight="1">
      <c r="B120" s="32"/>
      <c r="C120" s="27" t="s">
        <v>21</v>
      </c>
      <c r="F120" s="25" t="str">
        <f>F16</f>
        <v xml:space="preserve"> </v>
      </c>
      <c r="I120" s="27" t="s">
        <v>23</v>
      </c>
      <c r="J120" s="52" t="str">
        <f>IF(J16="","",J16)</f>
        <v>25. 2. 2025</v>
      </c>
      <c r="L120" s="32"/>
    </row>
    <row r="121" spans="2:63" s="1" customFormat="1" ht="6.9" customHeight="1">
      <c r="B121" s="32"/>
      <c r="L121" s="32"/>
    </row>
    <row r="122" spans="2:63" s="1" customFormat="1" ht="15.15" customHeight="1">
      <c r="B122" s="32"/>
      <c r="C122" s="27" t="s">
        <v>25</v>
      </c>
      <c r="F122" s="25" t="str">
        <f>E19</f>
        <v xml:space="preserve"> </v>
      </c>
      <c r="I122" s="27" t="s">
        <v>30</v>
      </c>
      <c r="J122" s="30" t="str">
        <f>E25</f>
        <v xml:space="preserve"> </v>
      </c>
      <c r="L122" s="32"/>
    </row>
    <row r="123" spans="2:63" s="1" customFormat="1" ht="15.15" customHeight="1">
      <c r="B123" s="32"/>
      <c r="C123" s="27" t="s">
        <v>28</v>
      </c>
      <c r="F123" s="25" t="str">
        <f>IF(E22="","",E22)</f>
        <v>Vyplň údaj</v>
      </c>
      <c r="I123" s="27" t="s">
        <v>32</v>
      </c>
      <c r="J123" s="30" t="str">
        <f>E28</f>
        <v xml:space="preserve"> </v>
      </c>
      <c r="L123" s="32"/>
    </row>
    <row r="124" spans="2:63" s="1" customFormat="1" ht="10.35" customHeight="1">
      <c r="B124" s="32"/>
      <c r="L124" s="32"/>
    </row>
    <row r="125" spans="2:63" s="9" customFormat="1" ht="29.25" customHeight="1">
      <c r="B125" s="112"/>
      <c r="C125" s="113" t="s">
        <v>145</v>
      </c>
      <c r="D125" s="114" t="s">
        <v>59</v>
      </c>
      <c r="E125" s="114" t="s">
        <v>55</v>
      </c>
      <c r="F125" s="114" t="s">
        <v>56</v>
      </c>
      <c r="G125" s="114" t="s">
        <v>146</v>
      </c>
      <c r="H125" s="114" t="s">
        <v>147</v>
      </c>
      <c r="I125" s="114" t="s">
        <v>148</v>
      </c>
      <c r="J125" s="114" t="s">
        <v>134</v>
      </c>
      <c r="K125" s="115" t="s">
        <v>149</v>
      </c>
      <c r="L125" s="112"/>
      <c r="M125" s="59" t="s">
        <v>1</v>
      </c>
      <c r="N125" s="60" t="s">
        <v>38</v>
      </c>
      <c r="O125" s="60" t="s">
        <v>150</v>
      </c>
      <c r="P125" s="60" t="s">
        <v>151</v>
      </c>
      <c r="Q125" s="60" t="s">
        <v>152</v>
      </c>
      <c r="R125" s="60" t="s">
        <v>153</v>
      </c>
      <c r="S125" s="60" t="s">
        <v>154</v>
      </c>
      <c r="T125" s="61" t="s">
        <v>155</v>
      </c>
    </row>
    <row r="126" spans="2:63" s="1" customFormat="1" ht="22.8" customHeight="1">
      <c r="B126" s="32"/>
      <c r="C126" s="64" t="s">
        <v>156</v>
      </c>
      <c r="J126" s="116">
        <f>BK126</f>
        <v>0</v>
      </c>
      <c r="L126" s="32"/>
      <c r="M126" s="62"/>
      <c r="N126" s="53"/>
      <c r="O126" s="53"/>
      <c r="P126" s="117">
        <f>P127</f>
        <v>0</v>
      </c>
      <c r="Q126" s="53"/>
      <c r="R126" s="117">
        <f>R127</f>
        <v>0.15698499999999999</v>
      </c>
      <c r="S126" s="53"/>
      <c r="T126" s="118">
        <f>T127</f>
        <v>0</v>
      </c>
      <c r="AT126" s="17" t="s">
        <v>73</v>
      </c>
      <c r="AU126" s="17" t="s">
        <v>136</v>
      </c>
      <c r="BK126" s="119">
        <f>BK127</f>
        <v>0</v>
      </c>
    </row>
    <row r="127" spans="2:63" s="10" customFormat="1" ht="25.95" customHeight="1">
      <c r="B127" s="120"/>
      <c r="D127" s="121" t="s">
        <v>73</v>
      </c>
      <c r="E127" s="122" t="s">
        <v>338</v>
      </c>
      <c r="F127" s="122" t="s">
        <v>339</v>
      </c>
      <c r="I127" s="123"/>
      <c r="J127" s="124">
        <f>BK127</f>
        <v>0</v>
      </c>
      <c r="L127" s="120"/>
      <c r="M127" s="125"/>
      <c r="P127" s="126">
        <f>P128</f>
        <v>0</v>
      </c>
      <c r="R127" s="126">
        <f>R128</f>
        <v>0.15698499999999999</v>
      </c>
      <c r="T127" s="127">
        <f>T128</f>
        <v>0</v>
      </c>
      <c r="AR127" s="121" t="s">
        <v>83</v>
      </c>
      <c r="AT127" s="128" t="s">
        <v>73</v>
      </c>
      <c r="AU127" s="128" t="s">
        <v>74</v>
      </c>
      <c r="AY127" s="121" t="s">
        <v>159</v>
      </c>
      <c r="BK127" s="129">
        <f>BK128</f>
        <v>0</v>
      </c>
    </row>
    <row r="128" spans="2:63" s="10" customFormat="1" ht="22.8" customHeight="1">
      <c r="B128" s="120"/>
      <c r="D128" s="121" t="s">
        <v>73</v>
      </c>
      <c r="E128" s="156" t="s">
        <v>340</v>
      </c>
      <c r="F128" s="156" t="s">
        <v>341</v>
      </c>
      <c r="I128" s="123"/>
      <c r="J128" s="157">
        <f>BK128</f>
        <v>0</v>
      </c>
      <c r="L128" s="120"/>
      <c r="M128" s="125"/>
      <c r="P128" s="126">
        <f>SUM(P129:P271)</f>
        <v>0</v>
      </c>
      <c r="R128" s="126">
        <f>SUM(R129:R271)</f>
        <v>0.15698499999999999</v>
      </c>
      <c r="T128" s="127">
        <f>SUM(T129:T271)</f>
        <v>0</v>
      </c>
      <c r="AR128" s="121" t="s">
        <v>83</v>
      </c>
      <c r="AT128" s="128" t="s">
        <v>73</v>
      </c>
      <c r="AU128" s="128" t="s">
        <v>81</v>
      </c>
      <c r="AY128" s="121" t="s">
        <v>159</v>
      </c>
      <c r="BK128" s="129">
        <f>SUM(BK129:BK271)</f>
        <v>0</v>
      </c>
    </row>
    <row r="129" spans="2:65" s="1" customFormat="1" ht="16.5" customHeight="1">
      <c r="B129" s="130"/>
      <c r="C129" s="131" t="s">
        <v>81</v>
      </c>
      <c r="D129" s="131" t="s">
        <v>160</v>
      </c>
      <c r="E129" s="132" t="s">
        <v>1056</v>
      </c>
      <c r="F129" s="133" t="s">
        <v>1057</v>
      </c>
      <c r="G129" s="134" t="s">
        <v>376</v>
      </c>
      <c r="H129" s="135">
        <v>6</v>
      </c>
      <c r="I129" s="136"/>
      <c r="J129" s="137">
        <f>ROUND(I129*H129,2)</f>
        <v>0</v>
      </c>
      <c r="K129" s="133" t="s">
        <v>1</v>
      </c>
      <c r="L129" s="32"/>
      <c r="M129" s="138" t="s">
        <v>1</v>
      </c>
      <c r="N129" s="139" t="s">
        <v>39</v>
      </c>
      <c r="P129" s="140">
        <f>O129*H129</f>
        <v>0</v>
      </c>
      <c r="Q129" s="140">
        <v>0</v>
      </c>
      <c r="R129" s="140">
        <f>Q129*H129</f>
        <v>0</v>
      </c>
      <c r="S129" s="140">
        <v>0</v>
      </c>
      <c r="T129" s="141">
        <f>S129*H129</f>
        <v>0</v>
      </c>
      <c r="AR129" s="142" t="s">
        <v>377</v>
      </c>
      <c r="AT129" s="142" t="s">
        <v>160</v>
      </c>
      <c r="AU129" s="142" t="s">
        <v>83</v>
      </c>
      <c r="AY129" s="17" t="s">
        <v>159</v>
      </c>
      <c r="BE129" s="143">
        <f>IF(N129="základní",J129,0)</f>
        <v>0</v>
      </c>
      <c r="BF129" s="143">
        <f>IF(N129="snížená",J129,0)</f>
        <v>0</v>
      </c>
      <c r="BG129" s="143">
        <f>IF(N129="zákl. přenesená",J129,0)</f>
        <v>0</v>
      </c>
      <c r="BH129" s="143">
        <f>IF(N129="sníž. přenesená",J129,0)</f>
        <v>0</v>
      </c>
      <c r="BI129" s="143">
        <f>IF(N129="nulová",J129,0)</f>
        <v>0</v>
      </c>
      <c r="BJ129" s="17" t="s">
        <v>81</v>
      </c>
      <c r="BK129" s="143">
        <f>ROUND(I129*H129,2)</f>
        <v>0</v>
      </c>
      <c r="BL129" s="17" t="s">
        <v>377</v>
      </c>
      <c r="BM129" s="142" t="s">
        <v>1058</v>
      </c>
    </row>
    <row r="130" spans="2:65" s="1" customFormat="1" ht="10.199999999999999">
      <c r="B130" s="32"/>
      <c r="D130" s="144" t="s">
        <v>165</v>
      </c>
      <c r="F130" s="145" t="s">
        <v>1057</v>
      </c>
      <c r="I130" s="146"/>
      <c r="L130" s="32"/>
      <c r="M130" s="147"/>
      <c r="T130" s="56"/>
      <c r="AT130" s="17" t="s">
        <v>165</v>
      </c>
      <c r="AU130" s="17" t="s">
        <v>83</v>
      </c>
    </row>
    <row r="131" spans="2:65" s="1" customFormat="1" ht="16.5" customHeight="1">
      <c r="B131" s="130"/>
      <c r="C131" s="158" t="s">
        <v>83</v>
      </c>
      <c r="D131" s="158" t="s">
        <v>326</v>
      </c>
      <c r="E131" s="159" t="s">
        <v>1059</v>
      </c>
      <c r="F131" s="160" t="s">
        <v>1060</v>
      </c>
      <c r="G131" s="161" t="s">
        <v>376</v>
      </c>
      <c r="H131" s="162">
        <v>6</v>
      </c>
      <c r="I131" s="163"/>
      <c r="J131" s="164">
        <f>ROUND(I131*H131,2)</f>
        <v>0</v>
      </c>
      <c r="K131" s="160" t="s">
        <v>1</v>
      </c>
      <c r="L131" s="165"/>
      <c r="M131" s="166" t="s">
        <v>1</v>
      </c>
      <c r="N131" s="167" t="s">
        <v>39</v>
      </c>
      <c r="P131" s="140">
        <f>O131*H131</f>
        <v>0</v>
      </c>
      <c r="Q131" s="140">
        <v>2.5999999999999998E-4</v>
      </c>
      <c r="R131" s="140">
        <f>Q131*H131</f>
        <v>1.5599999999999998E-3</v>
      </c>
      <c r="S131" s="140">
        <v>0</v>
      </c>
      <c r="T131" s="141">
        <f>S131*H131</f>
        <v>0</v>
      </c>
      <c r="AR131" s="142" t="s">
        <v>397</v>
      </c>
      <c r="AT131" s="142" t="s">
        <v>326</v>
      </c>
      <c r="AU131" s="142" t="s">
        <v>83</v>
      </c>
      <c r="AY131" s="17" t="s">
        <v>159</v>
      </c>
      <c r="BE131" s="143">
        <f>IF(N131="základní",J131,0)</f>
        <v>0</v>
      </c>
      <c r="BF131" s="143">
        <f>IF(N131="snížená",J131,0)</f>
        <v>0</v>
      </c>
      <c r="BG131" s="143">
        <f>IF(N131="zákl. přenesená",J131,0)</f>
        <v>0</v>
      </c>
      <c r="BH131" s="143">
        <f>IF(N131="sníž. přenesená",J131,0)</f>
        <v>0</v>
      </c>
      <c r="BI131" s="143">
        <f>IF(N131="nulová",J131,0)</f>
        <v>0</v>
      </c>
      <c r="BJ131" s="17" t="s">
        <v>81</v>
      </c>
      <c r="BK131" s="143">
        <f>ROUND(I131*H131,2)</f>
        <v>0</v>
      </c>
      <c r="BL131" s="17" t="s">
        <v>377</v>
      </c>
      <c r="BM131" s="142" t="s">
        <v>1061</v>
      </c>
    </row>
    <row r="132" spans="2:65" s="1" customFormat="1" ht="10.199999999999999">
      <c r="B132" s="32"/>
      <c r="D132" s="144" t="s">
        <v>165</v>
      </c>
      <c r="F132" s="145" t="s">
        <v>1060</v>
      </c>
      <c r="I132" s="146"/>
      <c r="L132" s="32"/>
      <c r="M132" s="147"/>
      <c r="T132" s="56"/>
      <c r="AT132" s="17" t="s">
        <v>165</v>
      </c>
      <c r="AU132" s="17" t="s">
        <v>83</v>
      </c>
    </row>
    <row r="133" spans="2:65" s="1" customFormat="1" ht="44.25" customHeight="1">
      <c r="B133" s="130"/>
      <c r="C133" s="131" t="s">
        <v>94</v>
      </c>
      <c r="D133" s="131" t="s">
        <v>160</v>
      </c>
      <c r="E133" s="132" t="s">
        <v>1062</v>
      </c>
      <c r="F133" s="133" t="s">
        <v>1063</v>
      </c>
      <c r="G133" s="134" t="s">
        <v>344</v>
      </c>
      <c r="H133" s="135">
        <v>10</v>
      </c>
      <c r="I133" s="136"/>
      <c r="J133" s="137">
        <f>ROUND(I133*H133,2)</f>
        <v>0</v>
      </c>
      <c r="K133" s="133" t="s">
        <v>465</v>
      </c>
      <c r="L133" s="32"/>
      <c r="M133" s="138" t="s">
        <v>1</v>
      </c>
      <c r="N133" s="139" t="s">
        <v>39</v>
      </c>
      <c r="P133" s="140">
        <f>O133*H133</f>
        <v>0</v>
      </c>
      <c r="Q133" s="140">
        <v>0</v>
      </c>
      <c r="R133" s="140">
        <f>Q133*H133</f>
        <v>0</v>
      </c>
      <c r="S133" s="140">
        <v>0</v>
      </c>
      <c r="T133" s="141">
        <f>S133*H133</f>
        <v>0</v>
      </c>
      <c r="AR133" s="142" t="s">
        <v>200</v>
      </c>
      <c r="AT133" s="142" t="s">
        <v>160</v>
      </c>
      <c r="AU133" s="142" t="s">
        <v>83</v>
      </c>
      <c r="AY133" s="17" t="s">
        <v>159</v>
      </c>
      <c r="BE133" s="143">
        <f>IF(N133="základní",J133,0)</f>
        <v>0</v>
      </c>
      <c r="BF133" s="143">
        <f>IF(N133="snížená",J133,0)</f>
        <v>0</v>
      </c>
      <c r="BG133" s="143">
        <f>IF(N133="zákl. přenesená",J133,0)</f>
        <v>0</v>
      </c>
      <c r="BH133" s="143">
        <f>IF(N133="sníž. přenesená",J133,0)</f>
        <v>0</v>
      </c>
      <c r="BI133" s="143">
        <f>IF(N133="nulová",J133,0)</f>
        <v>0</v>
      </c>
      <c r="BJ133" s="17" t="s">
        <v>81</v>
      </c>
      <c r="BK133" s="143">
        <f>ROUND(I133*H133,2)</f>
        <v>0</v>
      </c>
      <c r="BL133" s="17" t="s">
        <v>200</v>
      </c>
      <c r="BM133" s="142" t="s">
        <v>1064</v>
      </c>
    </row>
    <row r="134" spans="2:65" s="1" customFormat="1" ht="28.8">
      <c r="B134" s="32"/>
      <c r="D134" s="144" t="s">
        <v>165</v>
      </c>
      <c r="F134" s="145" t="s">
        <v>1063</v>
      </c>
      <c r="I134" s="146"/>
      <c r="L134" s="32"/>
      <c r="M134" s="147"/>
      <c r="T134" s="56"/>
      <c r="AT134" s="17" t="s">
        <v>165</v>
      </c>
      <c r="AU134" s="17" t="s">
        <v>83</v>
      </c>
    </row>
    <row r="135" spans="2:65" s="1" customFormat="1" ht="16.5" customHeight="1">
      <c r="B135" s="130"/>
      <c r="C135" s="158" t="s">
        <v>164</v>
      </c>
      <c r="D135" s="158" t="s">
        <v>326</v>
      </c>
      <c r="E135" s="159" t="s">
        <v>1065</v>
      </c>
      <c r="F135" s="160" t="s">
        <v>1066</v>
      </c>
      <c r="G135" s="161" t="s">
        <v>344</v>
      </c>
      <c r="H135" s="162">
        <v>11.5</v>
      </c>
      <c r="I135" s="163"/>
      <c r="J135" s="164">
        <f>ROUND(I135*H135,2)</f>
        <v>0</v>
      </c>
      <c r="K135" s="160" t="s">
        <v>465</v>
      </c>
      <c r="L135" s="165"/>
      <c r="M135" s="166" t="s">
        <v>1</v>
      </c>
      <c r="N135" s="167" t="s">
        <v>39</v>
      </c>
      <c r="P135" s="140">
        <f>O135*H135</f>
        <v>0</v>
      </c>
      <c r="Q135" s="140">
        <v>1.0000000000000001E-5</v>
      </c>
      <c r="R135" s="140">
        <f>Q135*H135</f>
        <v>1.15E-4</v>
      </c>
      <c r="S135" s="140">
        <v>0</v>
      </c>
      <c r="T135" s="141">
        <f>S135*H135</f>
        <v>0</v>
      </c>
      <c r="AR135" s="142" t="s">
        <v>241</v>
      </c>
      <c r="AT135" s="142" t="s">
        <v>326</v>
      </c>
      <c r="AU135" s="142" t="s">
        <v>83</v>
      </c>
      <c r="AY135" s="17" t="s">
        <v>159</v>
      </c>
      <c r="BE135" s="143">
        <f>IF(N135="základní",J135,0)</f>
        <v>0</v>
      </c>
      <c r="BF135" s="143">
        <f>IF(N135="snížená",J135,0)</f>
        <v>0</v>
      </c>
      <c r="BG135" s="143">
        <f>IF(N135="zákl. přenesená",J135,0)</f>
        <v>0</v>
      </c>
      <c r="BH135" s="143">
        <f>IF(N135="sníž. přenesená",J135,0)</f>
        <v>0</v>
      </c>
      <c r="BI135" s="143">
        <f>IF(N135="nulová",J135,0)</f>
        <v>0</v>
      </c>
      <c r="BJ135" s="17" t="s">
        <v>81</v>
      </c>
      <c r="BK135" s="143">
        <f>ROUND(I135*H135,2)</f>
        <v>0</v>
      </c>
      <c r="BL135" s="17" t="s">
        <v>200</v>
      </c>
      <c r="BM135" s="142" t="s">
        <v>1067</v>
      </c>
    </row>
    <row r="136" spans="2:65" s="1" customFormat="1" ht="10.199999999999999">
      <c r="B136" s="32"/>
      <c r="D136" s="144" t="s">
        <v>165</v>
      </c>
      <c r="F136" s="145" t="s">
        <v>1066</v>
      </c>
      <c r="I136" s="146"/>
      <c r="L136" s="32"/>
      <c r="M136" s="147"/>
      <c r="T136" s="56"/>
      <c r="AT136" s="17" t="s">
        <v>165</v>
      </c>
      <c r="AU136" s="17" t="s">
        <v>83</v>
      </c>
    </row>
    <row r="137" spans="2:65" s="12" customFormat="1" ht="10.199999999999999">
      <c r="B137" s="168"/>
      <c r="D137" s="144" t="s">
        <v>331</v>
      </c>
      <c r="E137" s="169" t="s">
        <v>1</v>
      </c>
      <c r="F137" s="170" t="s">
        <v>1068</v>
      </c>
      <c r="H137" s="171">
        <v>11.5</v>
      </c>
      <c r="I137" s="172"/>
      <c r="L137" s="168"/>
      <c r="M137" s="173"/>
      <c r="T137" s="174"/>
      <c r="AT137" s="169" t="s">
        <v>331</v>
      </c>
      <c r="AU137" s="169" t="s">
        <v>83</v>
      </c>
      <c r="AV137" s="12" t="s">
        <v>83</v>
      </c>
      <c r="AW137" s="12" t="s">
        <v>31</v>
      </c>
      <c r="AX137" s="12" t="s">
        <v>81</v>
      </c>
      <c r="AY137" s="169" t="s">
        <v>159</v>
      </c>
    </row>
    <row r="138" spans="2:65" s="1" customFormat="1" ht="37.799999999999997" customHeight="1">
      <c r="B138" s="130"/>
      <c r="C138" s="131" t="s">
        <v>180</v>
      </c>
      <c r="D138" s="131" t="s">
        <v>160</v>
      </c>
      <c r="E138" s="132" t="s">
        <v>1069</v>
      </c>
      <c r="F138" s="133" t="s">
        <v>1070</v>
      </c>
      <c r="G138" s="134" t="s">
        <v>344</v>
      </c>
      <c r="H138" s="135">
        <v>100</v>
      </c>
      <c r="I138" s="136"/>
      <c r="J138" s="137">
        <f>ROUND(I138*H138,2)</f>
        <v>0</v>
      </c>
      <c r="K138" s="133" t="s">
        <v>465</v>
      </c>
      <c r="L138" s="32"/>
      <c r="M138" s="138" t="s">
        <v>1</v>
      </c>
      <c r="N138" s="139" t="s">
        <v>39</v>
      </c>
      <c r="P138" s="140">
        <f>O138*H138</f>
        <v>0</v>
      </c>
      <c r="Q138" s="140">
        <v>0</v>
      </c>
      <c r="R138" s="140">
        <f>Q138*H138</f>
        <v>0</v>
      </c>
      <c r="S138" s="140">
        <v>0</v>
      </c>
      <c r="T138" s="141">
        <f>S138*H138</f>
        <v>0</v>
      </c>
      <c r="AR138" s="142" t="s">
        <v>200</v>
      </c>
      <c r="AT138" s="142" t="s">
        <v>160</v>
      </c>
      <c r="AU138" s="142" t="s">
        <v>83</v>
      </c>
      <c r="AY138" s="17" t="s">
        <v>159</v>
      </c>
      <c r="BE138" s="143">
        <f>IF(N138="základní",J138,0)</f>
        <v>0</v>
      </c>
      <c r="BF138" s="143">
        <f>IF(N138="snížená",J138,0)</f>
        <v>0</v>
      </c>
      <c r="BG138" s="143">
        <f>IF(N138="zákl. přenesená",J138,0)</f>
        <v>0</v>
      </c>
      <c r="BH138" s="143">
        <f>IF(N138="sníž. přenesená",J138,0)</f>
        <v>0</v>
      </c>
      <c r="BI138" s="143">
        <f>IF(N138="nulová",J138,0)</f>
        <v>0</v>
      </c>
      <c r="BJ138" s="17" t="s">
        <v>81</v>
      </c>
      <c r="BK138" s="143">
        <f>ROUND(I138*H138,2)</f>
        <v>0</v>
      </c>
      <c r="BL138" s="17" t="s">
        <v>200</v>
      </c>
      <c r="BM138" s="142" t="s">
        <v>1071</v>
      </c>
    </row>
    <row r="139" spans="2:65" s="1" customFormat="1" ht="28.8">
      <c r="B139" s="32"/>
      <c r="D139" s="144" t="s">
        <v>165</v>
      </c>
      <c r="F139" s="145" t="s">
        <v>1070</v>
      </c>
      <c r="I139" s="146"/>
      <c r="L139" s="32"/>
      <c r="M139" s="147"/>
      <c r="T139" s="56"/>
      <c r="AT139" s="17" t="s">
        <v>165</v>
      </c>
      <c r="AU139" s="17" t="s">
        <v>83</v>
      </c>
    </row>
    <row r="140" spans="2:65" s="1" customFormat="1" ht="24.15" customHeight="1">
      <c r="B140" s="130"/>
      <c r="C140" s="158" t="s">
        <v>172</v>
      </c>
      <c r="D140" s="158" t="s">
        <v>326</v>
      </c>
      <c r="E140" s="159" t="s">
        <v>1072</v>
      </c>
      <c r="F140" s="160" t="s">
        <v>1073</v>
      </c>
      <c r="G140" s="161" t="s">
        <v>344</v>
      </c>
      <c r="H140" s="162">
        <v>100</v>
      </c>
      <c r="I140" s="163"/>
      <c r="J140" s="164">
        <f>ROUND(I140*H140,2)</f>
        <v>0</v>
      </c>
      <c r="K140" s="160" t="s">
        <v>465</v>
      </c>
      <c r="L140" s="165"/>
      <c r="M140" s="166" t="s">
        <v>1</v>
      </c>
      <c r="N140" s="167" t="s">
        <v>39</v>
      </c>
      <c r="P140" s="140">
        <f>O140*H140</f>
        <v>0</v>
      </c>
      <c r="Q140" s="140">
        <v>4.0000000000000003E-5</v>
      </c>
      <c r="R140" s="140">
        <f>Q140*H140</f>
        <v>4.0000000000000001E-3</v>
      </c>
      <c r="S140" s="140">
        <v>0</v>
      </c>
      <c r="T140" s="141">
        <f>S140*H140</f>
        <v>0</v>
      </c>
      <c r="AR140" s="142" t="s">
        <v>241</v>
      </c>
      <c r="AT140" s="142" t="s">
        <v>326</v>
      </c>
      <c r="AU140" s="142" t="s">
        <v>83</v>
      </c>
      <c r="AY140" s="17" t="s">
        <v>159</v>
      </c>
      <c r="BE140" s="143">
        <f>IF(N140="základní",J140,0)</f>
        <v>0</v>
      </c>
      <c r="BF140" s="143">
        <f>IF(N140="snížená",J140,0)</f>
        <v>0</v>
      </c>
      <c r="BG140" s="143">
        <f>IF(N140="zákl. přenesená",J140,0)</f>
        <v>0</v>
      </c>
      <c r="BH140" s="143">
        <f>IF(N140="sníž. přenesená",J140,0)</f>
        <v>0</v>
      </c>
      <c r="BI140" s="143">
        <f>IF(N140="nulová",J140,0)</f>
        <v>0</v>
      </c>
      <c r="BJ140" s="17" t="s">
        <v>81</v>
      </c>
      <c r="BK140" s="143">
        <f>ROUND(I140*H140,2)</f>
        <v>0</v>
      </c>
      <c r="BL140" s="17" t="s">
        <v>200</v>
      </c>
      <c r="BM140" s="142" t="s">
        <v>1074</v>
      </c>
    </row>
    <row r="141" spans="2:65" s="1" customFormat="1" ht="19.2">
      <c r="B141" s="32"/>
      <c r="D141" s="144" t="s">
        <v>165</v>
      </c>
      <c r="F141" s="145" t="s">
        <v>1073</v>
      </c>
      <c r="I141" s="146"/>
      <c r="L141" s="32"/>
      <c r="M141" s="147"/>
      <c r="T141" s="56"/>
      <c r="AT141" s="17" t="s">
        <v>165</v>
      </c>
      <c r="AU141" s="17" t="s">
        <v>83</v>
      </c>
    </row>
    <row r="142" spans="2:65" s="1" customFormat="1" ht="37.799999999999997" customHeight="1">
      <c r="B142" s="130"/>
      <c r="C142" s="131" t="s">
        <v>189</v>
      </c>
      <c r="D142" s="131" t="s">
        <v>160</v>
      </c>
      <c r="E142" s="132" t="s">
        <v>1075</v>
      </c>
      <c r="F142" s="133" t="s">
        <v>687</v>
      </c>
      <c r="G142" s="134" t="s">
        <v>376</v>
      </c>
      <c r="H142" s="135">
        <v>5</v>
      </c>
      <c r="I142" s="136"/>
      <c r="J142" s="137">
        <f>ROUND(I142*H142,2)</f>
        <v>0</v>
      </c>
      <c r="K142" s="133" t="s">
        <v>465</v>
      </c>
      <c r="L142" s="32"/>
      <c r="M142" s="138" t="s">
        <v>1</v>
      </c>
      <c r="N142" s="139" t="s">
        <v>39</v>
      </c>
      <c r="P142" s="140">
        <f>O142*H142</f>
        <v>0</v>
      </c>
      <c r="Q142" s="140">
        <v>0</v>
      </c>
      <c r="R142" s="140">
        <f>Q142*H142</f>
        <v>0</v>
      </c>
      <c r="S142" s="140">
        <v>0</v>
      </c>
      <c r="T142" s="141">
        <f>S142*H142</f>
        <v>0</v>
      </c>
      <c r="AR142" s="142" t="s">
        <v>200</v>
      </c>
      <c r="AT142" s="142" t="s">
        <v>160</v>
      </c>
      <c r="AU142" s="142" t="s">
        <v>83</v>
      </c>
      <c r="AY142" s="17" t="s">
        <v>159</v>
      </c>
      <c r="BE142" s="143">
        <f>IF(N142="základní",J142,0)</f>
        <v>0</v>
      </c>
      <c r="BF142" s="143">
        <f>IF(N142="snížená",J142,0)</f>
        <v>0</v>
      </c>
      <c r="BG142" s="143">
        <f>IF(N142="zákl. přenesená",J142,0)</f>
        <v>0</v>
      </c>
      <c r="BH142" s="143">
        <f>IF(N142="sníž. přenesená",J142,0)</f>
        <v>0</v>
      </c>
      <c r="BI142" s="143">
        <f>IF(N142="nulová",J142,0)</f>
        <v>0</v>
      </c>
      <c r="BJ142" s="17" t="s">
        <v>81</v>
      </c>
      <c r="BK142" s="143">
        <f>ROUND(I142*H142,2)</f>
        <v>0</v>
      </c>
      <c r="BL142" s="17" t="s">
        <v>200</v>
      </c>
      <c r="BM142" s="142" t="s">
        <v>1076</v>
      </c>
    </row>
    <row r="143" spans="2:65" s="1" customFormat="1" ht="28.8">
      <c r="B143" s="32"/>
      <c r="D143" s="144" t="s">
        <v>165</v>
      </c>
      <c r="F143" s="145" t="s">
        <v>687</v>
      </c>
      <c r="I143" s="146"/>
      <c r="L143" s="32"/>
      <c r="M143" s="147"/>
      <c r="T143" s="56"/>
      <c r="AT143" s="17" t="s">
        <v>165</v>
      </c>
      <c r="AU143" s="17" t="s">
        <v>83</v>
      </c>
    </row>
    <row r="144" spans="2:65" s="1" customFormat="1" ht="24.15" customHeight="1">
      <c r="B144" s="130"/>
      <c r="C144" s="158" t="s">
        <v>175</v>
      </c>
      <c r="D144" s="158" t="s">
        <v>326</v>
      </c>
      <c r="E144" s="159" t="s">
        <v>1077</v>
      </c>
      <c r="F144" s="160" t="s">
        <v>1078</v>
      </c>
      <c r="G144" s="161" t="s">
        <v>376</v>
      </c>
      <c r="H144" s="162">
        <v>5</v>
      </c>
      <c r="I144" s="163"/>
      <c r="J144" s="164">
        <f>ROUND(I144*H144,2)</f>
        <v>0</v>
      </c>
      <c r="K144" s="160" t="s">
        <v>345</v>
      </c>
      <c r="L144" s="165"/>
      <c r="M144" s="166" t="s">
        <v>1</v>
      </c>
      <c r="N144" s="167" t="s">
        <v>39</v>
      </c>
      <c r="P144" s="140">
        <f>O144*H144</f>
        <v>0</v>
      </c>
      <c r="Q144" s="140">
        <v>7.0000000000000001E-3</v>
      </c>
      <c r="R144" s="140">
        <f>Q144*H144</f>
        <v>3.5000000000000003E-2</v>
      </c>
      <c r="S144" s="140">
        <v>0</v>
      </c>
      <c r="T144" s="141">
        <f>S144*H144</f>
        <v>0</v>
      </c>
      <c r="AR144" s="142" t="s">
        <v>241</v>
      </c>
      <c r="AT144" s="142" t="s">
        <v>326</v>
      </c>
      <c r="AU144" s="142" t="s">
        <v>83</v>
      </c>
      <c r="AY144" s="17" t="s">
        <v>159</v>
      </c>
      <c r="BE144" s="143">
        <f>IF(N144="základní",J144,0)</f>
        <v>0</v>
      </c>
      <c r="BF144" s="143">
        <f>IF(N144="snížená",J144,0)</f>
        <v>0</v>
      </c>
      <c r="BG144" s="143">
        <f>IF(N144="zákl. přenesená",J144,0)</f>
        <v>0</v>
      </c>
      <c r="BH144" s="143">
        <f>IF(N144="sníž. přenesená",J144,0)</f>
        <v>0</v>
      </c>
      <c r="BI144" s="143">
        <f>IF(N144="nulová",J144,0)</f>
        <v>0</v>
      </c>
      <c r="BJ144" s="17" t="s">
        <v>81</v>
      </c>
      <c r="BK144" s="143">
        <f>ROUND(I144*H144,2)</f>
        <v>0</v>
      </c>
      <c r="BL144" s="17" t="s">
        <v>200</v>
      </c>
      <c r="BM144" s="142" t="s">
        <v>1079</v>
      </c>
    </row>
    <row r="145" spans="2:65" s="1" customFormat="1" ht="19.2">
      <c r="B145" s="32"/>
      <c r="D145" s="144" t="s">
        <v>165</v>
      </c>
      <c r="F145" s="145" t="s">
        <v>1078</v>
      </c>
      <c r="I145" s="146"/>
      <c r="L145" s="32"/>
      <c r="M145" s="147"/>
      <c r="T145" s="56"/>
      <c r="AT145" s="17" t="s">
        <v>165</v>
      </c>
      <c r="AU145" s="17" t="s">
        <v>83</v>
      </c>
    </row>
    <row r="146" spans="2:65" s="1" customFormat="1" ht="37.799999999999997" customHeight="1">
      <c r="B146" s="130"/>
      <c r="C146" s="131" t="s">
        <v>197</v>
      </c>
      <c r="D146" s="131" t="s">
        <v>160</v>
      </c>
      <c r="E146" s="132" t="s">
        <v>1080</v>
      </c>
      <c r="F146" s="133" t="s">
        <v>1081</v>
      </c>
      <c r="G146" s="134" t="s">
        <v>376</v>
      </c>
      <c r="H146" s="135">
        <v>200</v>
      </c>
      <c r="I146" s="136"/>
      <c r="J146" s="137">
        <f>ROUND(I146*H146,2)</f>
        <v>0</v>
      </c>
      <c r="K146" s="133" t="s">
        <v>465</v>
      </c>
      <c r="L146" s="32"/>
      <c r="M146" s="138" t="s">
        <v>1</v>
      </c>
      <c r="N146" s="139" t="s">
        <v>39</v>
      </c>
      <c r="P146" s="140">
        <f>O146*H146</f>
        <v>0</v>
      </c>
      <c r="Q146" s="140">
        <v>0</v>
      </c>
      <c r="R146" s="140">
        <f>Q146*H146</f>
        <v>0</v>
      </c>
      <c r="S146" s="140">
        <v>0</v>
      </c>
      <c r="T146" s="141">
        <f>S146*H146</f>
        <v>0</v>
      </c>
      <c r="AR146" s="142" t="s">
        <v>200</v>
      </c>
      <c r="AT146" s="142" t="s">
        <v>160</v>
      </c>
      <c r="AU146" s="142" t="s">
        <v>83</v>
      </c>
      <c r="AY146" s="17" t="s">
        <v>159</v>
      </c>
      <c r="BE146" s="143">
        <f>IF(N146="základní",J146,0)</f>
        <v>0</v>
      </c>
      <c r="BF146" s="143">
        <f>IF(N146="snížená",J146,0)</f>
        <v>0</v>
      </c>
      <c r="BG146" s="143">
        <f>IF(N146="zákl. přenesená",J146,0)</f>
        <v>0</v>
      </c>
      <c r="BH146" s="143">
        <f>IF(N146="sníž. přenesená",J146,0)</f>
        <v>0</v>
      </c>
      <c r="BI146" s="143">
        <f>IF(N146="nulová",J146,0)</f>
        <v>0</v>
      </c>
      <c r="BJ146" s="17" t="s">
        <v>81</v>
      </c>
      <c r="BK146" s="143">
        <f>ROUND(I146*H146,2)</f>
        <v>0</v>
      </c>
      <c r="BL146" s="17" t="s">
        <v>200</v>
      </c>
      <c r="BM146" s="142" t="s">
        <v>1082</v>
      </c>
    </row>
    <row r="147" spans="2:65" s="1" customFormat="1" ht="28.8">
      <c r="B147" s="32"/>
      <c r="D147" s="144" t="s">
        <v>165</v>
      </c>
      <c r="F147" s="145" t="s">
        <v>1081</v>
      </c>
      <c r="I147" s="146"/>
      <c r="L147" s="32"/>
      <c r="M147" s="147"/>
      <c r="T147" s="56"/>
      <c r="AT147" s="17" t="s">
        <v>165</v>
      </c>
      <c r="AU147" s="17" t="s">
        <v>83</v>
      </c>
    </row>
    <row r="148" spans="2:65" s="1" customFormat="1" ht="24.15" customHeight="1">
      <c r="B148" s="130"/>
      <c r="C148" s="131" t="s">
        <v>187</v>
      </c>
      <c r="D148" s="131" t="s">
        <v>160</v>
      </c>
      <c r="E148" s="132" t="s">
        <v>530</v>
      </c>
      <c r="F148" s="133" t="s">
        <v>531</v>
      </c>
      <c r="G148" s="134" t="s">
        <v>376</v>
      </c>
      <c r="H148" s="135">
        <v>350</v>
      </c>
      <c r="I148" s="136"/>
      <c r="J148" s="137">
        <f>ROUND(I148*H148,2)</f>
        <v>0</v>
      </c>
      <c r="K148" s="133" t="s">
        <v>465</v>
      </c>
      <c r="L148" s="32"/>
      <c r="M148" s="138" t="s">
        <v>1</v>
      </c>
      <c r="N148" s="139" t="s">
        <v>39</v>
      </c>
      <c r="P148" s="140">
        <f>O148*H148</f>
        <v>0</v>
      </c>
      <c r="Q148" s="140">
        <v>0</v>
      </c>
      <c r="R148" s="140">
        <f>Q148*H148</f>
        <v>0</v>
      </c>
      <c r="S148" s="140">
        <v>0</v>
      </c>
      <c r="T148" s="141">
        <f>S148*H148</f>
        <v>0</v>
      </c>
      <c r="AR148" s="142" t="s">
        <v>200</v>
      </c>
      <c r="AT148" s="142" t="s">
        <v>160</v>
      </c>
      <c r="AU148" s="142" t="s">
        <v>83</v>
      </c>
      <c r="AY148" s="17" t="s">
        <v>159</v>
      </c>
      <c r="BE148" s="143">
        <f>IF(N148="základní",J148,0)</f>
        <v>0</v>
      </c>
      <c r="BF148" s="143">
        <f>IF(N148="snížená",J148,0)</f>
        <v>0</v>
      </c>
      <c r="BG148" s="143">
        <f>IF(N148="zákl. přenesená",J148,0)</f>
        <v>0</v>
      </c>
      <c r="BH148" s="143">
        <f>IF(N148="sníž. přenesená",J148,0)</f>
        <v>0</v>
      </c>
      <c r="BI148" s="143">
        <f>IF(N148="nulová",J148,0)</f>
        <v>0</v>
      </c>
      <c r="BJ148" s="17" t="s">
        <v>81</v>
      </c>
      <c r="BK148" s="143">
        <f>ROUND(I148*H148,2)</f>
        <v>0</v>
      </c>
      <c r="BL148" s="17" t="s">
        <v>200</v>
      </c>
      <c r="BM148" s="142" t="s">
        <v>1083</v>
      </c>
    </row>
    <row r="149" spans="2:65" s="1" customFormat="1" ht="10.199999999999999">
      <c r="B149" s="32"/>
      <c r="D149" s="144" t="s">
        <v>165</v>
      </c>
      <c r="F149" s="145" t="s">
        <v>531</v>
      </c>
      <c r="I149" s="146"/>
      <c r="L149" s="32"/>
      <c r="M149" s="147"/>
      <c r="T149" s="56"/>
      <c r="AT149" s="17" t="s">
        <v>165</v>
      </c>
      <c r="AU149" s="17" t="s">
        <v>83</v>
      </c>
    </row>
    <row r="150" spans="2:65" s="1" customFormat="1" ht="24.15" customHeight="1">
      <c r="B150" s="130"/>
      <c r="C150" s="158" t="s">
        <v>206</v>
      </c>
      <c r="D150" s="158" t="s">
        <v>326</v>
      </c>
      <c r="E150" s="159" t="s">
        <v>534</v>
      </c>
      <c r="F150" s="160" t="s">
        <v>535</v>
      </c>
      <c r="G150" s="161" t="s">
        <v>376</v>
      </c>
      <c r="H150" s="162">
        <v>4</v>
      </c>
      <c r="I150" s="163"/>
      <c r="J150" s="164">
        <f>ROUND(I150*H150,2)</f>
        <v>0</v>
      </c>
      <c r="K150" s="160" t="s">
        <v>1</v>
      </c>
      <c r="L150" s="165"/>
      <c r="M150" s="166" t="s">
        <v>1</v>
      </c>
      <c r="N150" s="167" t="s">
        <v>39</v>
      </c>
      <c r="P150" s="140">
        <f>O150*H150</f>
        <v>0</v>
      </c>
      <c r="Q150" s="140">
        <v>0</v>
      </c>
      <c r="R150" s="140">
        <f>Q150*H150</f>
        <v>0</v>
      </c>
      <c r="S150" s="140">
        <v>0</v>
      </c>
      <c r="T150" s="141">
        <f>S150*H150</f>
        <v>0</v>
      </c>
      <c r="AR150" s="142" t="s">
        <v>241</v>
      </c>
      <c r="AT150" s="142" t="s">
        <v>326</v>
      </c>
      <c r="AU150" s="142" t="s">
        <v>83</v>
      </c>
      <c r="AY150" s="17" t="s">
        <v>159</v>
      </c>
      <c r="BE150" s="143">
        <f>IF(N150="základní",J150,0)</f>
        <v>0</v>
      </c>
      <c r="BF150" s="143">
        <f>IF(N150="snížená",J150,0)</f>
        <v>0</v>
      </c>
      <c r="BG150" s="143">
        <f>IF(N150="zákl. přenesená",J150,0)</f>
        <v>0</v>
      </c>
      <c r="BH150" s="143">
        <f>IF(N150="sníž. přenesená",J150,0)</f>
        <v>0</v>
      </c>
      <c r="BI150" s="143">
        <f>IF(N150="nulová",J150,0)</f>
        <v>0</v>
      </c>
      <c r="BJ150" s="17" t="s">
        <v>81</v>
      </c>
      <c r="BK150" s="143">
        <f>ROUND(I150*H150,2)</f>
        <v>0</v>
      </c>
      <c r="BL150" s="17" t="s">
        <v>200</v>
      </c>
      <c r="BM150" s="142" t="s">
        <v>1084</v>
      </c>
    </row>
    <row r="151" spans="2:65" s="1" customFormat="1" ht="10.199999999999999">
      <c r="B151" s="32"/>
      <c r="D151" s="144" t="s">
        <v>165</v>
      </c>
      <c r="F151" s="145" t="s">
        <v>535</v>
      </c>
      <c r="I151" s="146"/>
      <c r="L151" s="32"/>
      <c r="M151" s="147"/>
      <c r="T151" s="56"/>
      <c r="AT151" s="17" t="s">
        <v>165</v>
      </c>
      <c r="AU151" s="17" t="s">
        <v>83</v>
      </c>
    </row>
    <row r="152" spans="2:65" s="1" customFormat="1" ht="37.799999999999997" customHeight="1">
      <c r="B152" s="130"/>
      <c r="C152" s="131" t="s">
        <v>8</v>
      </c>
      <c r="D152" s="131" t="s">
        <v>160</v>
      </c>
      <c r="E152" s="132" t="s">
        <v>1085</v>
      </c>
      <c r="F152" s="133" t="s">
        <v>1086</v>
      </c>
      <c r="G152" s="134" t="s">
        <v>376</v>
      </c>
      <c r="H152" s="135">
        <v>1</v>
      </c>
      <c r="I152" s="136"/>
      <c r="J152" s="137">
        <f>ROUND(I152*H152,2)</f>
        <v>0</v>
      </c>
      <c r="K152" s="133" t="s">
        <v>465</v>
      </c>
      <c r="L152" s="32"/>
      <c r="M152" s="138" t="s">
        <v>1</v>
      </c>
      <c r="N152" s="139" t="s">
        <v>39</v>
      </c>
      <c r="P152" s="140">
        <f>O152*H152</f>
        <v>0</v>
      </c>
      <c r="Q152" s="140">
        <v>0</v>
      </c>
      <c r="R152" s="140">
        <f>Q152*H152</f>
        <v>0</v>
      </c>
      <c r="S152" s="140">
        <v>0</v>
      </c>
      <c r="T152" s="141">
        <f>S152*H152</f>
        <v>0</v>
      </c>
      <c r="AR152" s="142" t="s">
        <v>200</v>
      </c>
      <c r="AT152" s="142" t="s">
        <v>160</v>
      </c>
      <c r="AU152" s="142" t="s">
        <v>83</v>
      </c>
      <c r="AY152" s="17" t="s">
        <v>159</v>
      </c>
      <c r="BE152" s="143">
        <f>IF(N152="základní",J152,0)</f>
        <v>0</v>
      </c>
      <c r="BF152" s="143">
        <f>IF(N152="snížená",J152,0)</f>
        <v>0</v>
      </c>
      <c r="BG152" s="143">
        <f>IF(N152="zákl. přenesená",J152,0)</f>
        <v>0</v>
      </c>
      <c r="BH152" s="143">
        <f>IF(N152="sníž. přenesená",J152,0)</f>
        <v>0</v>
      </c>
      <c r="BI152" s="143">
        <f>IF(N152="nulová",J152,0)</f>
        <v>0</v>
      </c>
      <c r="BJ152" s="17" t="s">
        <v>81</v>
      </c>
      <c r="BK152" s="143">
        <f>ROUND(I152*H152,2)</f>
        <v>0</v>
      </c>
      <c r="BL152" s="17" t="s">
        <v>200</v>
      </c>
      <c r="BM152" s="142" t="s">
        <v>1087</v>
      </c>
    </row>
    <row r="153" spans="2:65" s="1" customFormat="1" ht="28.8">
      <c r="B153" s="32"/>
      <c r="D153" s="144" t="s">
        <v>165</v>
      </c>
      <c r="F153" s="145" t="s">
        <v>1086</v>
      </c>
      <c r="I153" s="146"/>
      <c r="L153" s="32"/>
      <c r="M153" s="147"/>
      <c r="T153" s="56"/>
      <c r="AT153" s="17" t="s">
        <v>165</v>
      </c>
      <c r="AU153" s="17" t="s">
        <v>83</v>
      </c>
    </row>
    <row r="154" spans="2:65" s="1" customFormat="1" ht="16.5" customHeight="1">
      <c r="B154" s="130"/>
      <c r="C154" s="158" t="s">
        <v>215</v>
      </c>
      <c r="D154" s="158" t="s">
        <v>326</v>
      </c>
      <c r="E154" s="159" t="s">
        <v>1088</v>
      </c>
      <c r="F154" s="160" t="s">
        <v>1089</v>
      </c>
      <c r="G154" s="161" t="s">
        <v>376</v>
      </c>
      <c r="H154" s="162">
        <v>1</v>
      </c>
      <c r="I154" s="163"/>
      <c r="J154" s="164">
        <f>ROUND(I154*H154,2)</f>
        <v>0</v>
      </c>
      <c r="K154" s="160" t="s">
        <v>1</v>
      </c>
      <c r="L154" s="165"/>
      <c r="M154" s="166" t="s">
        <v>1</v>
      </c>
      <c r="N154" s="167" t="s">
        <v>39</v>
      </c>
      <c r="P154" s="140">
        <f>O154*H154</f>
        <v>0</v>
      </c>
      <c r="Q154" s="140">
        <v>0</v>
      </c>
      <c r="R154" s="140">
        <f>Q154*H154</f>
        <v>0</v>
      </c>
      <c r="S154" s="140">
        <v>0</v>
      </c>
      <c r="T154" s="141">
        <f>S154*H154</f>
        <v>0</v>
      </c>
      <c r="AR154" s="142" t="s">
        <v>241</v>
      </c>
      <c r="AT154" s="142" t="s">
        <v>326</v>
      </c>
      <c r="AU154" s="142" t="s">
        <v>83</v>
      </c>
      <c r="AY154" s="17" t="s">
        <v>159</v>
      </c>
      <c r="BE154" s="143">
        <f>IF(N154="základní",J154,0)</f>
        <v>0</v>
      </c>
      <c r="BF154" s="143">
        <f>IF(N154="snížená",J154,0)</f>
        <v>0</v>
      </c>
      <c r="BG154" s="143">
        <f>IF(N154="zákl. přenesená",J154,0)</f>
        <v>0</v>
      </c>
      <c r="BH154" s="143">
        <f>IF(N154="sníž. přenesená",J154,0)</f>
        <v>0</v>
      </c>
      <c r="BI154" s="143">
        <f>IF(N154="nulová",J154,0)</f>
        <v>0</v>
      </c>
      <c r="BJ154" s="17" t="s">
        <v>81</v>
      </c>
      <c r="BK154" s="143">
        <f>ROUND(I154*H154,2)</f>
        <v>0</v>
      </c>
      <c r="BL154" s="17" t="s">
        <v>200</v>
      </c>
      <c r="BM154" s="142" t="s">
        <v>1090</v>
      </c>
    </row>
    <row r="155" spans="2:65" s="1" customFormat="1" ht="10.199999999999999">
      <c r="B155" s="32"/>
      <c r="D155" s="144" t="s">
        <v>165</v>
      </c>
      <c r="F155" s="145" t="s">
        <v>1089</v>
      </c>
      <c r="I155" s="146"/>
      <c r="L155" s="32"/>
      <c r="M155" s="147"/>
      <c r="T155" s="56"/>
      <c r="AT155" s="17" t="s">
        <v>165</v>
      </c>
      <c r="AU155" s="17" t="s">
        <v>83</v>
      </c>
    </row>
    <row r="156" spans="2:65" s="1" customFormat="1" ht="37.799999999999997" customHeight="1">
      <c r="B156" s="130"/>
      <c r="C156" s="131" t="s">
        <v>195</v>
      </c>
      <c r="D156" s="131" t="s">
        <v>160</v>
      </c>
      <c r="E156" s="132" t="s">
        <v>1091</v>
      </c>
      <c r="F156" s="133" t="s">
        <v>1092</v>
      </c>
      <c r="G156" s="134" t="s">
        <v>376</v>
      </c>
      <c r="H156" s="135">
        <v>1</v>
      </c>
      <c r="I156" s="136"/>
      <c r="J156" s="137">
        <f>ROUND(I156*H156,2)</f>
        <v>0</v>
      </c>
      <c r="K156" s="133" t="s">
        <v>465</v>
      </c>
      <c r="L156" s="32"/>
      <c r="M156" s="138" t="s">
        <v>1</v>
      </c>
      <c r="N156" s="139" t="s">
        <v>39</v>
      </c>
      <c r="P156" s="140">
        <f>O156*H156</f>
        <v>0</v>
      </c>
      <c r="Q156" s="140">
        <v>0</v>
      </c>
      <c r="R156" s="140">
        <f>Q156*H156</f>
        <v>0</v>
      </c>
      <c r="S156" s="140">
        <v>0</v>
      </c>
      <c r="T156" s="141">
        <f>S156*H156</f>
        <v>0</v>
      </c>
      <c r="AR156" s="142" t="s">
        <v>200</v>
      </c>
      <c r="AT156" s="142" t="s">
        <v>160</v>
      </c>
      <c r="AU156" s="142" t="s">
        <v>83</v>
      </c>
      <c r="AY156" s="17" t="s">
        <v>159</v>
      </c>
      <c r="BE156" s="143">
        <f>IF(N156="základní",J156,0)</f>
        <v>0</v>
      </c>
      <c r="BF156" s="143">
        <f>IF(N156="snížená",J156,0)</f>
        <v>0</v>
      </c>
      <c r="BG156" s="143">
        <f>IF(N156="zákl. přenesená",J156,0)</f>
        <v>0</v>
      </c>
      <c r="BH156" s="143">
        <f>IF(N156="sníž. přenesená",J156,0)</f>
        <v>0</v>
      </c>
      <c r="BI156" s="143">
        <f>IF(N156="nulová",J156,0)</f>
        <v>0</v>
      </c>
      <c r="BJ156" s="17" t="s">
        <v>81</v>
      </c>
      <c r="BK156" s="143">
        <f>ROUND(I156*H156,2)</f>
        <v>0</v>
      </c>
      <c r="BL156" s="17" t="s">
        <v>200</v>
      </c>
      <c r="BM156" s="142" t="s">
        <v>1093</v>
      </c>
    </row>
    <row r="157" spans="2:65" s="1" customFormat="1" ht="19.2">
      <c r="B157" s="32"/>
      <c r="D157" s="144" t="s">
        <v>165</v>
      </c>
      <c r="F157" s="145" t="s">
        <v>1092</v>
      </c>
      <c r="I157" s="146"/>
      <c r="L157" s="32"/>
      <c r="M157" s="147"/>
      <c r="T157" s="56"/>
      <c r="AT157" s="17" t="s">
        <v>165</v>
      </c>
      <c r="AU157" s="17" t="s">
        <v>83</v>
      </c>
    </row>
    <row r="158" spans="2:65" s="1" customFormat="1" ht="16.5" customHeight="1">
      <c r="B158" s="130"/>
      <c r="C158" s="158" t="s">
        <v>223</v>
      </c>
      <c r="D158" s="158" t="s">
        <v>326</v>
      </c>
      <c r="E158" s="159" t="s">
        <v>1094</v>
      </c>
      <c r="F158" s="160" t="s">
        <v>1095</v>
      </c>
      <c r="G158" s="161" t="s">
        <v>376</v>
      </c>
      <c r="H158" s="162">
        <v>1</v>
      </c>
      <c r="I158" s="163"/>
      <c r="J158" s="164">
        <f>ROUND(I158*H158,2)</f>
        <v>0</v>
      </c>
      <c r="K158" s="160" t="s">
        <v>1</v>
      </c>
      <c r="L158" s="165"/>
      <c r="M158" s="166" t="s">
        <v>1</v>
      </c>
      <c r="N158" s="167" t="s">
        <v>39</v>
      </c>
      <c r="P158" s="140">
        <f>O158*H158</f>
        <v>0</v>
      </c>
      <c r="Q158" s="140">
        <v>0.10185</v>
      </c>
      <c r="R158" s="140">
        <f>Q158*H158</f>
        <v>0.10185</v>
      </c>
      <c r="S158" s="140">
        <v>0</v>
      </c>
      <c r="T158" s="141">
        <f>S158*H158</f>
        <v>0</v>
      </c>
      <c r="AR158" s="142" t="s">
        <v>241</v>
      </c>
      <c r="AT158" s="142" t="s">
        <v>326</v>
      </c>
      <c r="AU158" s="142" t="s">
        <v>83</v>
      </c>
      <c r="AY158" s="17" t="s">
        <v>159</v>
      </c>
      <c r="BE158" s="143">
        <f>IF(N158="základní",J158,0)</f>
        <v>0</v>
      </c>
      <c r="BF158" s="143">
        <f>IF(N158="snížená",J158,0)</f>
        <v>0</v>
      </c>
      <c r="BG158" s="143">
        <f>IF(N158="zákl. přenesená",J158,0)</f>
        <v>0</v>
      </c>
      <c r="BH158" s="143">
        <f>IF(N158="sníž. přenesená",J158,0)</f>
        <v>0</v>
      </c>
      <c r="BI158" s="143">
        <f>IF(N158="nulová",J158,0)</f>
        <v>0</v>
      </c>
      <c r="BJ158" s="17" t="s">
        <v>81</v>
      </c>
      <c r="BK158" s="143">
        <f>ROUND(I158*H158,2)</f>
        <v>0</v>
      </c>
      <c r="BL158" s="17" t="s">
        <v>200</v>
      </c>
      <c r="BM158" s="142" t="s">
        <v>1096</v>
      </c>
    </row>
    <row r="159" spans="2:65" s="1" customFormat="1" ht="10.199999999999999">
      <c r="B159" s="32"/>
      <c r="D159" s="144" t="s">
        <v>165</v>
      </c>
      <c r="F159" s="145" t="s">
        <v>1095</v>
      </c>
      <c r="I159" s="146"/>
      <c r="L159" s="32"/>
      <c r="M159" s="147"/>
      <c r="T159" s="56"/>
      <c r="AT159" s="17" t="s">
        <v>165</v>
      </c>
      <c r="AU159" s="17" t="s">
        <v>83</v>
      </c>
    </row>
    <row r="160" spans="2:65" s="1" customFormat="1" ht="16.5" customHeight="1">
      <c r="B160" s="130"/>
      <c r="C160" s="158" t="s">
        <v>200</v>
      </c>
      <c r="D160" s="158" t="s">
        <v>326</v>
      </c>
      <c r="E160" s="159" t="s">
        <v>1097</v>
      </c>
      <c r="F160" s="160" t="s">
        <v>1098</v>
      </c>
      <c r="G160" s="161" t="s">
        <v>376</v>
      </c>
      <c r="H160" s="162">
        <v>1</v>
      </c>
      <c r="I160" s="163"/>
      <c r="J160" s="164">
        <f>ROUND(I160*H160,2)</f>
        <v>0</v>
      </c>
      <c r="K160" s="160" t="s">
        <v>1</v>
      </c>
      <c r="L160" s="165"/>
      <c r="M160" s="166" t="s">
        <v>1</v>
      </c>
      <c r="N160" s="167" t="s">
        <v>39</v>
      </c>
      <c r="P160" s="140">
        <f>O160*H160</f>
        <v>0</v>
      </c>
      <c r="Q160" s="140">
        <v>0</v>
      </c>
      <c r="R160" s="140">
        <f>Q160*H160</f>
        <v>0</v>
      </c>
      <c r="S160" s="140">
        <v>0</v>
      </c>
      <c r="T160" s="141">
        <f>S160*H160</f>
        <v>0</v>
      </c>
      <c r="AR160" s="142" t="s">
        <v>175</v>
      </c>
      <c r="AT160" s="142" t="s">
        <v>326</v>
      </c>
      <c r="AU160" s="142" t="s">
        <v>83</v>
      </c>
      <c r="AY160" s="17" t="s">
        <v>159</v>
      </c>
      <c r="BE160" s="143">
        <f>IF(N160="základní",J160,0)</f>
        <v>0</v>
      </c>
      <c r="BF160" s="143">
        <f>IF(N160="snížená",J160,0)</f>
        <v>0</v>
      </c>
      <c r="BG160" s="143">
        <f>IF(N160="zákl. přenesená",J160,0)</f>
        <v>0</v>
      </c>
      <c r="BH160" s="143">
        <f>IF(N160="sníž. přenesená",J160,0)</f>
        <v>0</v>
      </c>
      <c r="BI160" s="143">
        <f>IF(N160="nulová",J160,0)</f>
        <v>0</v>
      </c>
      <c r="BJ160" s="17" t="s">
        <v>81</v>
      </c>
      <c r="BK160" s="143">
        <f>ROUND(I160*H160,2)</f>
        <v>0</v>
      </c>
      <c r="BL160" s="17" t="s">
        <v>164</v>
      </c>
      <c r="BM160" s="142" t="s">
        <v>1099</v>
      </c>
    </row>
    <row r="161" spans="2:65" s="1" customFormat="1" ht="10.199999999999999">
      <c r="B161" s="32"/>
      <c r="D161" s="144" t="s">
        <v>165</v>
      </c>
      <c r="F161" s="145" t="s">
        <v>1098</v>
      </c>
      <c r="I161" s="146"/>
      <c r="L161" s="32"/>
      <c r="M161" s="147"/>
      <c r="T161" s="56"/>
      <c r="AT161" s="17" t="s">
        <v>165</v>
      </c>
      <c r="AU161" s="17" t="s">
        <v>83</v>
      </c>
    </row>
    <row r="162" spans="2:65" s="1" customFormat="1" ht="16.5" customHeight="1">
      <c r="B162" s="130"/>
      <c r="C162" s="131" t="s">
        <v>228</v>
      </c>
      <c r="D162" s="131" t="s">
        <v>160</v>
      </c>
      <c r="E162" s="132" t="s">
        <v>1100</v>
      </c>
      <c r="F162" s="133" t="s">
        <v>1101</v>
      </c>
      <c r="G162" s="134" t="s">
        <v>376</v>
      </c>
      <c r="H162" s="135">
        <v>1</v>
      </c>
      <c r="I162" s="136"/>
      <c r="J162" s="137">
        <f>ROUND(I162*H162,2)</f>
        <v>0</v>
      </c>
      <c r="K162" s="133" t="s">
        <v>1</v>
      </c>
      <c r="L162" s="32"/>
      <c r="M162" s="138" t="s">
        <v>1</v>
      </c>
      <c r="N162" s="139" t="s">
        <v>39</v>
      </c>
      <c r="P162" s="140">
        <f>O162*H162</f>
        <v>0</v>
      </c>
      <c r="Q162" s="140">
        <v>0</v>
      </c>
      <c r="R162" s="140">
        <f>Q162*H162</f>
        <v>0</v>
      </c>
      <c r="S162" s="140">
        <v>0</v>
      </c>
      <c r="T162" s="141">
        <f>S162*H162</f>
        <v>0</v>
      </c>
      <c r="AR162" s="142" t="s">
        <v>200</v>
      </c>
      <c r="AT162" s="142" t="s">
        <v>160</v>
      </c>
      <c r="AU162" s="142" t="s">
        <v>83</v>
      </c>
      <c r="AY162" s="17" t="s">
        <v>159</v>
      </c>
      <c r="BE162" s="143">
        <f>IF(N162="základní",J162,0)</f>
        <v>0</v>
      </c>
      <c r="BF162" s="143">
        <f>IF(N162="snížená",J162,0)</f>
        <v>0</v>
      </c>
      <c r="BG162" s="143">
        <f>IF(N162="zákl. přenesená",J162,0)</f>
        <v>0</v>
      </c>
      <c r="BH162" s="143">
        <f>IF(N162="sníž. přenesená",J162,0)</f>
        <v>0</v>
      </c>
      <c r="BI162" s="143">
        <f>IF(N162="nulová",J162,0)</f>
        <v>0</v>
      </c>
      <c r="BJ162" s="17" t="s">
        <v>81</v>
      </c>
      <c r="BK162" s="143">
        <f>ROUND(I162*H162,2)</f>
        <v>0</v>
      </c>
      <c r="BL162" s="17" t="s">
        <v>200</v>
      </c>
      <c r="BM162" s="142" t="s">
        <v>1102</v>
      </c>
    </row>
    <row r="163" spans="2:65" s="1" customFormat="1" ht="10.199999999999999">
      <c r="B163" s="32"/>
      <c r="D163" s="144" t="s">
        <v>165</v>
      </c>
      <c r="F163" s="145" t="s">
        <v>1101</v>
      </c>
      <c r="I163" s="146"/>
      <c r="L163" s="32"/>
      <c r="M163" s="147"/>
      <c r="T163" s="56"/>
      <c r="AT163" s="17" t="s">
        <v>165</v>
      </c>
      <c r="AU163" s="17" t="s">
        <v>83</v>
      </c>
    </row>
    <row r="164" spans="2:65" s="1" customFormat="1" ht="21.75" customHeight="1">
      <c r="B164" s="130"/>
      <c r="C164" s="158" t="s">
        <v>209</v>
      </c>
      <c r="D164" s="158" t="s">
        <v>326</v>
      </c>
      <c r="E164" s="159" t="s">
        <v>1103</v>
      </c>
      <c r="F164" s="160" t="s">
        <v>1104</v>
      </c>
      <c r="G164" s="161" t="s">
        <v>376</v>
      </c>
      <c r="H164" s="162">
        <v>1</v>
      </c>
      <c r="I164" s="163"/>
      <c r="J164" s="164">
        <f>ROUND(I164*H164,2)</f>
        <v>0</v>
      </c>
      <c r="K164" s="160" t="s">
        <v>1</v>
      </c>
      <c r="L164" s="165"/>
      <c r="M164" s="166" t="s">
        <v>1</v>
      </c>
      <c r="N164" s="167" t="s">
        <v>39</v>
      </c>
      <c r="P164" s="140">
        <f>O164*H164</f>
        <v>0</v>
      </c>
      <c r="Q164" s="140">
        <v>2.0000000000000002E-5</v>
      </c>
      <c r="R164" s="140">
        <f>Q164*H164</f>
        <v>2.0000000000000002E-5</v>
      </c>
      <c r="S164" s="140">
        <v>0</v>
      </c>
      <c r="T164" s="141">
        <f>S164*H164</f>
        <v>0</v>
      </c>
      <c r="AR164" s="142" t="s">
        <v>241</v>
      </c>
      <c r="AT164" s="142" t="s">
        <v>326</v>
      </c>
      <c r="AU164" s="142" t="s">
        <v>83</v>
      </c>
      <c r="AY164" s="17" t="s">
        <v>159</v>
      </c>
      <c r="BE164" s="143">
        <f>IF(N164="základní",J164,0)</f>
        <v>0</v>
      </c>
      <c r="BF164" s="143">
        <f>IF(N164="snížená",J164,0)</f>
        <v>0</v>
      </c>
      <c r="BG164" s="143">
        <f>IF(N164="zákl. přenesená",J164,0)</f>
        <v>0</v>
      </c>
      <c r="BH164" s="143">
        <f>IF(N164="sníž. přenesená",J164,0)</f>
        <v>0</v>
      </c>
      <c r="BI164" s="143">
        <f>IF(N164="nulová",J164,0)</f>
        <v>0</v>
      </c>
      <c r="BJ164" s="17" t="s">
        <v>81</v>
      </c>
      <c r="BK164" s="143">
        <f>ROUND(I164*H164,2)</f>
        <v>0</v>
      </c>
      <c r="BL164" s="17" t="s">
        <v>200</v>
      </c>
      <c r="BM164" s="142" t="s">
        <v>1105</v>
      </c>
    </row>
    <row r="165" spans="2:65" s="1" customFormat="1" ht="10.199999999999999">
      <c r="B165" s="32"/>
      <c r="D165" s="144" t="s">
        <v>165</v>
      </c>
      <c r="F165" s="145" t="s">
        <v>1104</v>
      </c>
      <c r="I165" s="146"/>
      <c r="L165" s="32"/>
      <c r="M165" s="147"/>
      <c r="T165" s="56"/>
      <c r="AT165" s="17" t="s">
        <v>165</v>
      </c>
      <c r="AU165" s="17" t="s">
        <v>83</v>
      </c>
    </row>
    <row r="166" spans="2:65" s="1" customFormat="1" ht="37.799999999999997" customHeight="1">
      <c r="B166" s="130"/>
      <c r="C166" s="131" t="s">
        <v>238</v>
      </c>
      <c r="D166" s="131" t="s">
        <v>160</v>
      </c>
      <c r="E166" s="132" t="s">
        <v>1106</v>
      </c>
      <c r="F166" s="133" t="s">
        <v>1107</v>
      </c>
      <c r="G166" s="134" t="s">
        <v>376</v>
      </c>
      <c r="H166" s="135">
        <v>162</v>
      </c>
      <c r="I166" s="136"/>
      <c r="J166" s="137">
        <f>ROUND(I166*H166,2)</f>
        <v>0</v>
      </c>
      <c r="K166" s="133" t="s">
        <v>465</v>
      </c>
      <c r="L166" s="32"/>
      <c r="M166" s="138" t="s">
        <v>1</v>
      </c>
      <c r="N166" s="139" t="s">
        <v>39</v>
      </c>
      <c r="P166" s="140">
        <f>O166*H166</f>
        <v>0</v>
      </c>
      <c r="Q166" s="140">
        <v>0</v>
      </c>
      <c r="R166" s="140">
        <f>Q166*H166</f>
        <v>0</v>
      </c>
      <c r="S166" s="140">
        <v>0</v>
      </c>
      <c r="T166" s="141">
        <f>S166*H166</f>
        <v>0</v>
      </c>
      <c r="AR166" s="142" t="s">
        <v>200</v>
      </c>
      <c r="AT166" s="142" t="s">
        <v>160</v>
      </c>
      <c r="AU166" s="142" t="s">
        <v>83</v>
      </c>
      <c r="AY166" s="17" t="s">
        <v>159</v>
      </c>
      <c r="BE166" s="143">
        <f>IF(N166="základní",J166,0)</f>
        <v>0</v>
      </c>
      <c r="BF166" s="143">
        <f>IF(N166="snížená",J166,0)</f>
        <v>0</v>
      </c>
      <c r="BG166" s="143">
        <f>IF(N166="zákl. přenesená",J166,0)</f>
        <v>0</v>
      </c>
      <c r="BH166" s="143">
        <f>IF(N166="sníž. přenesená",J166,0)</f>
        <v>0</v>
      </c>
      <c r="BI166" s="143">
        <f>IF(N166="nulová",J166,0)</f>
        <v>0</v>
      </c>
      <c r="BJ166" s="17" t="s">
        <v>81</v>
      </c>
      <c r="BK166" s="143">
        <f>ROUND(I166*H166,2)</f>
        <v>0</v>
      </c>
      <c r="BL166" s="17" t="s">
        <v>200</v>
      </c>
      <c r="BM166" s="142" t="s">
        <v>1108</v>
      </c>
    </row>
    <row r="167" spans="2:65" s="1" customFormat="1" ht="28.8">
      <c r="B167" s="32"/>
      <c r="D167" s="144" t="s">
        <v>165</v>
      </c>
      <c r="F167" s="145" t="s">
        <v>1107</v>
      </c>
      <c r="I167" s="146"/>
      <c r="L167" s="32"/>
      <c r="M167" s="147"/>
      <c r="T167" s="56"/>
      <c r="AT167" s="17" t="s">
        <v>165</v>
      </c>
      <c r="AU167" s="17" t="s">
        <v>83</v>
      </c>
    </row>
    <row r="168" spans="2:65" s="1" customFormat="1" ht="16.5" customHeight="1">
      <c r="B168" s="130"/>
      <c r="C168" s="158" t="s">
        <v>216</v>
      </c>
      <c r="D168" s="158" t="s">
        <v>326</v>
      </c>
      <c r="E168" s="159" t="s">
        <v>1109</v>
      </c>
      <c r="F168" s="160" t="s">
        <v>1110</v>
      </c>
      <c r="G168" s="161" t="s">
        <v>376</v>
      </c>
      <c r="H168" s="162">
        <v>150</v>
      </c>
      <c r="I168" s="163"/>
      <c r="J168" s="164">
        <f>ROUND(I168*H168,2)</f>
        <v>0</v>
      </c>
      <c r="K168" s="160" t="s">
        <v>1</v>
      </c>
      <c r="L168" s="165"/>
      <c r="M168" s="166" t="s">
        <v>1</v>
      </c>
      <c r="N168" s="167" t="s">
        <v>39</v>
      </c>
      <c r="P168" s="140">
        <f>O168*H168</f>
        <v>0</v>
      </c>
      <c r="Q168" s="140">
        <v>0</v>
      </c>
      <c r="R168" s="140">
        <f>Q168*H168</f>
        <v>0</v>
      </c>
      <c r="S168" s="140">
        <v>0</v>
      </c>
      <c r="T168" s="141">
        <f>S168*H168</f>
        <v>0</v>
      </c>
      <c r="AR168" s="142" t="s">
        <v>241</v>
      </c>
      <c r="AT168" s="142" t="s">
        <v>326</v>
      </c>
      <c r="AU168" s="142" t="s">
        <v>83</v>
      </c>
      <c r="AY168" s="17" t="s">
        <v>159</v>
      </c>
      <c r="BE168" s="143">
        <f>IF(N168="základní",J168,0)</f>
        <v>0</v>
      </c>
      <c r="BF168" s="143">
        <f>IF(N168="snížená",J168,0)</f>
        <v>0</v>
      </c>
      <c r="BG168" s="143">
        <f>IF(N168="zákl. přenesená",J168,0)</f>
        <v>0</v>
      </c>
      <c r="BH168" s="143">
        <f>IF(N168="sníž. přenesená",J168,0)</f>
        <v>0</v>
      </c>
      <c r="BI168" s="143">
        <f>IF(N168="nulová",J168,0)</f>
        <v>0</v>
      </c>
      <c r="BJ168" s="17" t="s">
        <v>81</v>
      </c>
      <c r="BK168" s="143">
        <f>ROUND(I168*H168,2)</f>
        <v>0</v>
      </c>
      <c r="BL168" s="17" t="s">
        <v>200</v>
      </c>
      <c r="BM168" s="142" t="s">
        <v>1111</v>
      </c>
    </row>
    <row r="169" spans="2:65" s="1" customFormat="1" ht="10.199999999999999">
      <c r="B169" s="32"/>
      <c r="D169" s="144" t="s">
        <v>165</v>
      </c>
      <c r="F169" s="145" t="s">
        <v>1110</v>
      </c>
      <c r="I169" s="146"/>
      <c r="L169" s="32"/>
      <c r="M169" s="147"/>
      <c r="T169" s="56"/>
      <c r="AT169" s="17" t="s">
        <v>165</v>
      </c>
      <c r="AU169" s="17" t="s">
        <v>83</v>
      </c>
    </row>
    <row r="170" spans="2:65" s="1" customFormat="1" ht="16.5" customHeight="1">
      <c r="B170" s="130"/>
      <c r="C170" s="158" t="s">
        <v>7</v>
      </c>
      <c r="D170" s="158" t="s">
        <v>326</v>
      </c>
      <c r="E170" s="159" t="s">
        <v>1112</v>
      </c>
      <c r="F170" s="160" t="s">
        <v>1113</v>
      </c>
      <c r="G170" s="161" t="s">
        <v>376</v>
      </c>
      <c r="H170" s="162">
        <v>12</v>
      </c>
      <c r="I170" s="163"/>
      <c r="J170" s="164">
        <f>ROUND(I170*H170,2)</f>
        <v>0</v>
      </c>
      <c r="K170" s="160" t="s">
        <v>1</v>
      </c>
      <c r="L170" s="165"/>
      <c r="M170" s="166" t="s">
        <v>1</v>
      </c>
      <c r="N170" s="167" t="s">
        <v>39</v>
      </c>
      <c r="P170" s="140">
        <f>O170*H170</f>
        <v>0</v>
      </c>
      <c r="Q170" s="140">
        <v>0</v>
      </c>
      <c r="R170" s="140">
        <f>Q170*H170</f>
        <v>0</v>
      </c>
      <c r="S170" s="140">
        <v>0</v>
      </c>
      <c r="T170" s="141">
        <f>S170*H170</f>
        <v>0</v>
      </c>
      <c r="AR170" s="142" t="s">
        <v>241</v>
      </c>
      <c r="AT170" s="142" t="s">
        <v>326</v>
      </c>
      <c r="AU170" s="142" t="s">
        <v>83</v>
      </c>
      <c r="AY170" s="17" t="s">
        <v>159</v>
      </c>
      <c r="BE170" s="143">
        <f>IF(N170="základní",J170,0)</f>
        <v>0</v>
      </c>
      <c r="BF170" s="143">
        <f>IF(N170="snížená",J170,0)</f>
        <v>0</v>
      </c>
      <c r="BG170" s="143">
        <f>IF(N170="zákl. přenesená",J170,0)</f>
        <v>0</v>
      </c>
      <c r="BH170" s="143">
        <f>IF(N170="sníž. přenesená",J170,0)</f>
        <v>0</v>
      </c>
      <c r="BI170" s="143">
        <f>IF(N170="nulová",J170,0)</f>
        <v>0</v>
      </c>
      <c r="BJ170" s="17" t="s">
        <v>81</v>
      </c>
      <c r="BK170" s="143">
        <f>ROUND(I170*H170,2)</f>
        <v>0</v>
      </c>
      <c r="BL170" s="17" t="s">
        <v>200</v>
      </c>
      <c r="BM170" s="142" t="s">
        <v>1114</v>
      </c>
    </row>
    <row r="171" spans="2:65" s="1" customFormat="1" ht="10.199999999999999">
      <c r="B171" s="32"/>
      <c r="D171" s="144" t="s">
        <v>165</v>
      </c>
      <c r="F171" s="145" t="s">
        <v>1113</v>
      </c>
      <c r="I171" s="146"/>
      <c r="L171" s="32"/>
      <c r="M171" s="147"/>
      <c r="T171" s="56"/>
      <c r="AT171" s="17" t="s">
        <v>165</v>
      </c>
      <c r="AU171" s="17" t="s">
        <v>83</v>
      </c>
    </row>
    <row r="172" spans="2:65" s="1" customFormat="1" ht="44.25" customHeight="1">
      <c r="B172" s="130"/>
      <c r="C172" s="131" t="s">
        <v>219</v>
      </c>
      <c r="D172" s="131" t="s">
        <v>160</v>
      </c>
      <c r="E172" s="132" t="s">
        <v>1115</v>
      </c>
      <c r="F172" s="133" t="s">
        <v>1116</v>
      </c>
      <c r="G172" s="134" t="s">
        <v>376</v>
      </c>
      <c r="H172" s="135">
        <v>61</v>
      </c>
      <c r="I172" s="136"/>
      <c r="J172" s="137">
        <f>ROUND(I172*H172,2)</f>
        <v>0</v>
      </c>
      <c r="K172" s="133" t="s">
        <v>465</v>
      </c>
      <c r="L172" s="32"/>
      <c r="M172" s="138" t="s">
        <v>1</v>
      </c>
      <c r="N172" s="139" t="s">
        <v>39</v>
      </c>
      <c r="P172" s="140">
        <f>O172*H172</f>
        <v>0</v>
      </c>
      <c r="Q172" s="140">
        <v>0</v>
      </c>
      <c r="R172" s="140">
        <f>Q172*H172</f>
        <v>0</v>
      </c>
      <c r="S172" s="140">
        <v>0</v>
      </c>
      <c r="T172" s="141">
        <f>S172*H172</f>
        <v>0</v>
      </c>
      <c r="AR172" s="142" t="s">
        <v>200</v>
      </c>
      <c r="AT172" s="142" t="s">
        <v>160</v>
      </c>
      <c r="AU172" s="142" t="s">
        <v>83</v>
      </c>
      <c r="AY172" s="17" t="s">
        <v>159</v>
      </c>
      <c r="BE172" s="143">
        <f>IF(N172="základní",J172,0)</f>
        <v>0</v>
      </c>
      <c r="BF172" s="143">
        <f>IF(N172="snížená",J172,0)</f>
        <v>0</v>
      </c>
      <c r="BG172" s="143">
        <f>IF(N172="zákl. přenesená",J172,0)</f>
        <v>0</v>
      </c>
      <c r="BH172" s="143">
        <f>IF(N172="sníž. přenesená",J172,0)</f>
        <v>0</v>
      </c>
      <c r="BI172" s="143">
        <f>IF(N172="nulová",J172,0)</f>
        <v>0</v>
      </c>
      <c r="BJ172" s="17" t="s">
        <v>81</v>
      </c>
      <c r="BK172" s="143">
        <f>ROUND(I172*H172,2)</f>
        <v>0</v>
      </c>
      <c r="BL172" s="17" t="s">
        <v>200</v>
      </c>
      <c r="BM172" s="142" t="s">
        <v>1117</v>
      </c>
    </row>
    <row r="173" spans="2:65" s="1" customFormat="1" ht="28.8">
      <c r="B173" s="32"/>
      <c r="D173" s="144" t="s">
        <v>165</v>
      </c>
      <c r="F173" s="145" t="s">
        <v>1116</v>
      </c>
      <c r="I173" s="146"/>
      <c r="L173" s="32"/>
      <c r="M173" s="147"/>
      <c r="T173" s="56"/>
      <c r="AT173" s="17" t="s">
        <v>165</v>
      </c>
      <c r="AU173" s="17" t="s">
        <v>83</v>
      </c>
    </row>
    <row r="174" spans="2:65" s="1" customFormat="1" ht="16.5" customHeight="1">
      <c r="B174" s="130"/>
      <c r="C174" s="158" t="s">
        <v>254</v>
      </c>
      <c r="D174" s="158" t="s">
        <v>326</v>
      </c>
      <c r="E174" s="159" t="s">
        <v>1118</v>
      </c>
      <c r="F174" s="160" t="s">
        <v>1119</v>
      </c>
      <c r="G174" s="161" t="s">
        <v>376</v>
      </c>
      <c r="H174" s="162">
        <v>60</v>
      </c>
      <c r="I174" s="163"/>
      <c r="J174" s="164">
        <f>ROUND(I174*H174,2)</f>
        <v>0</v>
      </c>
      <c r="K174" s="160" t="s">
        <v>1</v>
      </c>
      <c r="L174" s="165"/>
      <c r="M174" s="166" t="s">
        <v>1</v>
      </c>
      <c r="N174" s="167" t="s">
        <v>39</v>
      </c>
      <c r="P174" s="140">
        <f>O174*H174</f>
        <v>0</v>
      </c>
      <c r="Q174" s="140">
        <v>0</v>
      </c>
      <c r="R174" s="140">
        <f>Q174*H174</f>
        <v>0</v>
      </c>
      <c r="S174" s="140">
        <v>0</v>
      </c>
      <c r="T174" s="141">
        <f>S174*H174</f>
        <v>0</v>
      </c>
      <c r="AR174" s="142" t="s">
        <v>241</v>
      </c>
      <c r="AT174" s="142" t="s">
        <v>326</v>
      </c>
      <c r="AU174" s="142" t="s">
        <v>83</v>
      </c>
      <c r="AY174" s="17" t="s">
        <v>159</v>
      </c>
      <c r="BE174" s="143">
        <f>IF(N174="základní",J174,0)</f>
        <v>0</v>
      </c>
      <c r="BF174" s="143">
        <f>IF(N174="snížená",J174,0)</f>
        <v>0</v>
      </c>
      <c r="BG174" s="143">
        <f>IF(N174="zákl. přenesená",J174,0)</f>
        <v>0</v>
      </c>
      <c r="BH174" s="143">
        <f>IF(N174="sníž. přenesená",J174,0)</f>
        <v>0</v>
      </c>
      <c r="BI174" s="143">
        <f>IF(N174="nulová",J174,0)</f>
        <v>0</v>
      </c>
      <c r="BJ174" s="17" t="s">
        <v>81</v>
      </c>
      <c r="BK174" s="143">
        <f>ROUND(I174*H174,2)</f>
        <v>0</v>
      </c>
      <c r="BL174" s="17" t="s">
        <v>200</v>
      </c>
      <c r="BM174" s="142" t="s">
        <v>1120</v>
      </c>
    </row>
    <row r="175" spans="2:65" s="1" customFormat="1" ht="10.199999999999999">
      <c r="B175" s="32"/>
      <c r="D175" s="144" t="s">
        <v>165</v>
      </c>
      <c r="F175" s="145" t="s">
        <v>1119</v>
      </c>
      <c r="I175" s="146"/>
      <c r="L175" s="32"/>
      <c r="M175" s="147"/>
      <c r="T175" s="56"/>
      <c r="AT175" s="17" t="s">
        <v>165</v>
      </c>
      <c r="AU175" s="17" t="s">
        <v>83</v>
      </c>
    </row>
    <row r="176" spans="2:65" s="1" customFormat="1" ht="16.5" customHeight="1">
      <c r="B176" s="130"/>
      <c r="C176" s="158" t="s">
        <v>226</v>
      </c>
      <c r="D176" s="158" t="s">
        <v>326</v>
      </c>
      <c r="E176" s="159" t="s">
        <v>1121</v>
      </c>
      <c r="F176" s="160" t="s">
        <v>1122</v>
      </c>
      <c r="G176" s="161" t="s">
        <v>376</v>
      </c>
      <c r="H176" s="162">
        <v>1</v>
      </c>
      <c r="I176" s="163"/>
      <c r="J176" s="164">
        <f>ROUND(I176*H176,2)</f>
        <v>0</v>
      </c>
      <c r="K176" s="160" t="s">
        <v>1</v>
      </c>
      <c r="L176" s="165"/>
      <c r="M176" s="166" t="s">
        <v>1</v>
      </c>
      <c r="N176" s="167" t="s">
        <v>39</v>
      </c>
      <c r="P176" s="140">
        <f>O176*H176</f>
        <v>0</v>
      </c>
      <c r="Q176" s="140">
        <v>0</v>
      </c>
      <c r="R176" s="140">
        <f>Q176*H176</f>
        <v>0</v>
      </c>
      <c r="S176" s="140">
        <v>0</v>
      </c>
      <c r="T176" s="141">
        <f>S176*H176</f>
        <v>0</v>
      </c>
      <c r="AR176" s="142" t="s">
        <v>241</v>
      </c>
      <c r="AT176" s="142" t="s">
        <v>326</v>
      </c>
      <c r="AU176" s="142" t="s">
        <v>83</v>
      </c>
      <c r="AY176" s="17" t="s">
        <v>159</v>
      </c>
      <c r="BE176" s="143">
        <f>IF(N176="základní",J176,0)</f>
        <v>0</v>
      </c>
      <c r="BF176" s="143">
        <f>IF(N176="snížená",J176,0)</f>
        <v>0</v>
      </c>
      <c r="BG176" s="143">
        <f>IF(N176="zákl. přenesená",J176,0)</f>
        <v>0</v>
      </c>
      <c r="BH176" s="143">
        <f>IF(N176="sníž. přenesená",J176,0)</f>
        <v>0</v>
      </c>
      <c r="BI176" s="143">
        <f>IF(N176="nulová",J176,0)</f>
        <v>0</v>
      </c>
      <c r="BJ176" s="17" t="s">
        <v>81</v>
      </c>
      <c r="BK176" s="143">
        <f>ROUND(I176*H176,2)</f>
        <v>0</v>
      </c>
      <c r="BL176" s="17" t="s">
        <v>200</v>
      </c>
      <c r="BM176" s="142" t="s">
        <v>1123</v>
      </c>
    </row>
    <row r="177" spans="2:65" s="1" customFormat="1" ht="10.199999999999999">
      <c r="B177" s="32"/>
      <c r="D177" s="144" t="s">
        <v>165</v>
      </c>
      <c r="F177" s="145" t="s">
        <v>1122</v>
      </c>
      <c r="I177" s="146"/>
      <c r="L177" s="32"/>
      <c r="M177" s="147"/>
      <c r="T177" s="56"/>
      <c r="AT177" s="17" t="s">
        <v>165</v>
      </c>
      <c r="AU177" s="17" t="s">
        <v>83</v>
      </c>
    </row>
    <row r="178" spans="2:65" s="1" customFormat="1" ht="24.15" customHeight="1">
      <c r="B178" s="130"/>
      <c r="C178" s="131" t="s">
        <v>259</v>
      </c>
      <c r="D178" s="131" t="s">
        <v>160</v>
      </c>
      <c r="E178" s="132" t="s">
        <v>1124</v>
      </c>
      <c r="F178" s="133" t="s">
        <v>1125</v>
      </c>
      <c r="G178" s="134" t="s">
        <v>376</v>
      </c>
      <c r="H178" s="135">
        <v>1</v>
      </c>
      <c r="I178" s="136"/>
      <c r="J178" s="137">
        <f>ROUND(I178*H178,2)</f>
        <v>0</v>
      </c>
      <c r="K178" s="133" t="s">
        <v>465</v>
      </c>
      <c r="L178" s="32"/>
      <c r="M178" s="138" t="s">
        <v>1</v>
      </c>
      <c r="N178" s="139" t="s">
        <v>39</v>
      </c>
      <c r="P178" s="140">
        <f>O178*H178</f>
        <v>0</v>
      </c>
      <c r="Q178" s="140">
        <v>0</v>
      </c>
      <c r="R178" s="140">
        <f>Q178*H178</f>
        <v>0</v>
      </c>
      <c r="S178" s="140">
        <v>0</v>
      </c>
      <c r="T178" s="141">
        <f>S178*H178</f>
        <v>0</v>
      </c>
      <c r="AR178" s="142" t="s">
        <v>200</v>
      </c>
      <c r="AT178" s="142" t="s">
        <v>160</v>
      </c>
      <c r="AU178" s="142" t="s">
        <v>83</v>
      </c>
      <c r="AY178" s="17" t="s">
        <v>159</v>
      </c>
      <c r="BE178" s="143">
        <f>IF(N178="základní",J178,0)</f>
        <v>0</v>
      </c>
      <c r="BF178" s="143">
        <f>IF(N178="snížená",J178,0)</f>
        <v>0</v>
      </c>
      <c r="BG178" s="143">
        <f>IF(N178="zákl. přenesená",J178,0)</f>
        <v>0</v>
      </c>
      <c r="BH178" s="143">
        <f>IF(N178="sníž. přenesená",J178,0)</f>
        <v>0</v>
      </c>
      <c r="BI178" s="143">
        <f>IF(N178="nulová",J178,0)</f>
        <v>0</v>
      </c>
      <c r="BJ178" s="17" t="s">
        <v>81</v>
      </c>
      <c r="BK178" s="143">
        <f>ROUND(I178*H178,2)</f>
        <v>0</v>
      </c>
      <c r="BL178" s="17" t="s">
        <v>200</v>
      </c>
      <c r="BM178" s="142" t="s">
        <v>1126</v>
      </c>
    </row>
    <row r="179" spans="2:65" s="1" customFormat="1" ht="19.2">
      <c r="B179" s="32"/>
      <c r="D179" s="144" t="s">
        <v>165</v>
      </c>
      <c r="F179" s="145" t="s">
        <v>1125</v>
      </c>
      <c r="I179" s="146"/>
      <c r="L179" s="32"/>
      <c r="M179" s="147"/>
      <c r="T179" s="56"/>
      <c r="AT179" s="17" t="s">
        <v>165</v>
      </c>
      <c r="AU179" s="17" t="s">
        <v>83</v>
      </c>
    </row>
    <row r="180" spans="2:65" s="1" customFormat="1" ht="16.5" customHeight="1">
      <c r="B180" s="130"/>
      <c r="C180" s="158" t="s">
        <v>227</v>
      </c>
      <c r="D180" s="158" t="s">
        <v>326</v>
      </c>
      <c r="E180" s="159" t="s">
        <v>1127</v>
      </c>
      <c r="F180" s="160" t="s">
        <v>1128</v>
      </c>
      <c r="G180" s="161" t="s">
        <v>376</v>
      </c>
      <c r="H180" s="162">
        <v>1</v>
      </c>
      <c r="I180" s="163"/>
      <c r="J180" s="164">
        <f>ROUND(I180*H180,2)</f>
        <v>0</v>
      </c>
      <c r="K180" s="160" t="s">
        <v>1</v>
      </c>
      <c r="L180" s="165"/>
      <c r="M180" s="166" t="s">
        <v>1</v>
      </c>
      <c r="N180" s="167" t="s">
        <v>39</v>
      </c>
      <c r="P180" s="140">
        <f>O180*H180</f>
        <v>0</v>
      </c>
      <c r="Q180" s="140">
        <v>0</v>
      </c>
      <c r="R180" s="140">
        <f>Q180*H180</f>
        <v>0</v>
      </c>
      <c r="S180" s="140">
        <v>0</v>
      </c>
      <c r="T180" s="141">
        <f>S180*H180</f>
        <v>0</v>
      </c>
      <c r="AR180" s="142" t="s">
        <v>241</v>
      </c>
      <c r="AT180" s="142" t="s">
        <v>326</v>
      </c>
      <c r="AU180" s="142" t="s">
        <v>83</v>
      </c>
      <c r="AY180" s="17" t="s">
        <v>159</v>
      </c>
      <c r="BE180" s="143">
        <f>IF(N180="základní",J180,0)</f>
        <v>0</v>
      </c>
      <c r="BF180" s="143">
        <f>IF(N180="snížená",J180,0)</f>
        <v>0</v>
      </c>
      <c r="BG180" s="143">
        <f>IF(N180="zákl. přenesená",J180,0)</f>
        <v>0</v>
      </c>
      <c r="BH180" s="143">
        <f>IF(N180="sníž. přenesená",J180,0)</f>
        <v>0</v>
      </c>
      <c r="BI180" s="143">
        <f>IF(N180="nulová",J180,0)</f>
        <v>0</v>
      </c>
      <c r="BJ180" s="17" t="s">
        <v>81</v>
      </c>
      <c r="BK180" s="143">
        <f>ROUND(I180*H180,2)</f>
        <v>0</v>
      </c>
      <c r="BL180" s="17" t="s">
        <v>200</v>
      </c>
      <c r="BM180" s="142" t="s">
        <v>1129</v>
      </c>
    </row>
    <row r="181" spans="2:65" s="1" customFormat="1" ht="10.199999999999999">
      <c r="B181" s="32"/>
      <c r="D181" s="144" t="s">
        <v>165</v>
      </c>
      <c r="F181" s="145" t="s">
        <v>1128</v>
      </c>
      <c r="I181" s="146"/>
      <c r="L181" s="32"/>
      <c r="M181" s="147"/>
      <c r="T181" s="56"/>
      <c r="AT181" s="17" t="s">
        <v>165</v>
      </c>
      <c r="AU181" s="17" t="s">
        <v>83</v>
      </c>
    </row>
    <row r="182" spans="2:65" s="1" customFormat="1" ht="24.15" customHeight="1">
      <c r="B182" s="130"/>
      <c r="C182" s="131" t="s">
        <v>269</v>
      </c>
      <c r="D182" s="131" t="s">
        <v>160</v>
      </c>
      <c r="E182" s="132" t="s">
        <v>1130</v>
      </c>
      <c r="F182" s="133" t="s">
        <v>1131</v>
      </c>
      <c r="G182" s="134" t="s">
        <v>376</v>
      </c>
      <c r="H182" s="135">
        <v>4</v>
      </c>
      <c r="I182" s="136"/>
      <c r="J182" s="137">
        <f>ROUND(I182*H182,2)</f>
        <v>0</v>
      </c>
      <c r="K182" s="133" t="s">
        <v>465</v>
      </c>
      <c r="L182" s="32"/>
      <c r="M182" s="138" t="s">
        <v>1</v>
      </c>
      <c r="N182" s="139" t="s">
        <v>39</v>
      </c>
      <c r="P182" s="140">
        <f>O182*H182</f>
        <v>0</v>
      </c>
      <c r="Q182" s="140">
        <v>0</v>
      </c>
      <c r="R182" s="140">
        <f>Q182*H182</f>
        <v>0</v>
      </c>
      <c r="S182" s="140">
        <v>0</v>
      </c>
      <c r="T182" s="141">
        <f>S182*H182</f>
        <v>0</v>
      </c>
      <c r="AR182" s="142" t="s">
        <v>200</v>
      </c>
      <c r="AT182" s="142" t="s">
        <v>160</v>
      </c>
      <c r="AU182" s="142" t="s">
        <v>83</v>
      </c>
      <c r="AY182" s="17" t="s">
        <v>159</v>
      </c>
      <c r="BE182" s="143">
        <f>IF(N182="základní",J182,0)</f>
        <v>0</v>
      </c>
      <c r="BF182" s="143">
        <f>IF(N182="snížená",J182,0)</f>
        <v>0</v>
      </c>
      <c r="BG182" s="143">
        <f>IF(N182="zákl. přenesená",J182,0)</f>
        <v>0</v>
      </c>
      <c r="BH182" s="143">
        <f>IF(N182="sníž. přenesená",J182,0)</f>
        <v>0</v>
      </c>
      <c r="BI182" s="143">
        <f>IF(N182="nulová",J182,0)</f>
        <v>0</v>
      </c>
      <c r="BJ182" s="17" t="s">
        <v>81</v>
      </c>
      <c r="BK182" s="143">
        <f>ROUND(I182*H182,2)</f>
        <v>0</v>
      </c>
      <c r="BL182" s="17" t="s">
        <v>200</v>
      </c>
      <c r="BM182" s="142" t="s">
        <v>1132</v>
      </c>
    </row>
    <row r="183" spans="2:65" s="1" customFormat="1" ht="19.2">
      <c r="B183" s="32"/>
      <c r="D183" s="144" t="s">
        <v>165</v>
      </c>
      <c r="F183" s="145" t="s">
        <v>1131</v>
      </c>
      <c r="I183" s="146"/>
      <c r="L183" s="32"/>
      <c r="M183" s="147"/>
      <c r="T183" s="56"/>
      <c r="AT183" s="17" t="s">
        <v>165</v>
      </c>
      <c r="AU183" s="17" t="s">
        <v>83</v>
      </c>
    </row>
    <row r="184" spans="2:65" s="1" customFormat="1" ht="16.5" customHeight="1">
      <c r="B184" s="130"/>
      <c r="C184" s="158" t="s">
        <v>231</v>
      </c>
      <c r="D184" s="158" t="s">
        <v>326</v>
      </c>
      <c r="E184" s="159" t="s">
        <v>1133</v>
      </c>
      <c r="F184" s="160" t="s">
        <v>1134</v>
      </c>
      <c r="G184" s="161" t="s">
        <v>376</v>
      </c>
      <c r="H184" s="162">
        <v>12</v>
      </c>
      <c r="I184" s="163"/>
      <c r="J184" s="164">
        <f>ROUND(I184*H184,2)</f>
        <v>0</v>
      </c>
      <c r="K184" s="160" t="s">
        <v>1</v>
      </c>
      <c r="L184" s="165"/>
      <c r="M184" s="166" t="s">
        <v>1</v>
      </c>
      <c r="N184" s="167" t="s">
        <v>39</v>
      </c>
      <c r="P184" s="140">
        <f>O184*H184</f>
        <v>0</v>
      </c>
      <c r="Q184" s="140">
        <v>0</v>
      </c>
      <c r="R184" s="140">
        <f>Q184*H184</f>
        <v>0</v>
      </c>
      <c r="S184" s="140">
        <v>0</v>
      </c>
      <c r="T184" s="141">
        <f>S184*H184</f>
        <v>0</v>
      </c>
      <c r="AR184" s="142" t="s">
        <v>241</v>
      </c>
      <c r="AT184" s="142" t="s">
        <v>326</v>
      </c>
      <c r="AU184" s="142" t="s">
        <v>83</v>
      </c>
      <c r="AY184" s="17" t="s">
        <v>159</v>
      </c>
      <c r="BE184" s="143">
        <f>IF(N184="základní",J184,0)</f>
        <v>0</v>
      </c>
      <c r="BF184" s="143">
        <f>IF(N184="snížená",J184,0)</f>
        <v>0</v>
      </c>
      <c r="BG184" s="143">
        <f>IF(N184="zákl. přenesená",J184,0)</f>
        <v>0</v>
      </c>
      <c r="BH184" s="143">
        <f>IF(N184="sníž. přenesená",J184,0)</f>
        <v>0</v>
      </c>
      <c r="BI184" s="143">
        <f>IF(N184="nulová",J184,0)</f>
        <v>0</v>
      </c>
      <c r="BJ184" s="17" t="s">
        <v>81</v>
      </c>
      <c r="BK184" s="143">
        <f>ROUND(I184*H184,2)</f>
        <v>0</v>
      </c>
      <c r="BL184" s="17" t="s">
        <v>200</v>
      </c>
      <c r="BM184" s="142" t="s">
        <v>1135</v>
      </c>
    </row>
    <row r="185" spans="2:65" s="1" customFormat="1" ht="10.199999999999999">
      <c r="B185" s="32"/>
      <c r="D185" s="144" t="s">
        <v>165</v>
      </c>
      <c r="F185" s="145" t="s">
        <v>1134</v>
      </c>
      <c r="I185" s="146"/>
      <c r="L185" s="32"/>
      <c r="M185" s="147"/>
      <c r="T185" s="56"/>
      <c r="AT185" s="17" t="s">
        <v>165</v>
      </c>
      <c r="AU185" s="17" t="s">
        <v>83</v>
      </c>
    </row>
    <row r="186" spans="2:65" s="1" customFormat="1" ht="16.5" customHeight="1">
      <c r="B186" s="130"/>
      <c r="C186" s="158" t="s">
        <v>279</v>
      </c>
      <c r="D186" s="158" t="s">
        <v>326</v>
      </c>
      <c r="E186" s="159" t="s">
        <v>1136</v>
      </c>
      <c r="F186" s="160" t="s">
        <v>1137</v>
      </c>
      <c r="G186" s="161" t="s">
        <v>376</v>
      </c>
      <c r="H186" s="162">
        <v>4</v>
      </c>
      <c r="I186" s="163"/>
      <c r="J186" s="164">
        <f>ROUND(I186*H186,2)</f>
        <v>0</v>
      </c>
      <c r="K186" s="160" t="s">
        <v>1</v>
      </c>
      <c r="L186" s="165"/>
      <c r="M186" s="166" t="s">
        <v>1</v>
      </c>
      <c r="N186" s="167" t="s">
        <v>39</v>
      </c>
      <c r="P186" s="140">
        <f>O186*H186</f>
        <v>0</v>
      </c>
      <c r="Q186" s="140">
        <v>2.9999999999999997E-4</v>
      </c>
      <c r="R186" s="140">
        <f>Q186*H186</f>
        <v>1.1999999999999999E-3</v>
      </c>
      <c r="S186" s="140">
        <v>0</v>
      </c>
      <c r="T186" s="141">
        <f>S186*H186</f>
        <v>0</v>
      </c>
      <c r="AR186" s="142" t="s">
        <v>241</v>
      </c>
      <c r="AT186" s="142" t="s">
        <v>326</v>
      </c>
      <c r="AU186" s="142" t="s">
        <v>83</v>
      </c>
      <c r="AY186" s="17" t="s">
        <v>159</v>
      </c>
      <c r="BE186" s="143">
        <f>IF(N186="základní",J186,0)</f>
        <v>0</v>
      </c>
      <c r="BF186" s="143">
        <f>IF(N186="snížená",J186,0)</f>
        <v>0</v>
      </c>
      <c r="BG186" s="143">
        <f>IF(N186="zákl. přenesená",J186,0)</f>
        <v>0</v>
      </c>
      <c r="BH186" s="143">
        <f>IF(N186="sníž. přenesená",J186,0)</f>
        <v>0</v>
      </c>
      <c r="BI186" s="143">
        <f>IF(N186="nulová",J186,0)</f>
        <v>0</v>
      </c>
      <c r="BJ186" s="17" t="s">
        <v>81</v>
      </c>
      <c r="BK186" s="143">
        <f>ROUND(I186*H186,2)</f>
        <v>0</v>
      </c>
      <c r="BL186" s="17" t="s">
        <v>200</v>
      </c>
      <c r="BM186" s="142" t="s">
        <v>1138</v>
      </c>
    </row>
    <row r="187" spans="2:65" s="1" customFormat="1" ht="10.199999999999999">
      <c r="B187" s="32"/>
      <c r="D187" s="144" t="s">
        <v>165</v>
      </c>
      <c r="F187" s="145" t="s">
        <v>1137</v>
      </c>
      <c r="I187" s="146"/>
      <c r="L187" s="32"/>
      <c r="M187" s="147"/>
      <c r="T187" s="56"/>
      <c r="AT187" s="17" t="s">
        <v>165</v>
      </c>
      <c r="AU187" s="17" t="s">
        <v>83</v>
      </c>
    </row>
    <row r="188" spans="2:65" s="1" customFormat="1" ht="24.15" customHeight="1">
      <c r="B188" s="130"/>
      <c r="C188" s="131" t="s">
        <v>236</v>
      </c>
      <c r="D188" s="131" t="s">
        <v>160</v>
      </c>
      <c r="E188" s="132" t="s">
        <v>1139</v>
      </c>
      <c r="F188" s="133" t="s">
        <v>1140</v>
      </c>
      <c r="G188" s="134" t="s">
        <v>376</v>
      </c>
      <c r="H188" s="135">
        <v>3</v>
      </c>
      <c r="I188" s="136"/>
      <c r="J188" s="137">
        <f>ROUND(I188*H188,2)</f>
        <v>0</v>
      </c>
      <c r="K188" s="133" t="s">
        <v>465</v>
      </c>
      <c r="L188" s="32"/>
      <c r="M188" s="138" t="s">
        <v>1</v>
      </c>
      <c r="N188" s="139" t="s">
        <v>39</v>
      </c>
      <c r="P188" s="140">
        <f>O188*H188</f>
        <v>0</v>
      </c>
      <c r="Q188" s="140">
        <v>0</v>
      </c>
      <c r="R188" s="140">
        <f>Q188*H188</f>
        <v>0</v>
      </c>
      <c r="S188" s="140">
        <v>0</v>
      </c>
      <c r="T188" s="141">
        <f>S188*H188</f>
        <v>0</v>
      </c>
      <c r="AR188" s="142" t="s">
        <v>200</v>
      </c>
      <c r="AT188" s="142" t="s">
        <v>160</v>
      </c>
      <c r="AU188" s="142" t="s">
        <v>83</v>
      </c>
      <c r="AY188" s="17" t="s">
        <v>159</v>
      </c>
      <c r="BE188" s="143">
        <f>IF(N188="základní",J188,0)</f>
        <v>0</v>
      </c>
      <c r="BF188" s="143">
        <f>IF(N188="snížená",J188,0)</f>
        <v>0</v>
      </c>
      <c r="BG188" s="143">
        <f>IF(N188="zákl. přenesená",J188,0)</f>
        <v>0</v>
      </c>
      <c r="BH188" s="143">
        <f>IF(N188="sníž. přenesená",J188,0)</f>
        <v>0</v>
      </c>
      <c r="BI188" s="143">
        <f>IF(N188="nulová",J188,0)</f>
        <v>0</v>
      </c>
      <c r="BJ188" s="17" t="s">
        <v>81</v>
      </c>
      <c r="BK188" s="143">
        <f>ROUND(I188*H188,2)</f>
        <v>0</v>
      </c>
      <c r="BL188" s="17" t="s">
        <v>200</v>
      </c>
      <c r="BM188" s="142" t="s">
        <v>1141</v>
      </c>
    </row>
    <row r="189" spans="2:65" s="1" customFormat="1" ht="19.2">
      <c r="B189" s="32"/>
      <c r="D189" s="144" t="s">
        <v>165</v>
      </c>
      <c r="F189" s="145" t="s">
        <v>1140</v>
      </c>
      <c r="I189" s="146"/>
      <c r="L189" s="32"/>
      <c r="M189" s="147"/>
      <c r="T189" s="56"/>
      <c r="AT189" s="17" t="s">
        <v>165</v>
      </c>
      <c r="AU189" s="17" t="s">
        <v>83</v>
      </c>
    </row>
    <row r="190" spans="2:65" s="1" customFormat="1" ht="16.5" customHeight="1">
      <c r="B190" s="130"/>
      <c r="C190" s="158" t="s">
        <v>286</v>
      </c>
      <c r="D190" s="158" t="s">
        <v>326</v>
      </c>
      <c r="E190" s="159" t="s">
        <v>1142</v>
      </c>
      <c r="F190" s="160" t="s">
        <v>1143</v>
      </c>
      <c r="G190" s="161" t="s">
        <v>376</v>
      </c>
      <c r="H190" s="162">
        <v>3</v>
      </c>
      <c r="I190" s="163"/>
      <c r="J190" s="164">
        <f>ROUND(I190*H190,2)</f>
        <v>0</v>
      </c>
      <c r="K190" s="160" t="s">
        <v>1</v>
      </c>
      <c r="L190" s="165"/>
      <c r="M190" s="166" t="s">
        <v>1</v>
      </c>
      <c r="N190" s="167" t="s">
        <v>39</v>
      </c>
      <c r="P190" s="140">
        <f>O190*H190</f>
        <v>0</v>
      </c>
      <c r="Q190" s="140">
        <v>6.0000000000000002E-5</v>
      </c>
      <c r="R190" s="140">
        <f>Q190*H190</f>
        <v>1.8000000000000001E-4</v>
      </c>
      <c r="S190" s="140">
        <v>0</v>
      </c>
      <c r="T190" s="141">
        <f>S190*H190</f>
        <v>0</v>
      </c>
      <c r="AR190" s="142" t="s">
        <v>241</v>
      </c>
      <c r="AT190" s="142" t="s">
        <v>326</v>
      </c>
      <c r="AU190" s="142" t="s">
        <v>83</v>
      </c>
      <c r="AY190" s="17" t="s">
        <v>159</v>
      </c>
      <c r="BE190" s="143">
        <f>IF(N190="základní",J190,0)</f>
        <v>0</v>
      </c>
      <c r="BF190" s="143">
        <f>IF(N190="snížená",J190,0)</f>
        <v>0</v>
      </c>
      <c r="BG190" s="143">
        <f>IF(N190="zákl. přenesená",J190,0)</f>
        <v>0</v>
      </c>
      <c r="BH190" s="143">
        <f>IF(N190="sníž. přenesená",J190,0)</f>
        <v>0</v>
      </c>
      <c r="BI190" s="143">
        <f>IF(N190="nulová",J190,0)</f>
        <v>0</v>
      </c>
      <c r="BJ190" s="17" t="s">
        <v>81</v>
      </c>
      <c r="BK190" s="143">
        <f>ROUND(I190*H190,2)</f>
        <v>0</v>
      </c>
      <c r="BL190" s="17" t="s">
        <v>200</v>
      </c>
      <c r="BM190" s="142" t="s">
        <v>1144</v>
      </c>
    </row>
    <row r="191" spans="2:65" s="1" customFormat="1" ht="10.199999999999999">
      <c r="B191" s="32"/>
      <c r="D191" s="144" t="s">
        <v>165</v>
      </c>
      <c r="F191" s="145" t="s">
        <v>1143</v>
      </c>
      <c r="I191" s="146"/>
      <c r="L191" s="32"/>
      <c r="M191" s="147"/>
      <c r="T191" s="56"/>
      <c r="AT191" s="17" t="s">
        <v>165</v>
      </c>
      <c r="AU191" s="17" t="s">
        <v>83</v>
      </c>
    </row>
    <row r="192" spans="2:65" s="1" customFormat="1" ht="16.5" customHeight="1">
      <c r="B192" s="130"/>
      <c r="C192" s="158" t="s">
        <v>241</v>
      </c>
      <c r="D192" s="158" t="s">
        <v>326</v>
      </c>
      <c r="E192" s="159" t="s">
        <v>1145</v>
      </c>
      <c r="F192" s="160" t="s">
        <v>1146</v>
      </c>
      <c r="G192" s="161" t="s">
        <v>376</v>
      </c>
      <c r="H192" s="162">
        <v>6</v>
      </c>
      <c r="I192" s="163"/>
      <c r="J192" s="164">
        <f>ROUND(I192*H192,2)</f>
        <v>0</v>
      </c>
      <c r="K192" s="160" t="s">
        <v>1</v>
      </c>
      <c r="L192" s="165"/>
      <c r="M192" s="166" t="s">
        <v>1</v>
      </c>
      <c r="N192" s="167" t="s">
        <v>39</v>
      </c>
      <c r="P192" s="140">
        <f>O192*H192</f>
        <v>0</v>
      </c>
      <c r="Q192" s="140">
        <v>6.0000000000000002E-5</v>
      </c>
      <c r="R192" s="140">
        <f>Q192*H192</f>
        <v>3.6000000000000002E-4</v>
      </c>
      <c r="S192" s="140">
        <v>0</v>
      </c>
      <c r="T192" s="141">
        <f>S192*H192</f>
        <v>0</v>
      </c>
      <c r="AR192" s="142" t="s">
        <v>241</v>
      </c>
      <c r="AT192" s="142" t="s">
        <v>326</v>
      </c>
      <c r="AU192" s="142" t="s">
        <v>83</v>
      </c>
      <c r="AY192" s="17" t="s">
        <v>159</v>
      </c>
      <c r="BE192" s="143">
        <f>IF(N192="základní",J192,0)</f>
        <v>0</v>
      </c>
      <c r="BF192" s="143">
        <f>IF(N192="snížená",J192,0)</f>
        <v>0</v>
      </c>
      <c r="BG192" s="143">
        <f>IF(N192="zákl. přenesená",J192,0)</f>
        <v>0</v>
      </c>
      <c r="BH192" s="143">
        <f>IF(N192="sníž. přenesená",J192,0)</f>
        <v>0</v>
      </c>
      <c r="BI192" s="143">
        <f>IF(N192="nulová",J192,0)</f>
        <v>0</v>
      </c>
      <c r="BJ192" s="17" t="s">
        <v>81</v>
      </c>
      <c r="BK192" s="143">
        <f>ROUND(I192*H192,2)</f>
        <v>0</v>
      </c>
      <c r="BL192" s="17" t="s">
        <v>200</v>
      </c>
      <c r="BM192" s="142" t="s">
        <v>1147</v>
      </c>
    </row>
    <row r="193" spans="2:65" s="1" customFormat="1" ht="10.199999999999999">
      <c r="B193" s="32"/>
      <c r="D193" s="144" t="s">
        <v>165</v>
      </c>
      <c r="F193" s="145" t="s">
        <v>1146</v>
      </c>
      <c r="I193" s="146"/>
      <c r="L193" s="32"/>
      <c r="M193" s="147"/>
      <c r="T193" s="56"/>
      <c r="AT193" s="17" t="s">
        <v>165</v>
      </c>
      <c r="AU193" s="17" t="s">
        <v>83</v>
      </c>
    </row>
    <row r="194" spans="2:65" s="1" customFormat="1" ht="33" customHeight="1">
      <c r="B194" s="130"/>
      <c r="C194" s="131" t="s">
        <v>293</v>
      </c>
      <c r="D194" s="131" t="s">
        <v>160</v>
      </c>
      <c r="E194" s="132" t="s">
        <v>1148</v>
      </c>
      <c r="F194" s="133" t="s">
        <v>1149</v>
      </c>
      <c r="G194" s="134" t="s">
        <v>376</v>
      </c>
      <c r="H194" s="135">
        <v>20</v>
      </c>
      <c r="I194" s="136"/>
      <c r="J194" s="137">
        <f>ROUND(I194*H194,2)</f>
        <v>0</v>
      </c>
      <c r="K194" s="133" t="s">
        <v>1</v>
      </c>
      <c r="L194" s="32"/>
      <c r="M194" s="138" t="s">
        <v>1</v>
      </c>
      <c r="N194" s="139" t="s">
        <v>39</v>
      </c>
      <c r="P194" s="140">
        <f>O194*H194</f>
        <v>0</v>
      </c>
      <c r="Q194" s="140">
        <v>0</v>
      </c>
      <c r="R194" s="140">
        <f>Q194*H194</f>
        <v>0</v>
      </c>
      <c r="S194" s="140">
        <v>0</v>
      </c>
      <c r="T194" s="141">
        <f>S194*H194</f>
        <v>0</v>
      </c>
      <c r="AR194" s="142" t="s">
        <v>200</v>
      </c>
      <c r="AT194" s="142" t="s">
        <v>160</v>
      </c>
      <c r="AU194" s="142" t="s">
        <v>83</v>
      </c>
      <c r="AY194" s="17" t="s">
        <v>159</v>
      </c>
      <c r="BE194" s="143">
        <f>IF(N194="základní",J194,0)</f>
        <v>0</v>
      </c>
      <c r="BF194" s="143">
        <f>IF(N194="snížená",J194,0)</f>
        <v>0</v>
      </c>
      <c r="BG194" s="143">
        <f>IF(N194="zákl. přenesená",J194,0)</f>
        <v>0</v>
      </c>
      <c r="BH194" s="143">
        <f>IF(N194="sníž. přenesená",J194,0)</f>
        <v>0</v>
      </c>
      <c r="BI194" s="143">
        <f>IF(N194="nulová",J194,0)</f>
        <v>0</v>
      </c>
      <c r="BJ194" s="17" t="s">
        <v>81</v>
      </c>
      <c r="BK194" s="143">
        <f>ROUND(I194*H194,2)</f>
        <v>0</v>
      </c>
      <c r="BL194" s="17" t="s">
        <v>200</v>
      </c>
      <c r="BM194" s="142" t="s">
        <v>1150</v>
      </c>
    </row>
    <row r="195" spans="2:65" s="1" customFormat="1" ht="19.2">
      <c r="B195" s="32"/>
      <c r="D195" s="144" t="s">
        <v>165</v>
      </c>
      <c r="F195" s="145" t="s">
        <v>1149</v>
      </c>
      <c r="I195" s="146"/>
      <c r="L195" s="32"/>
      <c r="M195" s="147"/>
      <c r="T195" s="56"/>
      <c r="AT195" s="17" t="s">
        <v>165</v>
      </c>
      <c r="AU195" s="17" t="s">
        <v>83</v>
      </c>
    </row>
    <row r="196" spans="2:65" s="1" customFormat="1" ht="16.5" customHeight="1">
      <c r="B196" s="130"/>
      <c r="C196" s="158" t="s">
        <v>245</v>
      </c>
      <c r="D196" s="158" t="s">
        <v>326</v>
      </c>
      <c r="E196" s="159" t="s">
        <v>1151</v>
      </c>
      <c r="F196" s="160" t="s">
        <v>1152</v>
      </c>
      <c r="G196" s="161" t="s">
        <v>376</v>
      </c>
      <c r="H196" s="162">
        <v>20</v>
      </c>
      <c r="I196" s="163"/>
      <c r="J196" s="164">
        <f>ROUND(I196*H196,2)</f>
        <v>0</v>
      </c>
      <c r="K196" s="160" t="s">
        <v>1</v>
      </c>
      <c r="L196" s="165"/>
      <c r="M196" s="166" t="s">
        <v>1</v>
      </c>
      <c r="N196" s="167" t="s">
        <v>39</v>
      </c>
      <c r="P196" s="140">
        <f>O196*H196</f>
        <v>0</v>
      </c>
      <c r="Q196" s="140">
        <v>0</v>
      </c>
      <c r="R196" s="140">
        <f>Q196*H196</f>
        <v>0</v>
      </c>
      <c r="S196" s="140">
        <v>0</v>
      </c>
      <c r="T196" s="141">
        <f>S196*H196</f>
        <v>0</v>
      </c>
      <c r="AR196" s="142" t="s">
        <v>241</v>
      </c>
      <c r="AT196" s="142" t="s">
        <v>326</v>
      </c>
      <c r="AU196" s="142" t="s">
        <v>83</v>
      </c>
      <c r="AY196" s="17" t="s">
        <v>159</v>
      </c>
      <c r="BE196" s="143">
        <f>IF(N196="základní",J196,0)</f>
        <v>0</v>
      </c>
      <c r="BF196" s="143">
        <f>IF(N196="snížená",J196,0)</f>
        <v>0</v>
      </c>
      <c r="BG196" s="143">
        <f>IF(N196="zákl. přenesená",J196,0)</f>
        <v>0</v>
      </c>
      <c r="BH196" s="143">
        <f>IF(N196="sníž. přenesená",J196,0)</f>
        <v>0</v>
      </c>
      <c r="BI196" s="143">
        <f>IF(N196="nulová",J196,0)</f>
        <v>0</v>
      </c>
      <c r="BJ196" s="17" t="s">
        <v>81</v>
      </c>
      <c r="BK196" s="143">
        <f>ROUND(I196*H196,2)</f>
        <v>0</v>
      </c>
      <c r="BL196" s="17" t="s">
        <v>200</v>
      </c>
      <c r="BM196" s="142" t="s">
        <v>1153</v>
      </c>
    </row>
    <row r="197" spans="2:65" s="1" customFormat="1" ht="10.199999999999999">
      <c r="B197" s="32"/>
      <c r="D197" s="144" t="s">
        <v>165</v>
      </c>
      <c r="F197" s="145" t="s">
        <v>1152</v>
      </c>
      <c r="I197" s="146"/>
      <c r="L197" s="32"/>
      <c r="M197" s="147"/>
      <c r="T197" s="56"/>
      <c r="AT197" s="17" t="s">
        <v>165</v>
      </c>
      <c r="AU197" s="17" t="s">
        <v>83</v>
      </c>
    </row>
    <row r="198" spans="2:65" s="1" customFormat="1" ht="16.5" customHeight="1">
      <c r="B198" s="130"/>
      <c r="C198" s="158" t="s">
        <v>350</v>
      </c>
      <c r="D198" s="158" t="s">
        <v>326</v>
      </c>
      <c r="E198" s="159" t="s">
        <v>1154</v>
      </c>
      <c r="F198" s="160" t="s">
        <v>1155</v>
      </c>
      <c r="G198" s="161" t="s">
        <v>376</v>
      </c>
      <c r="H198" s="162">
        <v>20</v>
      </c>
      <c r="I198" s="163"/>
      <c r="J198" s="164">
        <f>ROUND(I198*H198,2)</f>
        <v>0</v>
      </c>
      <c r="K198" s="160" t="s">
        <v>1</v>
      </c>
      <c r="L198" s="165"/>
      <c r="M198" s="166" t="s">
        <v>1</v>
      </c>
      <c r="N198" s="167" t="s">
        <v>39</v>
      </c>
      <c r="P198" s="140">
        <f>O198*H198</f>
        <v>0</v>
      </c>
      <c r="Q198" s="140">
        <v>0</v>
      </c>
      <c r="R198" s="140">
        <f>Q198*H198</f>
        <v>0</v>
      </c>
      <c r="S198" s="140">
        <v>0</v>
      </c>
      <c r="T198" s="141">
        <f>S198*H198</f>
        <v>0</v>
      </c>
      <c r="AR198" s="142" t="s">
        <v>241</v>
      </c>
      <c r="AT198" s="142" t="s">
        <v>326</v>
      </c>
      <c r="AU198" s="142" t="s">
        <v>83</v>
      </c>
      <c r="AY198" s="17" t="s">
        <v>159</v>
      </c>
      <c r="BE198" s="143">
        <f>IF(N198="základní",J198,0)</f>
        <v>0</v>
      </c>
      <c r="BF198" s="143">
        <f>IF(N198="snížená",J198,0)</f>
        <v>0</v>
      </c>
      <c r="BG198" s="143">
        <f>IF(N198="zákl. přenesená",J198,0)</f>
        <v>0</v>
      </c>
      <c r="BH198" s="143">
        <f>IF(N198="sníž. přenesená",J198,0)</f>
        <v>0</v>
      </c>
      <c r="BI198" s="143">
        <f>IF(N198="nulová",J198,0)</f>
        <v>0</v>
      </c>
      <c r="BJ198" s="17" t="s">
        <v>81</v>
      </c>
      <c r="BK198" s="143">
        <f>ROUND(I198*H198,2)</f>
        <v>0</v>
      </c>
      <c r="BL198" s="17" t="s">
        <v>200</v>
      </c>
      <c r="BM198" s="142" t="s">
        <v>1156</v>
      </c>
    </row>
    <row r="199" spans="2:65" s="1" customFormat="1" ht="10.199999999999999">
      <c r="B199" s="32"/>
      <c r="D199" s="144" t="s">
        <v>165</v>
      </c>
      <c r="F199" s="145" t="s">
        <v>1155</v>
      </c>
      <c r="I199" s="146"/>
      <c r="L199" s="32"/>
      <c r="M199" s="147"/>
      <c r="T199" s="56"/>
      <c r="AT199" s="17" t="s">
        <v>165</v>
      </c>
      <c r="AU199" s="17" t="s">
        <v>83</v>
      </c>
    </row>
    <row r="200" spans="2:65" s="1" customFormat="1" ht="37.799999999999997" customHeight="1">
      <c r="B200" s="130"/>
      <c r="C200" s="131" t="s">
        <v>249</v>
      </c>
      <c r="D200" s="131" t="s">
        <v>160</v>
      </c>
      <c r="E200" s="132" t="s">
        <v>1157</v>
      </c>
      <c r="F200" s="133" t="s">
        <v>1158</v>
      </c>
      <c r="G200" s="134" t="s">
        <v>376</v>
      </c>
      <c r="H200" s="135">
        <v>1</v>
      </c>
      <c r="I200" s="136"/>
      <c r="J200" s="137">
        <f>ROUND(I200*H200,2)</f>
        <v>0</v>
      </c>
      <c r="K200" s="133" t="s">
        <v>465</v>
      </c>
      <c r="L200" s="32"/>
      <c r="M200" s="138" t="s">
        <v>1</v>
      </c>
      <c r="N200" s="139" t="s">
        <v>39</v>
      </c>
      <c r="P200" s="140">
        <f>O200*H200</f>
        <v>0</v>
      </c>
      <c r="Q200" s="140">
        <v>0</v>
      </c>
      <c r="R200" s="140">
        <f>Q200*H200</f>
        <v>0</v>
      </c>
      <c r="S200" s="140">
        <v>0</v>
      </c>
      <c r="T200" s="141">
        <f>S200*H200</f>
        <v>0</v>
      </c>
      <c r="AR200" s="142" t="s">
        <v>200</v>
      </c>
      <c r="AT200" s="142" t="s">
        <v>160</v>
      </c>
      <c r="AU200" s="142" t="s">
        <v>83</v>
      </c>
      <c r="AY200" s="17" t="s">
        <v>159</v>
      </c>
      <c r="BE200" s="143">
        <f>IF(N200="základní",J200,0)</f>
        <v>0</v>
      </c>
      <c r="BF200" s="143">
        <f>IF(N200="snížená",J200,0)</f>
        <v>0</v>
      </c>
      <c r="BG200" s="143">
        <f>IF(N200="zákl. přenesená",J200,0)</f>
        <v>0</v>
      </c>
      <c r="BH200" s="143">
        <f>IF(N200="sníž. přenesená",J200,0)</f>
        <v>0</v>
      </c>
      <c r="BI200" s="143">
        <f>IF(N200="nulová",J200,0)</f>
        <v>0</v>
      </c>
      <c r="BJ200" s="17" t="s">
        <v>81</v>
      </c>
      <c r="BK200" s="143">
        <f>ROUND(I200*H200,2)</f>
        <v>0</v>
      </c>
      <c r="BL200" s="17" t="s">
        <v>200</v>
      </c>
      <c r="BM200" s="142" t="s">
        <v>1159</v>
      </c>
    </row>
    <row r="201" spans="2:65" s="1" customFormat="1" ht="28.8">
      <c r="B201" s="32"/>
      <c r="D201" s="144" t="s">
        <v>165</v>
      </c>
      <c r="F201" s="145" t="s">
        <v>1158</v>
      </c>
      <c r="I201" s="146"/>
      <c r="L201" s="32"/>
      <c r="M201" s="147"/>
      <c r="T201" s="56"/>
      <c r="AT201" s="17" t="s">
        <v>165</v>
      </c>
      <c r="AU201" s="17" t="s">
        <v>83</v>
      </c>
    </row>
    <row r="202" spans="2:65" s="1" customFormat="1" ht="16.5" customHeight="1">
      <c r="B202" s="130"/>
      <c r="C202" s="158" t="s">
        <v>312</v>
      </c>
      <c r="D202" s="158" t="s">
        <v>326</v>
      </c>
      <c r="E202" s="159" t="s">
        <v>1160</v>
      </c>
      <c r="F202" s="160" t="s">
        <v>1161</v>
      </c>
      <c r="G202" s="161" t="s">
        <v>376</v>
      </c>
      <c r="H202" s="162">
        <v>1</v>
      </c>
      <c r="I202" s="163"/>
      <c r="J202" s="164">
        <f>ROUND(I202*H202,2)</f>
        <v>0</v>
      </c>
      <c r="K202" s="160" t="s">
        <v>345</v>
      </c>
      <c r="L202" s="165"/>
      <c r="M202" s="166" t="s">
        <v>1</v>
      </c>
      <c r="N202" s="167" t="s">
        <v>39</v>
      </c>
      <c r="P202" s="140">
        <f>O202*H202</f>
        <v>0</v>
      </c>
      <c r="Q202" s="140">
        <v>6.0000000000000002E-5</v>
      </c>
      <c r="R202" s="140">
        <f>Q202*H202</f>
        <v>6.0000000000000002E-5</v>
      </c>
      <c r="S202" s="140">
        <v>0</v>
      </c>
      <c r="T202" s="141">
        <f>S202*H202</f>
        <v>0</v>
      </c>
      <c r="AR202" s="142" t="s">
        <v>241</v>
      </c>
      <c r="AT202" s="142" t="s">
        <v>326</v>
      </c>
      <c r="AU202" s="142" t="s">
        <v>83</v>
      </c>
      <c r="AY202" s="17" t="s">
        <v>159</v>
      </c>
      <c r="BE202" s="143">
        <f>IF(N202="základní",J202,0)</f>
        <v>0</v>
      </c>
      <c r="BF202" s="143">
        <f>IF(N202="snížená",J202,0)</f>
        <v>0</v>
      </c>
      <c r="BG202" s="143">
        <f>IF(N202="zákl. přenesená",J202,0)</f>
        <v>0</v>
      </c>
      <c r="BH202" s="143">
        <f>IF(N202="sníž. přenesená",J202,0)</f>
        <v>0</v>
      </c>
      <c r="BI202" s="143">
        <f>IF(N202="nulová",J202,0)</f>
        <v>0</v>
      </c>
      <c r="BJ202" s="17" t="s">
        <v>81</v>
      </c>
      <c r="BK202" s="143">
        <f>ROUND(I202*H202,2)</f>
        <v>0</v>
      </c>
      <c r="BL202" s="17" t="s">
        <v>200</v>
      </c>
      <c r="BM202" s="142" t="s">
        <v>1162</v>
      </c>
    </row>
    <row r="203" spans="2:65" s="1" customFormat="1" ht="10.199999999999999">
      <c r="B203" s="32"/>
      <c r="D203" s="144" t="s">
        <v>165</v>
      </c>
      <c r="F203" s="145" t="s">
        <v>1161</v>
      </c>
      <c r="I203" s="146"/>
      <c r="L203" s="32"/>
      <c r="M203" s="147"/>
      <c r="T203" s="56"/>
      <c r="AT203" s="17" t="s">
        <v>165</v>
      </c>
      <c r="AU203" s="17" t="s">
        <v>83</v>
      </c>
    </row>
    <row r="204" spans="2:65" s="1" customFormat="1" ht="24.15" customHeight="1">
      <c r="B204" s="130"/>
      <c r="C204" s="131" t="s">
        <v>253</v>
      </c>
      <c r="D204" s="131" t="s">
        <v>160</v>
      </c>
      <c r="E204" s="132" t="s">
        <v>541</v>
      </c>
      <c r="F204" s="133" t="s">
        <v>542</v>
      </c>
      <c r="G204" s="134" t="s">
        <v>376</v>
      </c>
      <c r="H204" s="135">
        <v>7</v>
      </c>
      <c r="I204" s="136"/>
      <c r="J204" s="137">
        <f>ROUND(I204*H204,2)</f>
        <v>0</v>
      </c>
      <c r="K204" s="133" t="s">
        <v>465</v>
      </c>
      <c r="L204" s="32"/>
      <c r="M204" s="138" t="s">
        <v>1</v>
      </c>
      <c r="N204" s="139" t="s">
        <v>39</v>
      </c>
      <c r="P204" s="140">
        <f>O204*H204</f>
        <v>0</v>
      </c>
      <c r="Q204" s="140">
        <v>0</v>
      </c>
      <c r="R204" s="140">
        <f>Q204*H204</f>
        <v>0</v>
      </c>
      <c r="S204" s="140">
        <v>0</v>
      </c>
      <c r="T204" s="141">
        <f>S204*H204</f>
        <v>0</v>
      </c>
      <c r="AR204" s="142" t="s">
        <v>200</v>
      </c>
      <c r="AT204" s="142" t="s">
        <v>160</v>
      </c>
      <c r="AU204" s="142" t="s">
        <v>83</v>
      </c>
      <c r="AY204" s="17" t="s">
        <v>159</v>
      </c>
      <c r="BE204" s="143">
        <f>IF(N204="základní",J204,0)</f>
        <v>0</v>
      </c>
      <c r="BF204" s="143">
        <f>IF(N204="snížená",J204,0)</f>
        <v>0</v>
      </c>
      <c r="BG204" s="143">
        <f>IF(N204="zákl. přenesená",J204,0)</f>
        <v>0</v>
      </c>
      <c r="BH204" s="143">
        <f>IF(N204="sníž. přenesená",J204,0)</f>
        <v>0</v>
      </c>
      <c r="BI204" s="143">
        <f>IF(N204="nulová",J204,0)</f>
        <v>0</v>
      </c>
      <c r="BJ204" s="17" t="s">
        <v>81</v>
      </c>
      <c r="BK204" s="143">
        <f>ROUND(I204*H204,2)</f>
        <v>0</v>
      </c>
      <c r="BL204" s="17" t="s">
        <v>200</v>
      </c>
      <c r="BM204" s="142" t="s">
        <v>1163</v>
      </c>
    </row>
    <row r="205" spans="2:65" s="1" customFormat="1" ht="19.2">
      <c r="B205" s="32"/>
      <c r="D205" s="144" t="s">
        <v>165</v>
      </c>
      <c r="F205" s="145" t="s">
        <v>542</v>
      </c>
      <c r="I205" s="146"/>
      <c r="L205" s="32"/>
      <c r="M205" s="147"/>
      <c r="T205" s="56"/>
      <c r="AT205" s="17" t="s">
        <v>165</v>
      </c>
      <c r="AU205" s="17" t="s">
        <v>83</v>
      </c>
    </row>
    <row r="206" spans="2:65" s="1" customFormat="1" ht="24.15" customHeight="1">
      <c r="B206" s="130"/>
      <c r="C206" s="158" t="s">
        <v>322</v>
      </c>
      <c r="D206" s="158" t="s">
        <v>326</v>
      </c>
      <c r="E206" s="159" t="s">
        <v>544</v>
      </c>
      <c r="F206" s="160" t="s">
        <v>545</v>
      </c>
      <c r="G206" s="161" t="s">
        <v>376</v>
      </c>
      <c r="H206" s="162">
        <v>7</v>
      </c>
      <c r="I206" s="163"/>
      <c r="J206" s="164">
        <f>ROUND(I206*H206,2)</f>
        <v>0</v>
      </c>
      <c r="K206" s="160" t="s">
        <v>1</v>
      </c>
      <c r="L206" s="165"/>
      <c r="M206" s="166" t="s">
        <v>1</v>
      </c>
      <c r="N206" s="167" t="s">
        <v>39</v>
      </c>
      <c r="P206" s="140">
        <f>O206*H206</f>
        <v>0</v>
      </c>
      <c r="Q206" s="140">
        <v>1.2E-4</v>
      </c>
      <c r="R206" s="140">
        <f>Q206*H206</f>
        <v>8.4000000000000003E-4</v>
      </c>
      <c r="S206" s="140">
        <v>0</v>
      </c>
      <c r="T206" s="141">
        <f>S206*H206</f>
        <v>0</v>
      </c>
      <c r="AR206" s="142" t="s">
        <v>241</v>
      </c>
      <c r="AT206" s="142" t="s">
        <v>326</v>
      </c>
      <c r="AU206" s="142" t="s">
        <v>83</v>
      </c>
      <c r="AY206" s="17" t="s">
        <v>159</v>
      </c>
      <c r="BE206" s="143">
        <f>IF(N206="základní",J206,0)</f>
        <v>0</v>
      </c>
      <c r="BF206" s="143">
        <f>IF(N206="snížená",J206,0)</f>
        <v>0</v>
      </c>
      <c r="BG206" s="143">
        <f>IF(N206="zákl. přenesená",J206,0)</f>
        <v>0</v>
      </c>
      <c r="BH206" s="143">
        <f>IF(N206="sníž. přenesená",J206,0)</f>
        <v>0</v>
      </c>
      <c r="BI206" s="143">
        <f>IF(N206="nulová",J206,0)</f>
        <v>0</v>
      </c>
      <c r="BJ206" s="17" t="s">
        <v>81</v>
      </c>
      <c r="BK206" s="143">
        <f>ROUND(I206*H206,2)</f>
        <v>0</v>
      </c>
      <c r="BL206" s="17" t="s">
        <v>200</v>
      </c>
      <c r="BM206" s="142" t="s">
        <v>1164</v>
      </c>
    </row>
    <row r="207" spans="2:65" s="1" customFormat="1" ht="10.199999999999999">
      <c r="B207" s="32"/>
      <c r="D207" s="144" t="s">
        <v>165</v>
      </c>
      <c r="F207" s="145" t="s">
        <v>545</v>
      </c>
      <c r="I207" s="146"/>
      <c r="L207" s="32"/>
      <c r="M207" s="147"/>
      <c r="T207" s="56"/>
      <c r="AT207" s="17" t="s">
        <v>165</v>
      </c>
      <c r="AU207" s="17" t="s">
        <v>83</v>
      </c>
    </row>
    <row r="208" spans="2:65" s="1" customFormat="1" ht="24.15" customHeight="1">
      <c r="B208" s="130"/>
      <c r="C208" s="131" t="s">
        <v>257</v>
      </c>
      <c r="D208" s="131" t="s">
        <v>160</v>
      </c>
      <c r="E208" s="132" t="s">
        <v>1165</v>
      </c>
      <c r="F208" s="133" t="s">
        <v>542</v>
      </c>
      <c r="G208" s="134" t="s">
        <v>376</v>
      </c>
      <c r="H208" s="135">
        <v>1</v>
      </c>
      <c r="I208" s="136"/>
      <c r="J208" s="137">
        <f>ROUND(I208*H208,2)</f>
        <v>0</v>
      </c>
      <c r="K208" s="133" t="s">
        <v>465</v>
      </c>
      <c r="L208" s="32"/>
      <c r="M208" s="138" t="s">
        <v>1</v>
      </c>
      <c r="N208" s="139" t="s">
        <v>39</v>
      </c>
      <c r="P208" s="140">
        <f>O208*H208</f>
        <v>0</v>
      </c>
      <c r="Q208" s="140">
        <v>0</v>
      </c>
      <c r="R208" s="140">
        <f>Q208*H208</f>
        <v>0</v>
      </c>
      <c r="S208" s="140">
        <v>0</v>
      </c>
      <c r="T208" s="141">
        <f>S208*H208</f>
        <v>0</v>
      </c>
      <c r="AR208" s="142" t="s">
        <v>200</v>
      </c>
      <c r="AT208" s="142" t="s">
        <v>160</v>
      </c>
      <c r="AU208" s="142" t="s">
        <v>83</v>
      </c>
      <c r="AY208" s="17" t="s">
        <v>159</v>
      </c>
      <c r="BE208" s="143">
        <f>IF(N208="základní",J208,0)</f>
        <v>0</v>
      </c>
      <c r="BF208" s="143">
        <f>IF(N208="snížená",J208,0)</f>
        <v>0</v>
      </c>
      <c r="BG208" s="143">
        <f>IF(N208="zákl. přenesená",J208,0)</f>
        <v>0</v>
      </c>
      <c r="BH208" s="143">
        <f>IF(N208="sníž. přenesená",J208,0)</f>
        <v>0</v>
      </c>
      <c r="BI208" s="143">
        <f>IF(N208="nulová",J208,0)</f>
        <v>0</v>
      </c>
      <c r="BJ208" s="17" t="s">
        <v>81</v>
      </c>
      <c r="BK208" s="143">
        <f>ROUND(I208*H208,2)</f>
        <v>0</v>
      </c>
      <c r="BL208" s="17" t="s">
        <v>200</v>
      </c>
      <c r="BM208" s="142" t="s">
        <v>1166</v>
      </c>
    </row>
    <row r="209" spans="2:65" s="1" customFormat="1" ht="19.2">
      <c r="B209" s="32"/>
      <c r="D209" s="144" t="s">
        <v>165</v>
      </c>
      <c r="F209" s="145" t="s">
        <v>542</v>
      </c>
      <c r="I209" s="146"/>
      <c r="L209" s="32"/>
      <c r="M209" s="147"/>
      <c r="T209" s="56"/>
      <c r="AT209" s="17" t="s">
        <v>165</v>
      </c>
      <c r="AU209" s="17" t="s">
        <v>83</v>
      </c>
    </row>
    <row r="210" spans="2:65" s="1" customFormat="1" ht="16.5" customHeight="1">
      <c r="B210" s="130"/>
      <c r="C210" s="158" t="s">
        <v>333</v>
      </c>
      <c r="D210" s="158" t="s">
        <v>326</v>
      </c>
      <c r="E210" s="159" t="s">
        <v>1167</v>
      </c>
      <c r="F210" s="160" t="s">
        <v>1168</v>
      </c>
      <c r="G210" s="161" t="s">
        <v>376</v>
      </c>
      <c r="H210" s="162">
        <v>1</v>
      </c>
      <c r="I210" s="163"/>
      <c r="J210" s="164">
        <f>ROUND(I210*H210,2)</f>
        <v>0</v>
      </c>
      <c r="K210" s="160" t="s">
        <v>1</v>
      </c>
      <c r="L210" s="165"/>
      <c r="M210" s="166" t="s">
        <v>1</v>
      </c>
      <c r="N210" s="167" t="s">
        <v>39</v>
      </c>
      <c r="P210" s="140">
        <f>O210*H210</f>
        <v>0</v>
      </c>
      <c r="Q210" s="140">
        <v>1E-4</v>
      </c>
      <c r="R210" s="140">
        <f>Q210*H210</f>
        <v>1E-4</v>
      </c>
      <c r="S210" s="140">
        <v>0</v>
      </c>
      <c r="T210" s="141">
        <f>S210*H210</f>
        <v>0</v>
      </c>
      <c r="AR210" s="142" t="s">
        <v>241</v>
      </c>
      <c r="AT210" s="142" t="s">
        <v>326</v>
      </c>
      <c r="AU210" s="142" t="s">
        <v>83</v>
      </c>
      <c r="AY210" s="17" t="s">
        <v>159</v>
      </c>
      <c r="BE210" s="143">
        <f>IF(N210="základní",J210,0)</f>
        <v>0</v>
      </c>
      <c r="BF210" s="143">
        <f>IF(N210="snížená",J210,0)</f>
        <v>0</v>
      </c>
      <c r="BG210" s="143">
        <f>IF(N210="zákl. přenesená",J210,0)</f>
        <v>0</v>
      </c>
      <c r="BH210" s="143">
        <f>IF(N210="sníž. přenesená",J210,0)</f>
        <v>0</v>
      </c>
      <c r="BI210" s="143">
        <f>IF(N210="nulová",J210,0)</f>
        <v>0</v>
      </c>
      <c r="BJ210" s="17" t="s">
        <v>81</v>
      </c>
      <c r="BK210" s="143">
        <f>ROUND(I210*H210,2)</f>
        <v>0</v>
      </c>
      <c r="BL210" s="17" t="s">
        <v>200</v>
      </c>
      <c r="BM210" s="142" t="s">
        <v>1169</v>
      </c>
    </row>
    <row r="211" spans="2:65" s="1" customFormat="1" ht="10.199999999999999">
      <c r="B211" s="32"/>
      <c r="D211" s="144" t="s">
        <v>165</v>
      </c>
      <c r="F211" s="145" t="s">
        <v>1168</v>
      </c>
      <c r="I211" s="146"/>
      <c r="L211" s="32"/>
      <c r="M211" s="147"/>
      <c r="T211" s="56"/>
      <c r="AT211" s="17" t="s">
        <v>165</v>
      </c>
      <c r="AU211" s="17" t="s">
        <v>83</v>
      </c>
    </row>
    <row r="212" spans="2:65" s="1" customFormat="1" ht="16.5" customHeight="1">
      <c r="B212" s="130"/>
      <c r="C212" s="158" t="s">
        <v>258</v>
      </c>
      <c r="D212" s="158" t="s">
        <v>326</v>
      </c>
      <c r="E212" s="159" t="s">
        <v>1170</v>
      </c>
      <c r="F212" s="160" t="s">
        <v>1171</v>
      </c>
      <c r="G212" s="161" t="s">
        <v>376</v>
      </c>
      <c r="H212" s="162">
        <v>4</v>
      </c>
      <c r="I212" s="163"/>
      <c r="J212" s="164">
        <f>ROUND(I212*H212,2)</f>
        <v>0</v>
      </c>
      <c r="K212" s="160" t="s">
        <v>1</v>
      </c>
      <c r="L212" s="165"/>
      <c r="M212" s="166" t="s">
        <v>1</v>
      </c>
      <c r="N212" s="167" t="s">
        <v>39</v>
      </c>
      <c r="P212" s="140">
        <f>O212*H212</f>
        <v>0</v>
      </c>
      <c r="Q212" s="140">
        <v>2.5000000000000001E-4</v>
      </c>
      <c r="R212" s="140">
        <f>Q212*H212</f>
        <v>1E-3</v>
      </c>
      <c r="S212" s="140">
        <v>0</v>
      </c>
      <c r="T212" s="141">
        <f>S212*H212</f>
        <v>0</v>
      </c>
      <c r="AR212" s="142" t="s">
        <v>241</v>
      </c>
      <c r="AT212" s="142" t="s">
        <v>326</v>
      </c>
      <c r="AU212" s="142" t="s">
        <v>83</v>
      </c>
      <c r="AY212" s="17" t="s">
        <v>159</v>
      </c>
      <c r="BE212" s="143">
        <f>IF(N212="základní",J212,0)</f>
        <v>0</v>
      </c>
      <c r="BF212" s="143">
        <f>IF(N212="snížená",J212,0)</f>
        <v>0</v>
      </c>
      <c r="BG212" s="143">
        <f>IF(N212="zákl. přenesená",J212,0)</f>
        <v>0</v>
      </c>
      <c r="BH212" s="143">
        <f>IF(N212="sníž. přenesená",J212,0)</f>
        <v>0</v>
      </c>
      <c r="BI212" s="143">
        <f>IF(N212="nulová",J212,0)</f>
        <v>0</v>
      </c>
      <c r="BJ212" s="17" t="s">
        <v>81</v>
      </c>
      <c r="BK212" s="143">
        <f>ROUND(I212*H212,2)</f>
        <v>0</v>
      </c>
      <c r="BL212" s="17" t="s">
        <v>200</v>
      </c>
      <c r="BM212" s="142" t="s">
        <v>1172</v>
      </c>
    </row>
    <row r="213" spans="2:65" s="1" customFormat="1" ht="10.199999999999999">
      <c r="B213" s="32"/>
      <c r="D213" s="144" t="s">
        <v>165</v>
      </c>
      <c r="F213" s="145" t="s">
        <v>1171</v>
      </c>
      <c r="I213" s="146"/>
      <c r="L213" s="32"/>
      <c r="M213" s="147"/>
      <c r="T213" s="56"/>
      <c r="AT213" s="17" t="s">
        <v>165</v>
      </c>
      <c r="AU213" s="17" t="s">
        <v>83</v>
      </c>
    </row>
    <row r="214" spans="2:65" s="1" customFormat="1" ht="24.15" customHeight="1">
      <c r="B214" s="130"/>
      <c r="C214" s="131" t="s">
        <v>633</v>
      </c>
      <c r="D214" s="131" t="s">
        <v>160</v>
      </c>
      <c r="E214" s="132" t="s">
        <v>1173</v>
      </c>
      <c r="F214" s="133" t="s">
        <v>1174</v>
      </c>
      <c r="G214" s="134" t="s">
        <v>376</v>
      </c>
      <c r="H214" s="135">
        <v>5</v>
      </c>
      <c r="I214" s="136"/>
      <c r="J214" s="137">
        <f>ROUND(I214*H214,2)</f>
        <v>0</v>
      </c>
      <c r="K214" s="133" t="s">
        <v>465</v>
      </c>
      <c r="L214" s="32"/>
      <c r="M214" s="138" t="s">
        <v>1</v>
      </c>
      <c r="N214" s="139" t="s">
        <v>39</v>
      </c>
      <c r="P214" s="140">
        <f>O214*H214</f>
        <v>0</v>
      </c>
      <c r="Q214" s="140">
        <v>0</v>
      </c>
      <c r="R214" s="140">
        <f>Q214*H214</f>
        <v>0</v>
      </c>
      <c r="S214" s="140">
        <v>0</v>
      </c>
      <c r="T214" s="141">
        <f>S214*H214</f>
        <v>0</v>
      </c>
      <c r="AR214" s="142" t="s">
        <v>200</v>
      </c>
      <c r="AT214" s="142" t="s">
        <v>160</v>
      </c>
      <c r="AU214" s="142" t="s">
        <v>83</v>
      </c>
      <c r="AY214" s="17" t="s">
        <v>159</v>
      </c>
      <c r="BE214" s="143">
        <f>IF(N214="základní",J214,0)</f>
        <v>0</v>
      </c>
      <c r="BF214" s="143">
        <f>IF(N214="snížená",J214,0)</f>
        <v>0</v>
      </c>
      <c r="BG214" s="143">
        <f>IF(N214="zákl. přenesená",J214,0)</f>
        <v>0</v>
      </c>
      <c r="BH214" s="143">
        <f>IF(N214="sníž. přenesená",J214,0)</f>
        <v>0</v>
      </c>
      <c r="BI214" s="143">
        <f>IF(N214="nulová",J214,0)</f>
        <v>0</v>
      </c>
      <c r="BJ214" s="17" t="s">
        <v>81</v>
      </c>
      <c r="BK214" s="143">
        <f>ROUND(I214*H214,2)</f>
        <v>0</v>
      </c>
      <c r="BL214" s="17" t="s">
        <v>200</v>
      </c>
      <c r="BM214" s="142" t="s">
        <v>1175</v>
      </c>
    </row>
    <row r="215" spans="2:65" s="1" customFormat="1" ht="19.2">
      <c r="B215" s="32"/>
      <c r="D215" s="144" t="s">
        <v>165</v>
      </c>
      <c r="F215" s="145" t="s">
        <v>1174</v>
      </c>
      <c r="I215" s="146"/>
      <c r="L215" s="32"/>
      <c r="M215" s="147"/>
      <c r="T215" s="56"/>
      <c r="AT215" s="17" t="s">
        <v>165</v>
      </c>
      <c r="AU215" s="17" t="s">
        <v>83</v>
      </c>
    </row>
    <row r="216" spans="2:65" s="1" customFormat="1" ht="16.5" customHeight="1">
      <c r="B216" s="130"/>
      <c r="C216" s="158" t="s">
        <v>261</v>
      </c>
      <c r="D216" s="158" t="s">
        <v>326</v>
      </c>
      <c r="E216" s="159" t="s">
        <v>1176</v>
      </c>
      <c r="F216" s="160" t="s">
        <v>1177</v>
      </c>
      <c r="G216" s="161" t="s">
        <v>376</v>
      </c>
      <c r="H216" s="162">
        <v>5</v>
      </c>
      <c r="I216" s="163"/>
      <c r="J216" s="164">
        <f>ROUND(I216*H216,2)</f>
        <v>0</v>
      </c>
      <c r="K216" s="160" t="s">
        <v>1</v>
      </c>
      <c r="L216" s="165"/>
      <c r="M216" s="166" t="s">
        <v>1</v>
      </c>
      <c r="N216" s="167" t="s">
        <v>39</v>
      </c>
      <c r="P216" s="140">
        <f>O216*H216</f>
        <v>0</v>
      </c>
      <c r="Q216" s="140">
        <v>0</v>
      </c>
      <c r="R216" s="140">
        <f>Q216*H216</f>
        <v>0</v>
      </c>
      <c r="S216" s="140">
        <v>0</v>
      </c>
      <c r="T216" s="141">
        <f>S216*H216</f>
        <v>0</v>
      </c>
      <c r="AR216" s="142" t="s">
        <v>241</v>
      </c>
      <c r="AT216" s="142" t="s">
        <v>326</v>
      </c>
      <c r="AU216" s="142" t="s">
        <v>83</v>
      </c>
      <c r="AY216" s="17" t="s">
        <v>159</v>
      </c>
      <c r="BE216" s="143">
        <f>IF(N216="základní",J216,0)</f>
        <v>0</v>
      </c>
      <c r="BF216" s="143">
        <f>IF(N216="snížená",J216,0)</f>
        <v>0</v>
      </c>
      <c r="BG216" s="143">
        <f>IF(N216="zákl. přenesená",J216,0)</f>
        <v>0</v>
      </c>
      <c r="BH216" s="143">
        <f>IF(N216="sníž. přenesená",J216,0)</f>
        <v>0</v>
      </c>
      <c r="BI216" s="143">
        <f>IF(N216="nulová",J216,0)</f>
        <v>0</v>
      </c>
      <c r="BJ216" s="17" t="s">
        <v>81</v>
      </c>
      <c r="BK216" s="143">
        <f>ROUND(I216*H216,2)</f>
        <v>0</v>
      </c>
      <c r="BL216" s="17" t="s">
        <v>200</v>
      </c>
      <c r="BM216" s="142" t="s">
        <v>1178</v>
      </c>
    </row>
    <row r="217" spans="2:65" s="1" customFormat="1" ht="10.199999999999999">
      <c r="B217" s="32"/>
      <c r="D217" s="144" t="s">
        <v>165</v>
      </c>
      <c r="F217" s="145" t="s">
        <v>1177</v>
      </c>
      <c r="I217" s="146"/>
      <c r="L217" s="32"/>
      <c r="M217" s="147"/>
      <c r="T217" s="56"/>
      <c r="AT217" s="17" t="s">
        <v>165</v>
      </c>
      <c r="AU217" s="17" t="s">
        <v>83</v>
      </c>
    </row>
    <row r="218" spans="2:65" s="1" customFormat="1" ht="24.15" customHeight="1">
      <c r="B218" s="130"/>
      <c r="C218" s="131" t="s">
        <v>638</v>
      </c>
      <c r="D218" s="131" t="s">
        <v>160</v>
      </c>
      <c r="E218" s="132" t="s">
        <v>548</v>
      </c>
      <c r="F218" s="133" t="s">
        <v>549</v>
      </c>
      <c r="G218" s="134" t="s">
        <v>376</v>
      </c>
      <c r="H218" s="135">
        <v>1</v>
      </c>
      <c r="I218" s="136"/>
      <c r="J218" s="137">
        <f>ROUND(I218*H218,2)</f>
        <v>0</v>
      </c>
      <c r="K218" s="133" t="s">
        <v>465</v>
      </c>
      <c r="L218" s="32"/>
      <c r="M218" s="138" t="s">
        <v>1</v>
      </c>
      <c r="N218" s="139" t="s">
        <v>39</v>
      </c>
      <c r="P218" s="140">
        <f>O218*H218</f>
        <v>0</v>
      </c>
      <c r="Q218" s="140">
        <v>0</v>
      </c>
      <c r="R218" s="140">
        <f>Q218*H218</f>
        <v>0</v>
      </c>
      <c r="S218" s="140">
        <v>0</v>
      </c>
      <c r="T218" s="141">
        <f>S218*H218</f>
        <v>0</v>
      </c>
      <c r="AR218" s="142" t="s">
        <v>200</v>
      </c>
      <c r="AT218" s="142" t="s">
        <v>160</v>
      </c>
      <c r="AU218" s="142" t="s">
        <v>83</v>
      </c>
      <c r="AY218" s="17" t="s">
        <v>159</v>
      </c>
      <c r="BE218" s="143">
        <f>IF(N218="základní",J218,0)</f>
        <v>0</v>
      </c>
      <c r="BF218" s="143">
        <f>IF(N218="snížená",J218,0)</f>
        <v>0</v>
      </c>
      <c r="BG218" s="143">
        <f>IF(N218="zákl. přenesená",J218,0)</f>
        <v>0</v>
      </c>
      <c r="BH218" s="143">
        <f>IF(N218="sníž. přenesená",J218,0)</f>
        <v>0</v>
      </c>
      <c r="BI218" s="143">
        <f>IF(N218="nulová",J218,0)</f>
        <v>0</v>
      </c>
      <c r="BJ218" s="17" t="s">
        <v>81</v>
      </c>
      <c r="BK218" s="143">
        <f>ROUND(I218*H218,2)</f>
        <v>0</v>
      </c>
      <c r="BL218" s="17" t="s">
        <v>200</v>
      </c>
      <c r="BM218" s="142" t="s">
        <v>1179</v>
      </c>
    </row>
    <row r="219" spans="2:65" s="1" customFormat="1" ht="19.2">
      <c r="B219" s="32"/>
      <c r="D219" s="144" t="s">
        <v>165</v>
      </c>
      <c r="F219" s="145" t="s">
        <v>549</v>
      </c>
      <c r="I219" s="146"/>
      <c r="L219" s="32"/>
      <c r="M219" s="147"/>
      <c r="T219" s="56"/>
      <c r="AT219" s="17" t="s">
        <v>165</v>
      </c>
      <c r="AU219" s="17" t="s">
        <v>83</v>
      </c>
    </row>
    <row r="220" spans="2:65" s="1" customFormat="1" ht="16.5" customHeight="1">
      <c r="B220" s="130"/>
      <c r="C220" s="158" t="s">
        <v>266</v>
      </c>
      <c r="D220" s="158" t="s">
        <v>326</v>
      </c>
      <c r="E220" s="159" t="s">
        <v>1180</v>
      </c>
      <c r="F220" s="160" t="s">
        <v>1181</v>
      </c>
      <c r="G220" s="161" t="s">
        <v>376</v>
      </c>
      <c r="H220" s="162">
        <v>1</v>
      </c>
      <c r="I220" s="163"/>
      <c r="J220" s="164">
        <f>ROUND(I220*H220,2)</f>
        <v>0</v>
      </c>
      <c r="K220" s="160" t="s">
        <v>345</v>
      </c>
      <c r="L220" s="165"/>
      <c r="M220" s="166" t="s">
        <v>1</v>
      </c>
      <c r="N220" s="167" t="s">
        <v>39</v>
      </c>
      <c r="P220" s="140">
        <f>O220*H220</f>
        <v>0</v>
      </c>
      <c r="Q220" s="140">
        <v>4.0000000000000002E-4</v>
      </c>
      <c r="R220" s="140">
        <f>Q220*H220</f>
        <v>4.0000000000000002E-4</v>
      </c>
      <c r="S220" s="140">
        <v>0</v>
      </c>
      <c r="T220" s="141">
        <f>S220*H220</f>
        <v>0</v>
      </c>
      <c r="AR220" s="142" t="s">
        <v>241</v>
      </c>
      <c r="AT220" s="142" t="s">
        <v>326</v>
      </c>
      <c r="AU220" s="142" t="s">
        <v>83</v>
      </c>
      <c r="AY220" s="17" t="s">
        <v>159</v>
      </c>
      <c r="BE220" s="143">
        <f>IF(N220="základní",J220,0)</f>
        <v>0</v>
      </c>
      <c r="BF220" s="143">
        <f>IF(N220="snížená",J220,0)</f>
        <v>0</v>
      </c>
      <c r="BG220" s="143">
        <f>IF(N220="zákl. přenesená",J220,0)</f>
        <v>0</v>
      </c>
      <c r="BH220" s="143">
        <f>IF(N220="sníž. přenesená",J220,0)</f>
        <v>0</v>
      </c>
      <c r="BI220" s="143">
        <f>IF(N220="nulová",J220,0)</f>
        <v>0</v>
      </c>
      <c r="BJ220" s="17" t="s">
        <v>81</v>
      </c>
      <c r="BK220" s="143">
        <f>ROUND(I220*H220,2)</f>
        <v>0</v>
      </c>
      <c r="BL220" s="17" t="s">
        <v>200</v>
      </c>
      <c r="BM220" s="142" t="s">
        <v>1182</v>
      </c>
    </row>
    <row r="221" spans="2:65" s="1" customFormat="1" ht="10.199999999999999">
      <c r="B221" s="32"/>
      <c r="D221" s="144" t="s">
        <v>165</v>
      </c>
      <c r="F221" s="145" t="s">
        <v>1181</v>
      </c>
      <c r="I221" s="146"/>
      <c r="L221" s="32"/>
      <c r="M221" s="147"/>
      <c r="T221" s="56"/>
      <c r="AT221" s="17" t="s">
        <v>165</v>
      </c>
      <c r="AU221" s="17" t="s">
        <v>83</v>
      </c>
    </row>
    <row r="222" spans="2:65" s="1" customFormat="1" ht="24.15" customHeight="1">
      <c r="B222" s="130"/>
      <c r="C222" s="131" t="s">
        <v>643</v>
      </c>
      <c r="D222" s="131" t="s">
        <v>160</v>
      </c>
      <c r="E222" s="132" t="s">
        <v>1183</v>
      </c>
      <c r="F222" s="133" t="s">
        <v>549</v>
      </c>
      <c r="G222" s="134" t="s">
        <v>376</v>
      </c>
      <c r="H222" s="135">
        <v>10</v>
      </c>
      <c r="I222" s="136"/>
      <c r="J222" s="137">
        <f>ROUND(I222*H222,2)</f>
        <v>0</v>
      </c>
      <c r="K222" s="133" t="s">
        <v>465</v>
      </c>
      <c r="L222" s="32"/>
      <c r="M222" s="138" t="s">
        <v>1</v>
      </c>
      <c r="N222" s="139" t="s">
        <v>39</v>
      </c>
      <c r="P222" s="140">
        <f>O222*H222</f>
        <v>0</v>
      </c>
      <c r="Q222" s="140">
        <v>0</v>
      </c>
      <c r="R222" s="140">
        <f>Q222*H222</f>
        <v>0</v>
      </c>
      <c r="S222" s="140">
        <v>0</v>
      </c>
      <c r="T222" s="141">
        <f>S222*H222</f>
        <v>0</v>
      </c>
      <c r="AR222" s="142" t="s">
        <v>200</v>
      </c>
      <c r="AT222" s="142" t="s">
        <v>160</v>
      </c>
      <c r="AU222" s="142" t="s">
        <v>83</v>
      </c>
      <c r="AY222" s="17" t="s">
        <v>159</v>
      </c>
      <c r="BE222" s="143">
        <f>IF(N222="základní",J222,0)</f>
        <v>0</v>
      </c>
      <c r="BF222" s="143">
        <f>IF(N222="snížená",J222,0)</f>
        <v>0</v>
      </c>
      <c r="BG222" s="143">
        <f>IF(N222="zákl. přenesená",J222,0)</f>
        <v>0</v>
      </c>
      <c r="BH222" s="143">
        <f>IF(N222="sníž. přenesená",J222,0)</f>
        <v>0</v>
      </c>
      <c r="BI222" s="143">
        <f>IF(N222="nulová",J222,0)</f>
        <v>0</v>
      </c>
      <c r="BJ222" s="17" t="s">
        <v>81</v>
      </c>
      <c r="BK222" s="143">
        <f>ROUND(I222*H222,2)</f>
        <v>0</v>
      </c>
      <c r="BL222" s="17" t="s">
        <v>200</v>
      </c>
      <c r="BM222" s="142" t="s">
        <v>1184</v>
      </c>
    </row>
    <row r="223" spans="2:65" s="1" customFormat="1" ht="19.2">
      <c r="B223" s="32"/>
      <c r="D223" s="144" t="s">
        <v>165</v>
      </c>
      <c r="F223" s="145" t="s">
        <v>549</v>
      </c>
      <c r="I223" s="146"/>
      <c r="L223" s="32"/>
      <c r="M223" s="147"/>
      <c r="T223" s="56"/>
      <c r="AT223" s="17" t="s">
        <v>165</v>
      </c>
      <c r="AU223" s="17" t="s">
        <v>83</v>
      </c>
    </row>
    <row r="224" spans="2:65" s="1" customFormat="1" ht="24.15" customHeight="1">
      <c r="B224" s="130"/>
      <c r="C224" s="158" t="s">
        <v>272</v>
      </c>
      <c r="D224" s="158" t="s">
        <v>326</v>
      </c>
      <c r="E224" s="159" t="s">
        <v>551</v>
      </c>
      <c r="F224" s="160" t="s">
        <v>1185</v>
      </c>
      <c r="G224" s="161" t="s">
        <v>376</v>
      </c>
      <c r="H224" s="162">
        <v>2</v>
      </c>
      <c r="I224" s="163"/>
      <c r="J224" s="164">
        <f>ROUND(I224*H224,2)</f>
        <v>0</v>
      </c>
      <c r="K224" s="160" t="s">
        <v>1</v>
      </c>
      <c r="L224" s="165"/>
      <c r="M224" s="166" t="s">
        <v>1</v>
      </c>
      <c r="N224" s="167" t="s">
        <v>39</v>
      </c>
      <c r="P224" s="140">
        <f>O224*H224</f>
        <v>0</v>
      </c>
      <c r="Q224" s="140">
        <v>3.6000000000000002E-4</v>
      </c>
      <c r="R224" s="140">
        <f>Q224*H224</f>
        <v>7.2000000000000005E-4</v>
      </c>
      <c r="S224" s="140">
        <v>0</v>
      </c>
      <c r="T224" s="141">
        <f>S224*H224</f>
        <v>0</v>
      </c>
      <c r="AR224" s="142" t="s">
        <v>241</v>
      </c>
      <c r="AT224" s="142" t="s">
        <v>326</v>
      </c>
      <c r="AU224" s="142" t="s">
        <v>83</v>
      </c>
      <c r="AY224" s="17" t="s">
        <v>159</v>
      </c>
      <c r="BE224" s="143">
        <f>IF(N224="základní",J224,0)</f>
        <v>0</v>
      </c>
      <c r="BF224" s="143">
        <f>IF(N224="snížená",J224,0)</f>
        <v>0</v>
      </c>
      <c r="BG224" s="143">
        <f>IF(N224="zákl. přenesená",J224,0)</f>
        <v>0</v>
      </c>
      <c r="BH224" s="143">
        <f>IF(N224="sníž. přenesená",J224,0)</f>
        <v>0</v>
      </c>
      <c r="BI224" s="143">
        <f>IF(N224="nulová",J224,0)</f>
        <v>0</v>
      </c>
      <c r="BJ224" s="17" t="s">
        <v>81</v>
      </c>
      <c r="BK224" s="143">
        <f>ROUND(I224*H224,2)</f>
        <v>0</v>
      </c>
      <c r="BL224" s="17" t="s">
        <v>200</v>
      </c>
      <c r="BM224" s="142" t="s">
        <v>1186</v>
      </c>
    </row>
    <row r="225" spans="2:65" s="1" customFormat="1" ht="10.199999999999999">
      <c r="B225" s="32"/>
      <c r="D225" s="144" t="s">
        <v>165</v>
      </c>
      <c r="F225" s="145" t="s">
        <v>1185</v>
      </c>
      <c r="I225" s="146"/>
      <c r="L225" s="32"/>
      <c r="M225" s="147"/>
      <c r="T225" s="56"/>
      <c r="AT225" s="17" t="s">
        <v>165</v>
      </c>
      <c r="AU225" s="17" t="s">
        <v>83</v>
      </c>
    </row>
    <row r="226" spans="2:65" s="1" customFormat="1" ht="24.15" customHeight="1">
      <c r="B226" s="130"/>
      <c r="C226" s="158" t="s">
        <v>526</v>
      </c>
      <c r="D226" s="158" t="s">
        <v>326</v>
      </c>
      <c r="E226" s="159" t="s">
        <v>1187</v>
      </c>
      <c r="F226" s="160" t="s">
        <v>1188</v>
      </c>
      <c r="G226" s="161" t="s">
        <v>376</v>
      </c>
      <c r="H226" s="162">
        <v>6</v>
      </c>
      <c r="I226" s="163"/>
      <c r="J226" s="164">
        <f>ROUND(I226*H226,2)</f>
        <v>0</v>
      </c>
      <c r="K226" s="160" t="s">
        <v>1</v>
      </c>
      <c r="L226" s="165"/>
      <c r="M226" s="166" t="s">
        <v>1</v>
      </c>
      <c r="N226" s="167" t="s">
        <v>39</v>
      </c>
      <c r="P226" s="140">
        <f>O226*H226</f>
        <v>0</v>
      </c>
      <c r="Q226" s="140">
        <v>3.6000000000000002E-4</v>
      </c>
      <c r="R226" s="140">
        <f>Q226*H226</f>
        <v>2.16E-3</v>
      </c>
      <c r="S226" s="140">
        <v>0</v>
      </c>
      <c r="T226" s="141">
        <f>S226*H226</f>
        <v>0</v>
      </c>
      <c r="AR226" s="142" t="s">
        <v>241</v>
      </c>
      <c r="AT226" s="142" t="s">
        <v>326</v>
      </c>
      <c r="AU226" s="142" t="s">
        <v>83</v>
      </c>
      <c r="AY226" s="17" t="s">
        <v>159</v>
      </c>
      <c r="BE226" s="143">
        <f>IF(N226="základní",J226,0)</f>
        <v>0</v>
      </c>
      <c r="BF226" s="143">
        <f>IF(N226="snížená",J226,0)</f>
        <v>0</v>
      </c>
      <c r="BG226" s="143">
        <f>IF(N226="zákl. přenesená",J226,0)</f>
        <v>0</v>
      </c>
      <c r="BH226" s="143">
        <f>IF(N226="sníž. přenesená",J226,0)</f>
        <v>0</v>
      </c>
      <c r="BI226" s="143">
        <f>IF(N226="nulová",J226,0)</f>
        <v>0</v>
      </c>
      <c r="BJ226" s="17" t="s">
        <v>81</v>
      </c>
      <c r="BK226" s="143">
        <f>ROUND(I226*H226,2)</f>
        <v>0</v>
      </c>
      <c r="BL226" s="17" t="s">
        <v>200</v>
      </c>
      <c r="BM226" s="142" t="s">
        <v>1189</v>
      </c>
    </row>
    <row r="227" spans="2:65" s="1" customFormat="1" ht="10.199999999999999">
      <c r="B227" s="32"/>
      <c r="D227" s="144" t="s">
        <v>165</v>
      </c>
      <c r="F227" s="145" t="s">
        <v>1188</v>
      </c>
      <c r="I227" s="146"/>
      <c r="L227" s="32"/>
      <c r="M227" s="147"/>
      <c r="T227" s="56"/>
      <c r="AT227" s="17" t="s">
        <v>165</v>
      </c>
      <c r="AU227" s="17" t="s">
        <v>83</v>
      </c>
    </row>
    <row r="228" spans="2:65" s="1" customFormat="1" ht="24.15" customHeight="1">
      <c r="B228" s="130"/>
      <c r="C228" s="158" t="s">
        <v>278</v>
      </c>
      <c r="D228" s="158" t="s">
        <v>326</v>
      </c>
      <c r="E228" s="159" t="s">
        <v>1190</v>
      </c>
      <c r="F228" s="160" t="s">
        <v>1191</v>
      </c>
      <c r="G228" s="161" t="s">
        <v>376</v>
      </c>
      <c r="H228" s="162">
        <v>1</v>
      </c>
      <c r="I228" s="163"/>
      <c r="J228" s="164">
        <f>ROUND(I228*H228,2)</f>
        <v>0</v>
      </c>
      <c r="K228" s="160" t="s">
        <v>1</v>
      </c>
      <c r="L228" s="165"/>
      <c r="M228" s="166" t="s">
        <v>1</v>
      </c>
      <c r="N228" s="167" t="s">
        <v>39</v>
      </c>
      <c r="P228" s="140">
        <f>O228*H228</f>
        <v>0</v>
      </c>
      <c r="Q228" s="140">
        <v>3.6000000000000002E-4</v>
      </c>
      <c r="R228" s="140">
        <f>Q228*H228</f>
        <v>3.6000000000000002E-4</v>
      </c>
      <c r="S228" s="140">
        <v>0</v>
      </c>
      <c r="T228" s="141">
        <f>S228*H228</f>
        <v>0</v>
      </c>
      <c r="AR228" s="142" t="s">
        <v>241</v>
      </c>
      <c r="AT228" s="142" t="s">
        <v>326</v>
      </c>
      <c r="AU228" s="142" t="s">
        <v>83</v>
      </c>
      <c r="AY228" s="17" t="s">
        <v>159</v>
      </c>
      <c r="BE228" s="143">
        <f>IF(N228="základní",J228,0)</f>
        <v>0</v>
      </c>
      <c r="BF228" s="143">
        <f>IF(N228="snížená",J228,0)</f>
        <v>0</v>
      </c>
      <c r="BG228" s="143">
        <f>IF(N228="zákl. přenesená",J228,0)</f>
        <v>0</v>
      </c>
      <c r="BH228" s="143">
        <f>IF(N228="sníž. přenesená",J228,0)</f>
        <v>0</v>
      </c>
      <c r="BI228" s="143">
        <f>IF(N228="nulová",J228,0)</f>
        <v>0</v>
      </c>
      <c r="BJ228" s="17" t="s">
        <v>81</v>
      </c>
      <c r="BK228" s="143">
        <f>ROUND(I228*H228,2)</f>
        <v>0</v>
      </c>
      <c r="BL228" s="17" t="s">
        <v>200</v>
      </c>
      <c r="BM228" s="142" t="s">
        <v>1192</v>
      </c>
    </row>
    <row r="229" spans="2:65" s="1" customFormat="1" ht="10.199999999999999">
      <c r="B229" s="32"/>
      <c r="D229" s="144" t="s">
        <v>165</v>
      </c>
      <c r="F229" s="145" t="s">
        <v>1191</v>
      </c>
      <c r="I229" s="146"/>
      <c r="L229" s="32"/>
      <c r="M229" s="147"/>
      <c r="T229" s="56"/>
      <c r="AT229" s="17" t="s">
        <v>165</v>
      </c>
      <c r="AU229" s="17" t="s">
        <v>83</v>
      </c>
    </row>
    <row r="230" spans="2:65" s="1" customFormat="1" ht="24.15" customHeight="1">
      <c r="B230" s="130"/>
      <c r="C230" s="158" t="s">
        <v>533</v>
      </c>
      <c r="D230" s="158" t="s">
        <v>326</v>
      </c>
      <c r="E230" s="159" t="s">
        <v>1193</v>
      </c>
      <c r="F230" s="160" t="s">
        <v>1194</v>
      </c>
      <c r="G230" s="161" t="s">
        <v>376</v>
      </c>
      <c r="H230" s="162">
        <v>1</v>
      </c>
      <c r="I230" s="163"/>
      <c r="J230" s="164">
        <f>ROUND(I230*H230,2)</f>
        <v>0</v>
      </c>
      <c r="K230" s="160" t="s">
        <v>1</v>
      </c>
      <c r="L230" s="165"/>
      <c r="M230" s="166" t="s">
        <v>1</v>
      </c>
      <c r="N230" s="167" t="s">
        <v>39</v>
      </c>
      <c r="P230" s="140">
        <f>O230*H230</f>
        <v>0</v>
      </c>
      <c r="Q230" s="140">
        <v>3.6000000000000002E-4</v>
      </c>
      <c r="R230" s="140">
        <f>Q230*H230</f>
        <v>3.6000000000000002E-4</v>
      </c>
      <c r="S230" s="140">
        <v>0</v>
      </c>
      <c r="T230" s="141">
        <f>S230*H230</f>
        <v>0</v>
      </c>
      <c r="AR230" s="142" t="s">
        <v>241</v>
      </c>
      <c r="AT230" s="142" t="s">
        <v>326</v>
      </c>
      <c r="AU230" s="142" t="s">
        <v>83</v>
      </c>
      <c r="AY230" s="17" t="s">
        <v>159</v>
      </c>
      <c r="BE230" s="143">
        <f>IF(N230="základní",J230,0)</f>
        <v>0</v>
      </c>
      <c r="BF230" s="143">
        <f>IF(N230="snížená",J230,0)</f>
        <v>0</v>
      </c>
      <c r="BG230" s="143">
        <f>IF(N230="zákl. přenesená",J230,0)</f>
        <v>0</v>
      </c>
      <c r="BH230" s="143">
        <f>IF(N230="sníž. přenesená",J230,0)</f>
        <v>0</v>
      </c>
      <c r="BI230" s="143">
        <f>IF(N230="nulová",J230,0)</f>
        <v>0</v>
      </c>
      <c r="BJ230" s="17" t="s">
        <v>81</v>
      </c>
      <c r="BK230" s="143">
        <f>ROUND(I230*H230,2)</f>
        <v>0</v>
      </c>
      <c r="BL230" s="17" t="s">
        <v>200</v>
      </c>
      <c r="BM230" s="142" t="s">
        <v>1195</v>
      </c>
    </row>
    <row r="231" spans="2:65" s="1" customFormat="1" ht="10.199999999999999">
      <c r="B231" s="32"/>
      <c r="D231" s="144" t="s">
        <v>165</v>
      </c>
      <c r="F231" s="145" t="s">
        <v>1194</v>
      </c>
      <c r="I231" s="146"/>
      <c r="L231" s="32"/>
      <c r="M231" s="147"/>
      <c r="T231" s="56"/>
      <c r="AT231" s="17" t="s">
        <v>165</v>
      </c>
      <c r="AU231" s="17" t="s">
        <v>83</v>
      </c>
    </row>
    <row r="232" spans="2:65" s="1" customFormat="1" ht="16.5" customHeight="1">
      <c r="B232" s="130"/>
      <c r="C232" s="158" t="s">
        <v>282</v>
      </c>
      <c r="D232" s="158" t="s">
        <v>326</v>
      </c>
      <c r="E232" s="159" t="s">
        <v>639</v>
      </c>
      <c r="F232" s="160" t="s">
        <v>570</v>
      </c>
      <c r="G232" s="161" t="s">
        <v>171</v>
      </c>
      <c r="H232" s="162">
        <v>1</v>
      </c>
      <c r="I232" s="163"/>
      <c r="J232" s="164">
        <f>ROUND(I232*H232,2)</f>
        <v>0</v>
      </c>
      <c r="K232" s="160" t="s">
        <v>1</v>
      </c>
      <c r="L232" s="165"/>
      <c r="M232" s="166" t="s">
        <v>1</v>
      </c>
      <c r="N232" s="167" t="s">
        <v>39</v>
      </c>
      <c r="P232" s="140">
        <f>O232*H232</f>
        <v>0</v>
      </c>
      <c r="Q232" s="140">
        <v>0</v>
      </c>
      <c r="R232" s="140">
        <f>Q232*H232</f>
        <v>0</v>
      </c>
      <c r="S232" s="140">
        <v>0</v>
      </c>
      <c r="T232" s="141">
        <f>S232*H232</f>
        <v>0</v>
      </c>
      <c r="AR232" s="142" t="s">
        <v>241</v>
      </c>
      <c r="AT232" s="142" t="s">
        <v>326</v>
      </c>
      <c r="AU232" s="142" t="s">
        <v>83</v>
      </c>
      <c r="AY232" s="17" t="s">
        <v>159</v>
      </c>
      <c r="BE232" s="143">
        <f>IF(N232="základní",J232,0)</f>
        <v>0</v>
      </c>
      <c r="BF232" s="143">
        <f>IF(N232="snížená",J232,0)</f>
        <v>0</v>
      </c>
      <c r="BG232" s="143">
        <f>IF(N232="zákl. přenesená",J232,0)</f>
        <v>0</v>
      </c>
      <c r="BH232" s="143">
        <f>IF(N232="sníž. přenesená",J232,0)</f>
        <v>0</v>
      </c>
      <c r="BI232" s="143">
        <f>IF(N232="nulová",J232,0)</f>
        <v>0</v>
      </c>
      <c r="BJ232" s="17" t="s">
        <v>81</v>
      </c>
      <c r="BK232" s="143">
        <f>ROUND(I232*H232,2)</f>
        <v>0</v>
      </c>
      <c r="BL232" s="17" t="s">
        <v>200</v>
      </c>
      <c r="BM232" s="142" t="s">
        <v>1196</v>
      </c>
    </row>
    <row r="233" spans="2:65" s="1" customFormat="1" ht="10.199999999999999">
      <c r="B233" s="32"/>
      <c r="D233" s="144" t="s">
        <v>165</v>
      </c>
      <c r="F233" s="145" t="s">
        <v>570</v>
      </c>
      <c r="I233" s="146"/>
      <c r="L233" s="32"/>
      <c r="M233" s="147"/>
      <c r="T233" s="56"/>
      <c r="AT233" s="17" t="s">
        <v>165</v>
      </c>
      <c r="AU233" s="17" t="s">
        <v>83</v>
      </c>
    </row>
    <row r="234" spans="2:65" s="1" customFormat="1" ht="16.5" customHeight="1">
      <c r="B234" s="130"/>
      <c r="C234" s="158" t="s">
        <v>540</v>
      </c>
      <c r="D234" s="158" t="s">
        <v>326</v>
      </c>
      <c r="E234" s="159" t="s">
        <v>641</v>
      </c>
      <c r="F234" s="160" t="s">
        <v>574</v>
      </c>
      <c r="G234" s="161" t="s">
        <v>1</v>
      </c>
      <c r="H234" s="162">
        <v>1</v>
      </c>
      <c r="I234" s="163"/>
      <c r="J234" s="164">
        <f>ROUND(I234*H234,2)</f>
        <v>0</v>
      </c>
      <c r="K234" s="160" t="s">
        <v>1</v>
      </c>
      <c r="L234" s="165"/>
      <c r="M234" s="166" t="s">
        <v>1</v>
      </c>
      <c r="N234" s="167" t="s">
        <v>39</v>
      </c>
      <c r="P234" s="140">
        <f>O234*H234</f>
        <v>0</v>
      </c>
      <c r="Q234" s="140">
        <v>0</v>
      </c>
      <c r="R234" s="140">
        <f>Q234*H234</f>
        <v>0</v>
      </c>
      <c r="S234" s="140">
        <v>0</v>
      </c>
      <c r="T234" s="141">
        <f>S234*H234</f>
        <v>0</v>
      </c>
      <c r="AR234" s="142" t="s">
        <v>241</v>
      </c>
      <c r="AT234" s="142" t="s">
        <v>326</v>
      </c>
      <c r="AU234" s="142" t="s">
        <v>83</v>
      </c>
      <c r="AY234" s="17" t="s">
        <v>159</v>
      </c>
      <c r="BE234" s="143">
        <f>IF(N234="základní",J234,0)</f>
        <v>0</v>
      </c>
      <c r="BF234" s="143">
        <f>IF(N234="snížená",J234,0)</f>
        <v>0</v>
      </c>
      <c r="BG234" s="143">
        <f>IF(N234="zákl. přenesená",J234,0)</f>
        <v>0</v>
      </c>
      <c r="BH234" s="143">
        <f>IF(N234="sníž. přenesená",J234,0)</f>
        <v>0</v>
      </c>
      <c r="BI234" s="143">
        <f>IF(N234="nulová",J234,0)</f>
        <v>0</v>
      </c>
      <c r="BJ234" s="17" t="s">
        <v>81</v>
      </c>
      <c r="BK234" s="143">
        <f>ROUND(I234*H234,2)</f>
        <v>0</v>
      </c>
      <c r="BL234" s="17" t="s">
        <v>200</v>
      </c>
      <c r="BM234" s="142" t="s">
        <v>1197</v>
      </c>
    </row>
    <row r="235" spans="2:65" s="1" customFormat="1" ht="10.199999999999999">
      <c r="B235" s="32"/>
      <c r="D235" s="144" t="s">
        <v>165</v>
      </c>
      <c r="F235" s="145" t="s">
        <v>574</v>
      </c>
      <c r="I235" s="146"/>
      <c r="L235" s="32"/>
      <c r="M235" s="147"/>
      <c r="T235" s="56"/>
      <c r="AT235" s="17" t="s">
        <v>165</v>
      </c>
      <c r="AU235" s="17" t="s">
        <v>83</v>
      </c>
    </row>
    <row r="236" spans="2:65" s="1" customFormat="1" ht="24.15" customHeight="1">
      <c r="B236" s="130"/>
      <c r="C236" s="131" t="s">
        <v>285</v>
      </c>
      <c r="D236" s="131" t="s">
        <v>160</v>
      </c>
      <c r="E236" s="132" t="s">
        <v>555</v>
      </c>
      <c r="F236" s="133" t="s">
        <v>556</v>
      </c>
      <c r="G236" s="134" t="s">
        <v>376</v>
      </c>
      <c r="H236" s="135">
        <v>3</v>
      </c>
      <c r="I236" s="136"/>
      <c r="J236" s="137">
        <f>ROUND(I236*H236,2)</f>
        <v>0</v>
      </c>
      <c r="K236" s="133" t="s">
        <v>465</v>
      </c>
      <c r="L236" s="32"/>
      <c r="M236" s="138" t="s">
        <v>1</v>
      </c>
      <c r="N236" s="139" t="s">
        <v>39</v>
      </c>
      <c r="P236" s="140">
        <f>O236*H236</f>
        <v>0</v>
      </c>
      <c r="Q236" s="140">
        <v>0</v>
      </c>
      <c r="R236" s="140">
        <f>Q236*H236</f>
        <v>0</v>
      </c>
      <c r="S236" s="140">
        <v>0</v>
      </c>
      <c r="T236" s="141">
        <f>S236*H236</f>
        <v>0</v>
      </c>
      <c r="AR236" s="142" t="s">
        <v>200</v>
      </c>
      <c r="AT236" s="142" t="s">
        <v>160</v>
      </c>
      <c r="AU236" s="142" t="s">
        <v>83</v>
      </c>
      <c r="AY236" s="17" t="s">
        <v>159</v>
      </c>
      <c r="BE236" s="143">
        <f>IF(N236="základní",J236,0)</f>
        <v>0</v>
      </c>
      <c r="BF236" s="143">
        <f>IF(N236="snížená",J236,0)</f>
        <v>0</v>
      </c>
      <c r="BG236" s="143">
        <f>IF(N236="zákl. přenesená",J236,0)</f>
        <v>0</v>
      </c>
      <c r="BH236" s="143">
        <f>IF(N236="sníž. přenesená",J236,0)</f>
        <v>0</v>
      </c>
      <c r="BI236" s="143">
        <f>IF(N236="nulová",J236,0)</f>
        <v>0</v>
      </c>
      <c r="BJ236" s="17" t="s">
        <v>81</v>
      </c>
      <c r="BK236" s="143">
        <f>ROUND(I236*H236,2)</f>
        <v>0</v>
      </c>
      <c r="BL236" s="17" t="s">
        <v>200</v>
      </c>
      <c r="BM236" s="142" t="s">
        <v>1198</v>
      </c>
    </row>
    <row r="237" spans="2:65" s="1" customFormat="1" ht="19.2">
      <c r="B237" s="32"/>
      <c r="D237" s="144" t="s">
        <v>165</v>
      </c>
      <c r="F237" s="145" t="s">
        <v>556</v>
      </c>
      <c r="I237" s="146"/>
      <c r="L237" s="32"/>
      <c r="M237" s="147"/>
      <c r="T237" s="56"/>
      <c r="AT237" s="17" t="s">
        <v>165</v>
      </c>
      <c r="AU237" s="17" t="s">
        <v>83</v>
      </c>
    </row>
    <row r="238" spans="2:65" s="1" customFormat="1" ht="16.5" customHeight="1">
      <c r="B238" s="130"/>
      <c r="C238" s="158" t="s">
        <v>547</v>
      </c>
      <c r="D238" s="158" t="s">
        <v>326</v>
      </c>
      <c r="E238" s="159" t="s">
        <v>558</v>
      </c>
      <c r="F238" s="160" t="s">
        <v>1199</v>
      </c>
      <c r="G238" s="161" t="s">
        <v>376</v>
      </c>
      <c r="H238" s="162">
        <v>3</v>
      </c>
      <c r="I238" s="163"/>
      <c r="J238" s="164">
        <f>ROUND(I238*H238,2)</f>
        <v>0</v>
      </c>
      <c r="K238" s="160" t="s">
        <v>1</v>
      </c>
      <c r="L238" s="165"/>
      <c r="M238" s="166" t="s">
        <v>1</v>
      </c>
      <c r="N238" s="167" t="s">
        <v>39</v>
      </c>
      <c r="P238" s="140">
        <f>O238*H238</f>
        <v>0</v>
      </c>
      <c r="Q238" s="140">
        <v>4.0000000000000002E-4</v>
      </c>
      <c r="R238" s="140">
        <f>Q238*H238</f>
        <v>1.2000000000000001E-3</v>
      </c>
      <c r="S238" s="140">
        <v>0</v>
      </c>
      <c r="T238" s="141">
        <f>S238*H238</f>
        <v>0</v>
      </c>
      <c r="AR238" s="142" t="s">
        <v>241</v>
      </c>
      <c r="AT238" s="142" t="s">
        <v>326</v>
      </c>
      <c r="AU238" s="142" t="s">
        <v>83</v>
      </c>
      <c r="AY238" s="17" t="s">
        <v>159</v>
      </c>
      <c r="BE238" s="143">
        <f>IF(N238="základní",J238,0)</f>
        <v>0</v>
      </c>
      <c r="BF238" s="143">
        <f>IF(N238="snížená",J238,0)</f>
        <v>0</v>
      </c>
      <c r="BG238" s="143">
        <f>IF(N238="zákl. přenesená",J238,0)</f>
        <v>0</v>
      </c>
      <c r="BH238" s="143">
        <f>IF(N238="sníž. přenesená",J238,0)</f>
        <v>0</v>
      </c>
      <c r="BI238" s="143">
        <f>IF(N238="nulová",J238,0)</f>
        <v>0</v>
      </c>
      <c r="BJ238" s="17" t="s">
        <v>81</v>
      </c>
      <c r="BK238" s="143">
        <f>ROUND(I238*H238,2)</f>
        <v>0</v>
      </c>
      <c r="BL238" s="17" t="s">
        <v>200</v>
      </c>
      <c r="BM238" s="142" t="s">
        <v>1200</v>
      </c>
    </row>
    <row r="239" spans="2:65" s="1" customFormat="1" ht="10.199999999999999">
      <c r="B239" s="32"/>
      <c r="D239" s="144" t="s">
        <v>165</v>
      </c>
      <c r="F239" s="145" t="s">
        <v>1199</v>
      </c>
      <c r="I239" s="146"/>
      <c r="L239" s="32"/>
      <c r="M239" s="147"/>
      <c r="T239" s="56"/>
      <c r="AT239" s="17" t="s">
        <v>165</v>
      </c>
      <c r="AU239" s="17" t="s">
        <v>83</v>
      </c>
    </row>
    <row r="240" spans="2:65" s="1" customFormat="1" ht="24.15" customHeight="1">
      <c r="B240" s="130"/>
      <c r="C240" s="131" t="s">
        <v>289</v>
      </c>
      <c r="D240" s="131" t="s">
        <v>160</v>
      </c>
      <c r="E240" s="132" t="s">
        <v>1201</v>
      </c>
      <c r="F240" s="133" t="s">
        <v>1202</v>
      </c>
      <c r="G240" s="134" t="s">
        <v>376</v>
      </c>
      <c r="H240" s="135">
        <v>3</v>
      </c>
      <c r="I240" s="136"/>
      <c r="J240" s="137">
        <f>ROUND(I240*H240,2)</f>
        <v>0</v>
      </c>
      <c r="K240" s="133" t="s">
        <v>465</v>
      </c>
      <c r="L240" s="32"/>
      <c r="M240" s="138" t="s">
        <v>1</v>
      </c>
      <c r="N240" s="139" t="s">
        <v>39</v>
      </c>
      <c r="P240" s="140">
        <f>O240*H240</f>
        <v>0</v>
      </c>
      <c r="Q240" s="140">
        <v>0</v>
      </c>
      <c r="R240" s="140">
        <f>Q240*H240</f>
        <v>0</v>
      </c>
      <c r="S240" s="140">
        <v>0</v>
      </c>
      <c r="T240" s="141">
        <f>S240*H240</f>
        <v>0</v>
      </c>
      <c r="AR240" s="142" t="s">
        <v>200</v>
      </c>
      <c r="AT240" s="142" t="s">
        <v>160</v>
      </c>
      <c r="AU240" s="142" t="s">
        <v>83</v>
      </c>
      <c r="AY240" s="17" t="s">
        <v>159</v>
      </c>
      <c r="BE240" s="143">
        <f>IF(N240="základní",J240,0)</f>
        <v>0</v>
      </c>
      <c r="BF240" s="143">
        <f>IF(N240="snížená",J240,0)</f>
        <v>0</v>
      </c>
      <c r="BG240" s="143">
        <f>IF(N240="zákl. přenesená",J240,0)</f>
        <v>0</v>
      </c>
      <c r="BH240" s="143">
        <f>IF(N240="sníž. přenesená",J240,0)</f>
        <v>0</v>
      </c>
      <c r="BI240" s="143">
        <f>IF(N240="nulová",J240,0)</f>
        <v>0</v>
      </c>
      <c r="BJ240" s="17" t="s">
        <v>81</v>
      </c>
      <c r="BK240" s="143">
        <f>ROUND(I240*H240,2)</f>
        <v>0</v>
      </c>
      <c r="BL240" s="17" t="s">
        <v>200</v>
      </c>
      <c r="BM240" s="142" t="s">
        <v>1203</v>
      </c>
    </row>
    <row r="241" spans="2:65" s="1" customFormat="1" ht="19.2">
      <c r="B241" s="32"/>
      <c r="D241" s="144" t="s">
        <v>165</v>
      </c>
      <c r="F241" s="145" t="s">
        <v>1202</v>
      </c>
      <c r="I241" s="146"/>
      <c r="L241" s="32"/>
      <c r="M241" s="147"/>
      <c r="T241" s="56"/>
      <c r="AT241" s="17" t="s">
        <v>165</v>
      </c>
      <c r="AU241" s="17" t="s">
        <v>83</v>
      </c>
    </row>
    <row r="242" spans="2:65" s="1" customFormat="1" ht="33" customHeight="1">
      <c r="B242" s="130"/>
      <c r="C242" s="158" t="s">
        <v>554</v>
      </c>
      <c r="D242" s="158" t="s">
        <v>326</v>
      </c>
      <c r="E242" s="159" t="s">
        <v>1204</v>
      </c>
      <c r="F242" s="160" t="s">
        <v>1205</v>
      </c>
      <c r="G242" s="161" t="s">
        <v>376</v>
      </c>
      <c r="H242" s="162">
        <v>3</v>
      </c>
      <c r="I242" s="163"/>
      <c r="J242" s="164">
        <f>ROUND(I242*H242,2)</f>
        <v>0</v>
      </c>
      <c r="K242" s="160" t="s">
        <v>1</v>
      </c>
      <c r="L242" s="165"/>
      <c r="M242" s="166" t="s">
        <v>1</v>
      </c>
      <c r="N242" s="167" t="s">
        <v>39</v>
      </c>
      <c r="P242" s="140">
        <f>O242*H242</f>
        <v>0</v>
      </c>
      <c r="Q242" s="140">
        <v>2.0000000000000001E-4</v>
      </c>
      <c r="R242" s="140">
        <f>Q242*H242</f>
        <v>6.0000000000000006E-4</v>
      </c>
      <c r="S242" s="140">
        <v>0</v>
      </c>
      <c r="T242" s="141">
        <f>S242*H242</f>
        <v>0</v>
      </c>
      <c r="AR242" s="142" t="s">
        <v>241</v>
      </c>
      <c r="AT242" s="142" t="s">
        <v>326</v>
      </c>
      <c r="AU242" s="142" t="s">
        <v>83</v>
      </c>
      <c r="AY242" s="17" t="s">
        <v>159</v>
      </c>
      <c r="BE242" s="143">
        <f>IF(N242="základní",J242,0)</f>
        <v>0</v>
      </c>
      <c r="BF242" s="143">
        <f>IF(N242="snížená",J242,0)</f>
        <v>0</v>
      </c>
      <c r="BG242" s="143">
        <f>IF(N242="zákl. přenesená",J242,0)</f>
        <v>0</v>
      </c>
      <c r="BH242" s="143">
        <f>IF(N242="sníž. přenesená",J242,0)</f>
        <v>0</v>
      </c>
      <c r="BI242" s="143">
        <f>IF(N242="nulová",J242,0)</f>
        <v>0</v>
      </c>
      <c r="BJ242" s="17" t="s">
        <v>81</v>
      </c>
      <c r="BK242" s="143">
        <f>ROUND(I242*H242,2)</f>
        <v>0</v>
      </c>
      <c r="BL242" s="17" t="s">
        <v>200</v>
      </c>
      <c r="BM242" s="142" t="s">
        <v>1206</v>
      </c>
    </row>
    <row r="243" spans="2:65" s="1" customFormat="1" ht="19.2">
      <c r="B243" s="32"/>
      <c r="D243" s="144" t="s">
        <v>165</v>
      </c>
      <c r="F243" s="145" t="s">
        <v>1205</v>
      </c>
      <c r="I243" s="146"/>
      <c r="L243" s="32"/>
      <c r="M243" s="147"/>
      <c r="T243" s="56"/>
      <c r="AT243" s="17" t="s">
        <v>165</v>
      </c>
      <c r="AU243" s="17" t="s">
        <v>83</v>
      </c>
    </row>
    <row r="244" spans="2:65" s="1" customFormat="1" ht="37.799999999999997" customHeight="1">
      <c r="B244" s="130"/>
      <c r="C244" s="131" t="s">
        <v>292</v>
      </c>
      <c r="D244" s="131" t="s">
        <v>160</v>
      </c>
      <c r="E244" s="132" t="s">
        <v>1207</v>
      </c>
      <c r="F244" s="133" t="s">
        <v>1208</v>
      </c>
      <c r="G244" s="134" t="s">
        <v>376</v>
      </c>
      <c r="H244" s="135">
        <v>1</v>
      </c>
      <c r="I244" s="136"/>
      <c r="J244" s="137">
        <f>ROUND(I244*H244,2)</f>
        <v>0</v>
      </c>
      <c r="K244" s="133" t="s">
        <v>714</v>
      </c>
      <c r="L244" s="32"/>
      <c r="M244" s="138" t="s">
        <v>1</v>
      </c>
      <c r="N244" s="139" t="s">
        <v>39</v>
      </c>
      <c r="P244" s="140">
        <f>O244*H244</f>
        <v>0</v>
      </c>
      <c r="Q244" s="140">
        <v>0</v>
      </c>
      <c r="R244" s="140">
        <f>Q244*H244</f>
        <v>0</v>
      </c>
      <c r="S244" s="140">
        <v>0</v>
      </c>
      <c r="T244" s="141">
        <f>S244*H244</f>
        <v>0</v>
      </c>
      <c r="AR244" s="142" t="s">
        <v>200</v>
      </c>
      <c r="AT244" s="142" t="s">
        <v>160</v>
      </c>
      <c r="AU244" s="142" t="s">
        <v>83</v>
      </c>
      <c r="AY244" s="17" t="s">
        <v>159</v>
      </c>
      <c r="BE244" s="143">
        <f>IF(N244="základní",J244,0)</f>
        <v>0</v>
      </c>
      <c r="BF244" s="143">
        <f>IF(N244="snížená",J244,0)</f>
        <v>0</v>
      </c>
      <c r="BG244" s="143">
        <f>IF(N244="zákl. přenesená",J244,0)</f>
        <v>0</v>
      </c>
      <c r="BH244" s="143">
        <f>IF(N244="sníž. přenesená",J244,0)</f>
        <v>0</v>
      </c>
      <c r="BI244" s="143">
        <f>IF(N244="nulová",J244,0)</f>
        <v>0</v>
      </c>
      <c r="BJ244" s="17" t="s">
        <v>81</v>
      </c>
      <c r="BK244" s="143">
        <f>ROUND(I244*H244,2)</f>
        <v>0</v>
      </c>
      <c r="BL244" s="17" t="s">
        <v>200</v>
      </c>
      <c r="BM244" s="142" t="s">
        <v>1209</v>
      </c>
    </row>
    <row r="245" spans="2:65" s="1" customFormat="1" ht="28.8">
      <c r="B245" s="32"/>
      <c r="D245" s="144" t="s">
        <v>165</v>
      </c>
      <c r="F245" s="145" t="s">
        <v>1208</v>
      </c>
      <c r="I245" s="146"/>
      <c r="L245" s="32"/>
      <c r="M245" s="147"/>
      <c r="T245" s="56"/>
      <c r="AT245" s="17" t="s">
        <v>165</v>
      </c>
      <c r="AU245" s="17" t="s">
        <v>83</v>
      </c>
    </row>
    <row r="246" spans="2:65" s="1" customFormat="1" ht="16.5" customHeight="1">
      <c r="B246" s="130"/>
      <c r="C246" s="158" t="s">
        <v>561</v>
      </c>
      <c r="D246" s="158" t="s">
        <v>326</v>
      </c>
      <c r="E246" s="159" t="s">
        <v>565</v>
      </c>
      <c r="F246" s="160" t="s">
        <v>1210</v>
      </c>
      <c r="G246" s="161" t="s">
        <v>376</v>
      </c>
      <c r="H246" s="162">
        <v>1</v>
      </c>
      <c r="I246" s="163"/>
      <c r="J246" s="164">
        <f>ROUND(I246*H246,2)</f>
        <v>0</v>
      </c>
      <c r="K246" s="160" t="s">
        <v>1</v>
      </c>
      <c r="L246" s="165"/>
      <c r="M246" s="166" t="s">
        <v>1</v>
      </c>
      <c r="N246" s="167" t="s">
        <v>39</v>
      </c>
      <c r="P246" s="140">
        <f>O246*H246</f>
        <v>0</v>
      </c>
      <c r="Q246" s="140">
        <v>9.8999999999999999E-4</v>
      </c>
      <c r="R246" s="140">
        <f>Q246*H246</f>
        <v>9.8999999999999999E-4</v>
      </c>
      <c r="S246" s="140">
        <v>0</v>
      </c>
      <c r="T246" s="141">
        <f>S246*H246</f>
        <v>0</v>
      </c>
      <c r="AR246" s="142" t="s">
        <v>241</v>
      </c>
      <c r="AT246" s="142" t="s">
        <v>326</v>
      </c>
      <c r="AU246" s="142" t="s">
        <v>83</v>
      </c>
      <c r="AY246" s="17" t="s">
        <v>159</v>
      </c>
      <c r="BE246" s="143">
        <f>IF(N246="základní",J246,0)</f>
        <v>0</v>
      </c>
      <c r="BF246" s="143">
        <f>IF(N246="snížená",J246,0)</f>
        <v>0</v>
      </c>
      <c r="BG246" s="143">
        <f>IF(N246="zákl. přenesená",J246,0)</f>
        <v>0</v>
      </c>
      <c r="BH246" s="143">
        <f>IF(N246="sníž. přenesená",J246,0)</f>
        <v>0</v>
      </c>
      <c r="BI246" s="143">
        <f>IF(N246="nulová",J246,0)</f>
        <v>0</v>
      </c>
      <c r="BJ246" s="17" t="s">
        <v>81</v>
      </c>
      <c r="BK246" s="143">
        <f>ROUND(I246*H246,2)</f>
        <v>0</v>
      </c>
      <c r="BL246" s="17" t="s">
        <v>200</v>
      </c>
      <c r="BM246" s="142" t="s">
        <v>1211</v>
      </c>
    </row>
    <row r="247" spans="2:65" s="1" customFormat="1" ht="10.199999999999999">
      <c r="B247" s="32"/>
      <c r="D247" s="144" t="s">
        <v>165</v>
      </c>
      <c r="F247" s="145" t="s">
        <v>1210</v>
      </c>
      <c r="I247" s="146"/>
      <c r="L247" s="32"/>
      <c r="M247" s="147"/>
      <c r="T247" s="56"/>
      <c r="AT247" s="17" t="s">
        <v>165</v>
      </c>
      <c r="AU247" s="17" t="s">
        <v>83</v>
      </c>
    </row>
    <row r="248" spans="2:65" s="1" customFormat="1" ht="24.15" customHeight="1">
      <c r="B248" s="130"/>
      <c r="C248" s="131" t="s">
        <v>296</v>
      </c>
      <c r="D248" s="131" t="s">
        <v>160</v>
      </c>
      <c r="E248" s="132" t="s">
        <v>1212</v>
      </c>
      <c r="F248" s="133" t="s">
        <v>1213</v>
      </c>
      <c r="G248" s="134" t="s">
        <v>376</v>
      </c>
      <c r="H248" s="135">
        <v>1</v>
      </c>
      <c r="I248" s="136"/>
      <c r="J248" s="137">
        <f>ROUND(I248*H248,2)</f>
        <v>0</v>
      </c>
      <c r="K248" s="133" t="s">
        <v>465</v>
      </c>
      <c r="L248" s="32"/>
      <c r="M248" s="138" t="s">
        <v>1</v>
      </c>
      <c r="N248" s="139" t="s">
        <v>39</v>
      </c>
      <c r="P248" s="140">
        <f>O248*H248</f>
        <v>0</v>
      </c>
      <c r="Q248" s="140">
        <v>0</v>
      </c>
      <c r="R248" s="140">
        <f>Q248*H248</f>
        <v>0</v>
      </c>
      <c r="S248" s="140">
        <v>0</v>
      </c>
      <c r="T248" s="141">
        <f>S248*H248</f>
        <v>0</v>
      </c>
      <c r="AR248" s="142" t="s">
        <v>200</v>
      </c>
      <c r="AT248" s="142" t="s">
        <v>160</v>
      </c>
      <c r="AU248" s="142" t="s">
        <v>83</v>
      </c>
      <c r="AY248" s="17" t="s">
        <v>159</v>
      </c>
      <c r="BE248" s="143">
        <f>IF(N248="základní",J248,0)</f>
        <v>0</v>
      </c>
      <c r="BF248" s="143">
        <f>IF(N248="snížená",J248,0)</f>
        <v>0</v>
      </c>
      <c r="BG248" s="143">
        <f>IF(N248="zákl. přenesená",J248,0)</f>
        <v>0</v>
      </c>
      <c r="BH248" s="143">
        <f>IF(N248="sníž. přenesená",J248,0)</f>
        <v>0</v>
      </c>
      <c r="BI248" s="143">
        <f>IF(N248="nulová",J248,0)</f>
        <v>0</v>
      </c>
      <c r="BJ248" s="17" t="s">
        <v>81</v>
      </c>
      <c r="BK248" s="143">
        <f>ROUND(I248*H248,2)</f>
        <v>0</v>
      </c>
      <c r="BL248" s="17" t="s">
        <v>200</v>
      </c>
      <c r="BM248" s="142" t="s">
        <v>1214</v>
      </c>
    </row>
    <row r="249" spans="2:65" s="1" customFormat="1" ht="19.2">
      <c r="B249" s="32"/>
      <c r="D249" s="144" t="s">
        <v>165</v>
      </c>
      <c r="F249" s="145" t="s">
        <v>1213</v>
      </c>
      <c r="I249" s="146"/>
      <c r="L249" s="32"/>
      <c r="M249" s="147"/>
      <c r="T249" s="56"/>
      <c r="AT249" s="17" t="s">
        <v>165</v>
      </c>
      <c r="AU249" s="17" t="s">
        <v>83</v>
      </c>
    </row>
    <row r="250" spans="2:65" s="1" customFormat="1" ht="21.75" customHeight="1">
      <c r="B250" s="130"/>
      <c r="C250" s="158" t="s">
        <v>568</v>
      </c>
      <c r="D250" s="158" t="s">
        <v>326</v>
      </c>
      <c r="E250" s="159" t="s">
        <v>1215</v>
      </c>
      <c r="F250" s="160" t="s">
        <v>1216</v>
      </c>
      <c r="G250" s="161" t="s">
        <v>376</v>
      </c>
      <c r="H250" s="162">
        <v>1</v>
      </c>
      <c r="I250" s="163"/>
      <c r="J250" s="164">
        <f>ROUND(I250*H250,2)</f>
        <v>0</v>
      </c>
      <c r="K250" s="160" t="s">
        <v>1</v>
      </c>
      <c r="L250" s="165"/>
      <c r="M250" s="166" t="s">
        <v>1</v>
      </c>
      <c r="N250" s="167" t="s">
        <v>39</v>
      </c>
      <c r="P250" s="140">
        <f>O250*H250</f>
        <v>0</v>
      </c>
      <c r="Q250" s="140">
        <v>1.3999999999999999E-4</v>
      </c>
      <c r="R250" s="140">
        <f>Q250*H250</f>
        <v>1.3999999999999999E-4</v>
      </c>
      <c r="S250" s="140">
        <v>0</v>
      </c>
      <c r="T250" s="141">
        <f>S250*H250</f>
        <v>0</v>
      </c>
      <c r="AR250" s="142" t="s">
        <v>241</v>
      </c>
      <c r="AT250" s="142" t="s">
        <v>326</v>
      </c>
      <c r="AU250" s="142" t="s">
        <v>83</v>
      </c>
      <c r="AY250" s="17" t="s">
        <v>159</v>
      </c>
      <c r="BE250" s="143">
        <f>IF(N250="základní",J250,0)</f>
        <v>0</v>
      </c>
      <c r="BF250" s="143">
        <f>IF(N250="snížená",J250,0)</f>
        <v>0</v>
      </c>
      <c r="BG250" s="143">
        <f>IF(N250="zákl. přenesená",J250,0)</f>
        <v>0</v>
      </c>
      <c r="BH250" s="143">
        <f>IF(N250="sníž. přenesená",J250,0)</f>
        <v>0</v>
      </c>
      <c r="BI250" s="143">
        <f>IF(N250="nulová",J250,0)</f>
        <v>0</v>
      </c>
      <c r="BJ250" s="17" t="s">
        <v>81</v>
      </c>
      <c r="BK250" s="143">
        <f>ROUND(I250*H250,2)</f>
        <v>0</v>
      </c>
      <c r="BL250" s="17" t="s">
        <v>200</v>
      </c>
      <c r="BM250" s="142" t="s">
        <v>1217</v>
      </c>
    </row>
    <row r="251" spans="2:65" s="1" customFormat="1" ht="10.199999999999999">
      <c r="B251" s="32"/>
      <c r="D251" s="144" t="s">
        <v>165</v>
      </c>
      <c r="F251" s="145" t="s">
        <v>1216</v>
      </c>
      <c r="I251" s="146"/>
      <c r="L251" s="32"/>
      <c r="M251" s="147"/>
      <c r="T251" s="56"/>
      <c r="AT251" s="17" t="s">
        <v>165</v>
      </c>
      <c r="AU251" s="17" t="s">
        <v>83</v>
      </c>
    </row>
    <row r="252" spans="2:65" s="1" customFormat="1" ht="24.15" customHeight="1">
      <c r="B252" s="130"/>
      <c r="C252" s="131" t="s">
        <v>572</v>
      </c>
      <c r="D252" s="131" t="s">
        <v>160</v>
      </c>
      <c r="E252" s="132" t="s">
        <v>577</v>
      </c>
      <c r="F252" s="133" t="s">
        <v>1218</v>
      </c>
      <c r="G252" s="134" t="s">
        <v>376</v>
      </c>
      <c r="H252" s="135">
        <v>10</v>
      </c>
      <c r="I252" s="136"/>
      <c r="J252" s="137">
        <f>ROUND(I252*H252,2)</f>
        <v>0</v>
      </c>
      <c r="K252" s="133" t="s">
        <v>465</v>
      </c>
      <c r="L252" s="32"/>
      <c r="M252" s="138" t="s">
        <v>1</v>
      </c>
      <c r="N252" s="139" t="s">
        <v>39</v>
      </c>
      <c r="P252" s="140">
        <f>O252*H252</f>
        <v>0</v>
      </c>
      <c r="Q252" s="140">
        <v>0</v>
      </c>
      <c r="R252" s="140">
        <f>Q252*H252</f>
        <v>0</v>
      </c>
      <c r="S252" s="140">
        <v>0</v>
      </c>
      <c r="T252" s="141">
        <f>S252*H252</f>
        <v>0</v>
      </c>
      <c r="AR252" s="142" t="s">
        <v>200</v>
      </c>
      <c r="AT252" s="142" t="s">
        <v>160</v>
      </c>
      <c r="AU252" s="142" t="s">
        <v>83</v>
      </c>
      <c r="AY252" s="17" t="s">
        <v>159</v>
      </c>
      <c r="BE252" s="143">
        <f>IF(N252="základní",J252,0)</f>
        <v>0</v>
      </c>
      <c r="BF252" s="143">
        <f>IF(N252="snížená",J252,0)</f>
        <v>0</v>
      </c>
      <c r="BG252" s="143">
        <f>IF(N252="zákl. přenesená",J252,0)</f>
        <v>0</v>
      </c>
      <c r="BH252" s="143">
        <f>IF(N252="sníž. přenesená",J252,0)</f>
        <v>0</v>
      </c>
      <c r="BI252" s="143">
        <f>IF(N252="nulová",J252,0)</f>
        <v>0</v>
      </c>
      <c r="BJ252" s="17" t="s">
        <v>81</v>
      </c>
      <c r="BK252" s="143">
        <f>ROUND(I252*H252,2)</f>
        <v>0</v>
      </c>
      <c r="BL252" s="17" t="s">
        <v>200</v>
      </c>
      <c r="BM252" s="142" t="s">
        <v>1219</v>
      </c>
    </row>
    <row r="253" spans="2:65" s="1" customFormat="1" ht="19.2">
      <c r="B253" s="32"/>
      <c r="D253" s="144" t="s">
        <v>165</v>
      </c>
      <c r="F253" s="145" t="s">
        <v>1218</v>
      </c>
      <c r="I253" s="146"/>
      <c r="L253" s="32"/>
      <c r="M253" s="147"/>
      <c r="T253" s="56"/>
      <c r="AT253" s="17" t="s">
        <v>165</v>
      </c>
      <c r="AU253" s="17" t="s">
        <v>83</v>
      </c>
    </row>
    <row r="254" spans="2:65" s="1" customFormat="1" ht="16.5" customHeight="1">
      <c r="B254" s="130"/>
      <c r="C254" s="158" t="s">
        <v>576</v>
      </c>
      <c r="D254" s="158" t="s">
        <v>326</v>
      </c>
      <c r="E254" s="159" t="s">
        <v>581</v>
      </c>
      <c r="F254" s="160" t="s">
        <v>582</v>
      </c>
      <c r="G254" s="161" t="s">
        <v>376</v>
      </c>
      <c r="H254" s="162">
        <v>10</v>
      </c>
      <c r="I254" s="163"/>
      <c r="J254" s="164">
        <f>ROUND(I254*H254,2)</f>
        <v>0</v>
      </c>
      <c r="K254" s="160" t="s">
        <v>1</v>
      </c>
      <c r="L254" s="165"/>
      <c r="M254" s="166" t="s">
        <v>1</v>
      </c>
      <c r="N254" s="167" t="s">
        <v>39</v>
      </c>
      <c r="P254" s="140">
        <f>O254*H254</f>
        <v>0</v>
      </c>
      <c r="Q254" s="140">
        <v>2.9E-4</v>
      </c>
      <c r="R254" s="140">
        <f>Q254*H254</f>
        <v>2.8999999999999998E-3</v>
      </c>
      <c r="S254" s="140">
        <v>0</v>
      </c>
      <c r="T254" s="141">
        <f>S254*H254</f>
        <v>0</v>
      </c>
      <c r="AR254" s="142" t="s">
        <v>241</v>
      </c>
      <c r="AT254" s="142" t="s">
        <v>326</v>
      </c>
      <c r="AU254" s="142" t="s">
        <v>83</v>
      </c>
      <c r="AY254" s="17" t="s">
        <v>159</v>
      </c>
      <c r="BE254" s="143">
        <f>IF(N254="základní",J254,0)</f>
        <v>0</v>
      </c>
      <c r="BF254" s="143">
        <f>IF(N254="snížená",J254,0)</f>
        <v>0</v>
      </c>
      <c r="BG254" s="143">
        <f>IF(N254="zákl. přenesená",J254,0)</f>
        <v>0</v>
      </c>
      <c r="BH254" s="143">
        <f>IF(N254="sníž. přenesená",J254,0)</f>
        <v>0</v>
      </c>
      <c r="BI254" s="143">
        <f>IF(N254="nulová",J254,0)</f>
        <v>0</v>
      </c>
      <c r="BJ254" s="17" t="s">
        <v>81</v>
      </c>
      <c r="BK254" s="143">
        <f>ROUND(I254*H254,2)</f>
        <v>0</v>
      </c>
      <c r="BL254" s="17" t="s">
        <v>200</v>
      </c>
      <c r="BM254" s="142" t="s">
        <v>1220</v>
      </c>
    </row>
    <row r="255" spans="2:65" s="1" customFormat="1" ht="10.199999999999999">
      <c r="B255" s="32"/>
      <c r="D255" s="144" t="s">
        <v>165</v>
      </c>
      <c r="F255" s="145" t="s">
        <v>582</v>
      </c>
      <c r="I255" s="146"/>
      <c r="L255" s="32"/>
      <c r="M255" s="147"/>
      <c r="T255" s="56"/>
      <c r="AT255" s="17" t="s">
        <v>165</v>
      </c>
      <c r="AU255" s="17" t="s">
        <v>83</v>
      </c>
    </row>
    <row r="256" spans="2:65" s="1" customFormat="1" ht="16.5" customHeight="1">
      <c r="B256" s="130"/>
      <c r="C256" s="131" t="s">
        <v>377</v>
      </c>
      <c r="D256" s="131" t="s">
        <v>160</v>
      </c>
      <c r="E256" s="132" t="s">
        <v>1221</v>
      </c>
      <c r="F256" s="133" t="s">
        <v>1222</v>
      </c>
      <c r="G256" s="134" t="s">
        <v>376</v>
      </c>
      <c r="H256" s="135">
        <v>3</v>
      </c>
      <c r="I256" s="136"/>
      <c r="J256" s="137">
        <f>ROUND(I256*H256,2)</f>
        <v>0</v>
      </c>
      <c r="K256" s="133" t="s">
        <v>465</v>
      </c>
      <c r="L256" s="32"/>
      <c r="M256" s="138" t="s">
        <v>1</v>
      </c>
      <c r="N256" s="139" t="s">
        <v>39</v>
      </c>
      <c r="P256" s="140">
        <f>O256*H256</f>
        <v>0</v>
      </c>
      <c r="Q256" s="140">
        <v>0</v>
      </c>
      <c r="R256" s="140">
        <f>Q256*H256</f>
        <v>0</v>
      </c>
      <c r="S256" s="140">
        <v>0</v>
      </c>
      <c r="T256" s="141">
        <f>S256*H256</f>
        <v>0</v>
      </c>
      <c r="AR256" s="142" t="s">
        <v>200</v>
      </c>
      <c r="AT256" s="142" t="s">
        <v>160</v>
      </c>
      <c r="AU256" s="142" t="s">
        <v>83</v>
      </c>
      <c r="AY256" s="17" t="s">
        <v>159</v>
      </c>
      <c r="BE256" s="143">
        <f>IF(N256="základní",J256,0)</f>
        <v>0</v>
      </c>
      <c r="BF256" s="143">
        <f>IF(N256="snížená",J256,0)</f>
        <v>0</v>
      </c>
      <c r="BG256" s="143">
        <f>IF(N256="zákl. přenesená",J256,0)</f>
        <v>0</v>
      </c>
      <c r="BH256" s="143">
        <f>IF(N256="sníž. přenesená",J256,0)</f>
        <v>0</v>
      </c>
      <c r="BI256" s="143">
        <f>IF(N256="nulová",J256,0)</f>
        <v>0</v>
      </c>
      <c r="BJ256" s="17" t="s">
        <v>81</v>
      </c>
      <c r="BK256" s="143">
        <f>ROUND(I256*H256,2)</f>
        <v>0</v>
      </c>
      <c r="BL256" s="17" t="s">
        <v>200</v>
      </c>
      <c r="BM256" s="142" t="s">
        <v>1223</v>
      </c>
    </row>
    <row r="257" spans="2:65" s="1" customFormat="1" ht="10.199999999999999">
      <c r="B257" s="32"/>
      <c r="D257" s="144" t="s">
        <v>165</v>
      </c>
      <c r="F257" s="145" t="s">
        <v>1222</v>
      </c>
      <c r="I257" s="146"/>
      <c r="L257" s="32"/>
      <c r="M257" s="147"/>
      <c r="T257" s="56"/>
      <c r="AT257" s="17" t="s">
        <v>165</v>
      </c>
      <c r="AU257" s="17" t="s">
        <v>83</v>
      </c>
    </row>
    <row r="258" spans="2:65" s="1" customFormat="1" ht="16.5" customHeight="1">
      <c r="B258" s="130"/>
      <c r="C258" s="158" t="s">
        <v>584</v>
      </c>
      <c r="D258" s="158" t="s">
        <v>326</v>
      </c>
      <c r="E258" s="159" t="s">
        <v>1224</v>
      </c>
      <c r="F258" s="160" t="s">
        <v>1225</v>
      </c>
      <c r="G258" s="161" t="s">
        <v>376</v>
      </c>
      <c r="H258" s="162">
        <v>3</v>
      </c>
      <c r="I258" s="163"/>
      <c r="J258" s="164">
        <f>ROUND(I258*H258,2)</f>
        <v>0</v>
      </c>
      <c r="K258" s="160" t="s">
        <v>1</v>
      </c>
      <c r="L258" s="165"/>
      <c r="M258" s="166" t="s">
        <v>1</v>
      </c>
      <c r="N258" s="167" t="s">
        <v>39</v>
      </c>
      <c r="P258" s="140">
        <f>O258*H258</f>
        <v>0</v>
      </c>
      <c r="Q258" s="140">
        <v>6.9999999999999994E-5</v>
      </c>
      <c r="R258" s="140">
        <f>Q258*H258</f>
        <v>2.0999999999999998E-4</v>
      </c>
      <c r="S258" s="140">
        <v>0</v>
      </c>
      <c r="T258" s="141">
        <f>S258*H258</f>
        <v>0</v>
      </c>
      <c r="AR258" s="142" t="s">
        <v>241</v>
      </c>
      <c r="AT258" s="142" t="s">
        <v>326</v>
      </c>
      <c r="AU258" s="142" t="s">
        <v>83</v>
      </c>
      <c r="AY258" s="17" t="s">
        <v>159</v>
      </c>
      <c r="BE258" s="143">
        <f>IF(N258="základní",J258,0)</f>
        <v>0</v>
      </c>
      <c r="BF258" s="143">
        <f>IF(N258="snížená",J258,0)</f>
        <v>0</v>
      </c>
      <c r="BG258" s="143">
        <f>IF(N258="zákl. přenesená",J258,0)</f>
        <v>0</v>
      </c>
      <c r="BH258" s="143">
        <f>IF(N258="sníž. přenesená",J258,0)</f>
        <v>0</v>
      </c>
      <c r="BI258" s="143">
        <f>IF(N258="nulová",J258,0)</f>
        <v>0</v>
      </c>
      <c r="BJ258" s="17" t="s">
        <v>81</v>
      </c>
      <c r="BK258" s="143">
        <f>ROUND(I258*H258,2)</f>
        <v>0</v>
      </c>
      <c r="BL258" s="17" t="s">
        <v>200</v>
      </c>
      <c r="BM258" s="142" t="s">
        <v>1226</v>
      </c>
    </row>
    <row r="259" spans="2:65" s="1" customFormat="1" ht="10.199999999999999">
      <c r="B259" s="32"/>
      <c r="D259" s="144" t="s">
        <v>165</v>
      </c>
      <c r="F259" s="145" t="s">
        <v>1225</v>
      </c>
      <c r="I259" s="146"/>
      <c r="L259" s="32"/>
      <c r="M259" s="147"/>
      <c r="T259" s="56"/>
      <c r="AT259" s="17" t="s">
        <v>165</v>
      </c>
      <c r="AU259" s="17" t="s">
        <v>83</v>
      </c>
    </row>
    <row r="260" spans="2:65" s="1" customFormat="1" ht="24.15" customHeight="1">
      <c r="B260" s="130"/>
      <c r="C260" s="131" t="s">
        <v>588</v>
      </c>
      <c r="D260" s="131" t="s">
        <v>160</v>
      </c>
      <c r="E260" s="132" t="s">
        <v>1227</v>
      </c>
      <c r="F260" s="133" t="s">
        <v>1228</v>
      </c>
      <c r="G260" s="134" t="s">
        <v>376</v>
      </c>
      <c r="H260" s="135">
        <v>1</v>
      </c>
      <c r="I260" s="136"/>
      <c r="J260" s="137">
        <f>ROUND(I260*H260,2)</f>
        <v>0</v>
      </c>
      <c r="K260" s="133" t="s">
        <v>465</v>
      </c>
      <c r="L260" s="32"/>
      <c r="M260" s="138" t="s">
        <v>1</v>
      </c>
      <c r="N260" s="139" t="s">
        <v>39</v>
      </c>
      <c r="P260" s="140">
        <f>O260*H260</f>
        <v>0</v>
      </c>
      <c r="Q260" s="140">
        <v>0</v>
      </c>
      <c r="R260" s="140">
        <f>Q260*H260</f>
        <v>0</v>
      </c>
      <c r="S260" s="140">
        <v>0</v>
      </c>
      <c r="T260" s="141">
        <f>S260*H260</f>
        <v>0</v>
      </c>
      <c r="AR260" s="142" t="s">
        <v>200</v>
      </c>
      <c r="AT260" s="142" t="s">
        <v>160</v>
      </c>
      <c r="AU260" s="142" t="s">
        <v>83</v>
      </c>
      <c r="AY260" s="17" t="s">
        <v>159</v>
      </c>
      <c r="BE260" s="143">
        <f>IF(N260="základní",J260,0)</f>
        <v>0</v>
      </c>
      <c r="BF260" s="143">
        <f>IF(N260="snížená",J260,0)</f>
        <v>0</v>
      </c>
      <c r="BG260" s="143">
        <f>IF(N260="zákl. přenesená",J260,0)</f>
        <v>0</v>
      </c>
      <c r="BH260" s="143">
        <f>IF(N260="sníž. přenesená",J260,0)</f>
        <v>0</v>
      </c>
      <c r="BI260" s="143">
        <f>IF(N260="nulová",J260,0)</f>
        <v>0</v>
      </c>
      <c r="BJ260" s="17" t="s">
        <v>81</v>
      </c>
      <c r="BK260" s="143">
        <f>ROUND(I260*H260,2)</f>
        <v>0</v>
      </c>
      <c r="BL260" s="17" t="s">
        <v>200</v>
      </c>
      <c r="BM260" s="142" t="s">
        <v>1229</v>
      </c>
    </row>
    <row r="261" spans="2:65" s="1" customFormat="1" ht="19.2">
      <c r="B261" s="32"/>
      <c r="D261" s="144" t="s">
        <v>165</v>
      </c>
      <c r="F261" s="145" t="s">
        <v>1228</v>
      </c>
      <c r="I261" s="146"/>
      <c r="L261" s="32"/>
      <c r="M261" s="147"/>
      <c r="T261" s="56"/>
      <c r="AT261" s="17" t="s">
        <v>165</v>
      </c>
      <c r="AU261" s="17" t="s">
        <v>83</v>
      </c>
    </row>
    <row r="262" spans="2:65" s="1" customFormat="1" ht="24.15" customHeight="1">
      <c r="B262" s="130"/>
      <c r="C262" s="158" t="s">
        <v>592</v>
      </c>
      <c r="D262" s="158" t="s">
        <v>326</v>
      </c>
      <c r="E262" s="159" t="s">
        <v>1230</v>
      </c>
      <c r="F262" s="160" t="s">
        <v>1231</v>
      </c>
      <c r="G262" s="161" t="s">
        <v>376</v>
      </c>
      <c r="H262" s="162">
        <v>1</v>
      </c>
      <c r="I262" s="163"/>
      <c r="J262" s="164">
        <f>ROUND(I262*H262,2)</f>
        <v>0</v>
      </c>
      <c r="K262" s="160" t="s">
        <v>1</v>
      </c>
      <c r="L262" s="165"/>
      <c r="M262" s="166" t="s">
        <v>1</v>
      </c>
      <c r="N262" s="167" t="s">
        <v>39</v>
      </c>
      <c r="P262" s="140">
        <f>O262*H262</f>
        <v>0</v>
      </c>
      <c r="Q262" s="140">
        <v>2.7999999999999998E-4</v>
      </c>
      <c r="R262" s="140">
        <f>Q262*H262</f>
        <v>2.7999999999999998E-4</v>
      </c>
      <c r="S262" s="140">
        <v>0</v>
      </c>
      <c r="T262" s="141">
        <f>S262*H262</f>
        <v>0</v>
      </c>
      <c r="AR262" s="142" t="s">
        <v>241</v>
      </c>
      <c r="AT262" s="142" t="s">
        <v>326</v>
      </c>
      <c r="AU262" s="142" t="s">
        <v>83</v>
      </c>
      <c r="AY262" s="17" t="s">
        <v>159</v>
      </c>
      <c r="BE262" s="143">
        <f>IF(N262="základní",J262,0)</f>
        <v>0</v>
      </c>
      <c r="BF262" s="143">
        <f>IF(N262="snížená",J262,0)</f>
        <v>0</v>
      </c>
      <c r="BG262" s="143">
        <f>IF(N262="zákl. přenesená",J262,0)</f>
        <v>0</v>
      </c>
      <c r="BH262" s="143">
        <f>IF(N262="sníž. přenesená",J262,0)</f>
        <v>0</v>
      </c>
      <c r="BI262" s="143">
        <f>IF(N262="nulová",J262,0)</f>
        <v>0</v>
      </c>
      <c r="BJ262" s="17" t="s">
        <v>81</v>
      </c>
      <c r="BK262" s="143">
        <f>ROUND(I262*H262,2)</f>
        <v>0</v>
      </c>
      <c r="BL262" s="17" t="s">
        <v>200</v>
      </c>
      <c r="BM262" s="142" t="s">
        <v>1232</v>
      </c>
    </row>
    <row r="263" spans="2:65" s="1" customFormat="1" ht="19.2">
      <c r="B263" s="32"/>
      <c r="D263" s="144" t="s">
        <v>165</v>
      </c>
      <c r="F263" s="145" t="s">
        <v>1231</v>
      </c>
      <c r="I263" s="146"/>
      <c r="L263" s="32"/>
      <c r="M263" s="147"/>
      <c r="T263" s="56"/>
      <c r="AT263" s="17" t="s">
        <v>165</v>
      </c>
      <c r="AU263" s="17" t="s">
        <v>83</v>
      </c>
    </row>
    <row r="264" spans="2:65" s="1" customFormat="1" ht="21.75" customHeight="1">
      <c r="B264" s="130"/>
      <c r="C264" s="131" t="s">
        <v>596</v>
      </c>
      <c r="D264" s="131" t="s">
        <v>160</v>
      </c>
      <c r="E264" s="132" t="s">
        <v>1233</v>
      </c>
      <c r="F264" s="133" t="s">
        <v>1234</v>
      </c>
      <c r="G264" s="134" t="s">
        <v>376</v>
      </c>
      <c r="H264" s="135">
        <v>5</v>
      </c>
      <c r="I264" s="136"/>
      <c r="J264" s="137">
        <f>ROUND(I264*H264,2)</f>
        <v>0</v>
      </c>
      <c r="K264" s="133" t="s">
        <v>465</v>
      </c>
      <c r="L264" s="32"/>
      <c r="M264" s="138" t="s">
        <v>1</v>
      </c>
      <c r="N264" s="139" t="s">
        <v>39</v>
      </c>
      <c r="P264" s="140">
        <f>O264*H264</f>
        <v>0</v>
      </c>
      <c r="Q264" s="140">
        <v>0</v>
      </c>
      <c r="R264" s="140">
        <f>Q264*H264</f>
        <v>0</v>
      </c>
      <c r="S264" s="140">
        <v>0</v>
      </c>
      <c r="T264" s="141">
        <f>S264*H264</f>
        <v>0</v>
      </c>
      <c r="AR264" s="142" t="s">
        <v>200</v>
      </c>
      <c r="AT264" s="142" t="s">
        <v>160</v>
      </c>
      <c r="AU264" s="142" t="s">
        <v>83</v>
      </c>
      <c r="AY264" s="17" t="s">
        <v>159</v>
      </c>
      <c r="BE264" s="143">
        <f>IF(N264="základní",J264,0)</f>
        <v>0</v>
      </c>
      <c r="BF264" s="143">
        <f>IF(N264="snížená",J264,0)</f>
        <v>0</v>
      </c>
      <c r="BG264" s="143">
        <f>IF(N264="zákl. přenesená",J264,0)</f>
        <v>0</v>
      </c>
      <c r="BH264" s="143">
        <f>IF(N264="sníž. přenesená",J264,0)</f>
        <v>0</v>
      </c>
      <c r="BI264" s="143">
        <f>IF(N264="nulová",J264,0)</f>
        <v>0</v>
      </c>
      <c r="BJ264" s="17" t="s">
        <v>81</v>
      </c>
      <c r="BK264" s="143">
        <f>ROUND(I264*H264,2)</f>
        <v>0</v>
      </c>
      <c r="BL264" s="17" t="s">
        <v>200</v>
      </c>
      <c r="BM264" s="142" t="s">
        <v>1235</v>
      </c>
    </row>
    <row r="265" spans="2:65" s="1" customFormat="1" ht="10.199999999999999">
      <c r="B265" s="32"/>
      <c r="D265" s="144" t="s">
        <v>165</v>
      </c>
      <c r="F265" s="145" t="s">
        <v>1234</v>
      </c>
      <c r="I265" s="146"/>
      <c r="L265" s="32"/>
      <c r="M265" s="147"/>
      <c r="T265" s="56"/>
      <c r="AT265" s="17" t="s">
        <v>165</v>
      </c>
      <c r="AU265" s="17" t="s">
        <v>83</v>
      </c>
    </row>
    <row r="266" spans="2:65" s="1" customFormat="1" ht="16.5" customHeight="1">
      <c r="B266" s="130"/>
      <c r="C266" s="158" t="s">
        <v>600</v>
      </c>
      <c r="D266" s="158" t="s">
        <v>326</v>
      </c>
      <c r="E266" s="159" t="s">
        <v>1236</v>
      </c>
      <c r="F266" s="160" t="s">
        <v>1237</v>
      </c>
      <c r="G266" s="161" t="s">
        <v>376</v>
      </c>
      <c r="H266" s="162">
        <v>2</v>
      </c>
      <c r="I266" s="163"/>
      <c r="J266" s="164">
        <f>ROUND(I266*H266,2)</f>
        <v>0</v>
      </c>
      <c r="K266" s="160" t="s">
        <v>1</v>
      </c>
      <c r="L266" s="165"/>
      <c r="M266" s="166" t="s">
        <v>1</v>
      </c>
      <c r="N266" s="167" t="s">
        <v>39</v>
      </c>
      <c r="P266" s="140">
        <f>O266*H266</f>
        <v>0</v>
      </c>
      <c r="Q266" s="140">
        <v>4.0000000000000003E-5</v>
      </c>
      <c r="R266" s="140">
        <f>Q266*H266</f>
        <v>8.0000000000000007E-5</v>
      </c>
      <c r="S266" s="140">
        <v>0</v>
      </c>
      <c r="T266" s="141">
        <f>S266*H266</f>
        <v>0</v>
      </c>
      <c r="AR266" s="142" t="s">
        <v>241</v>
      </c>
      <c r="AT266" s="142" t="s">
        <v>326</v>
      </c>
      <c r="AU266" s="142" t="s">
        <v>83</v>
      </c>
      <c r="AY266" s="17" t="s">
        <v>159</v>
      </c>
      <c r="BE266" s="143">
        <f>IF(N266="základní",J266,0)</f>
        <v>0</v>
      </c>
      <c r="BF266" s="143">
        <f>IF(N266="snížená",J266,0)</f>
        <v>0</v>
      </c>
      <c r="BG266" s="143">
        <f>IF(N266="zákl. přenesená",J266,0)</f>
        <v>0</v>
      </c>
      <c r="BH266" s="143">
        <f>IF(N266="sníž. přenesená",J266,0)</f>
        <v>0</v>
      </c>
      <c r="BI266" s="143">
        <f>IF(N266="nulová",J266,0)</f>
        <v>0</v>
      </c>
      <c r="BJ266" s="17" t="s">
        <v>81</v>
      </c>
      <c r="BK266" s="143">
        <f>ROUND(I266*H266,2)</f>
        <v>0</v>
      </c>
      <c r="BL266" s="17" t="s">
        <v>200</v>
      </c>
      <c r="BM266" s="142" t="s">
        <v>1238</v>
      </c>
    </row>
    <row r="267" spans="2:65" s="1" customFormat="1" ht="10.199999999999999">
      <c r="B267" s="32"/>
      <c r="D267" s="144" t="s">
        <v>165</v>
      </c>
      <c r="F267" s="145" t="s">
        <v>1237</v>
      </c>
      <c r="I267" s="146"/>
      <c r="L267" s="32"/>
      <c r="M267" s="147"/>
      <c r="T267" s="56"/>
      <c r="AT267" s="17" t="s">
        <v>165</v>
      </c>
      <c r="AU267" s="17" t="s">
        <v>83</v>
      </c>
    </row>
    <row r="268" spans="2:65" s="1" customFormat="1" ht="16.5" customHeight="1">
      <c r="B268" s="130"/>
      <c r="C268" s="158" t="s">
        <v>604</v>
      </c>
      <c r="D268" s="158" t="s">
        <v>326</v>
      </c>
      <c r="E268" s="159" t="s">
        <v>1239</v>
      </c>
      <c r="F268" s="160" t="s">
        <v>1240</v>
      </c>
      <c r="G268" s="161" t="s">
        <v>376</v>
      </c>
      <c r="H268" s="162">
        <v>3</v>
      </c>
      <c r="I268" s="163"/>
      <c r="J268" s="164">
        <f>ROUND(I268*H268,2)</f>
        <v>0</v>
      </c>
      <c r="K268" s="160" t="s">
        <v>1</v>
      </c>
      <c r="L268" s="165"/>
      <c r="M268" s="166" t="s">
        <v>1</v>
      </c>
      <c r="N268" s="167" t="s">
        <v>39</v>
      </c>
      <c r="P268" s="140">
        <f>O268*H268</f>
        <v>0</v>
      </c>
      <c r="Q268" s="140">
        <v>1E-4</v>
      </c>
      <c r="R268" s="140">
        <f>Q268*H268</f>
        <v>3.0000000000000003E-4</v>
      </c>
      <c r="S268" s="140">
        <v>0</v>
      </c>
      <c r="T268" s="141">
        <f>S268*H268</f>
        <v>0</v>
      </c>
      <c r="AR268" s="142" t="s">
        <v>241</v>
      </c>
      <c r="AT268" s="142" t="s">
        <v>326</v>
      </c>
      <c r="AU268" s="142" t="s">
        <v>83</v>
      </c>
      <c r="AY268" s="17" t="s">
        <v>159</v>
      </c>
      <c r="BE268" s="143">
        <f>IF(N268="základní",J268,0)</f>
        <v>0</v>
      </c>
      <c r="BF268" s="143">
        <f>IF(N268="snížená",J268,0)</f>
        <v>0</v>
      </c>
      <c r="BG268" s="143">
        <f>IF(N268="zákl. přenesená",J268,0)</f>
        <v>0</v>
      </c>
      <c r="BH268" s="143">
        <f>IF(N268="sníž. přenesená",J268,0)</f>
        <v>0</v>
      </c>
      <c r="BI268" s="143">
        <f>IF(N268="nulová",J268,0)</f>
        <v>0</v>
      </c>
      <c r="BJ268" s="17" t="s">
        <v>81</v>
      </c>
      <c r="BK268" s="143">
        <f>ROUND(I268*H268,2)</f>
        <v>0</v>
      </c>
      <c r="BL268" s="17" t="s">
        <v>200</v>
      </c>
      <c r="BM268" s="142" t="s">
        <v>1241</v>
      </c>
    </row>
    <row r="269" spans="2:65" s="1" customFormat="1" ht="10.199999999999999">
      <c r="B269" s="32"/>
      <c r="D269" s="144" t="s">
        <v>165</v>
      </c>
      <c r="F269" s="145" t="s">
        <v>1240</v>
      </c>
      <c r="I269" s="146"/>
      <c r="L269" s="32"/>
      <c r="M269" s="147"/>
      <c r="T269" s="56"/>
      <c r="AT269" s="17" t="s">
        <v>165</v>
      </c>
      <c r="AU269" s="17" t="s">
        <v>83</v>
      </c>
    </row>
    <row r="270" spans="2:65" s="1" customFormat="1" ht="44.25" customHeight="1">
      <c r="B270" s="130"/>
      <c r="C270" s="131" t="s">
        <v>850</v>
      </c>
      <c r="D270" s="131" t="s">
        <v>160</v>
      </c>
      <c r="E270" s="132" t="s">
        <v>1242</v>
      </c>
      <c r="F270" s="133" t="s">
        <v>1243</v>
      </c>
      <c r="G270" s="134" t="s">
        <v>376</v>
      </c>
      <c r="H270" s="135">
        <v>1</v>
      </c>
      <c r="I270" s="136"/>
      <c r="J270" s="137">
        <f>ROUND(I270*H270,2)</f>
        <v>0</v>
      </c>
      <c r="K270" s="133" t="s">
        <v>465</v>
      </c>
      <c r="L270" s="32"/>
      <c r="M270" s="138" t="s">
        <v>1</v>
      </c>
      <c r="N270" s="139" t="s">
        <v>39</v>
      </c>
      <c r="P270" s="140">
        <f>O270*H270</f>
        <v>0</v>
      </c>
      <c r="Q270" s="140">
        <v>0</v>
      </c>
      <c r="R270" s="140">
        <f>Q270*H270</f>
        <v>0</v>
      </c>
      <c r="S270" s="140">
        <v>0</v>
      </c>
      <c r="T270" s="141">
        <f>S270*H270</f>
        <v>0</v>
      </c>
      <c r="AR270" s="142" t="s">
        <v>200</v>
      </c>
      <c r="AT270" s="142" t="s">
        <v>160</v>
      </c>
      <c r="AU270" s="142" t="s">
        <v>83</v>
      </c>
      <c r="AY270" s="17" t="s">
        <v>159</v>
      </c>
      <c r="BE270" s="143">
        <f>IF(N270="základní",J270,0)</f>
        <v>0</v>
      </c>
      <c r="BF270" s="143">
        <f>IF(N270="snížená",J270,0)</f>
        <v>0</v>
      </c>
      <c r="BG270" s="143">
        <f>IF(N270="zákl. přenesená",J270,0)</f>
        <v>0</v>
      </c>
      <c r="BH270" s="143">
        <f>IF(N270="sníž. přenesená",J270,0)</f>
        <v>0</v>
      </c>
      <c r="BI270" s="143">
        <f>IF(N270="nulová",J270,0)</f>
        <v>0</v>
      </c>
      <c r="BJ270" s="17" t="s">
        <v>81</v>
      </c>
      <c r="BK270" s="143">
        <f>ROUND(I270*H270,2)</f>
        <v>0</v>
      </c>
      <c r="BL270" s="17" t="s">
        <v>200</v>
      </c>
      <c r="BM270" s="142" t="s">
        <v>1244</v>
      </c>
    </row>
    <row r="271" spans="2:65" s="1" customFormat="1" ht="28.8">
      <c r="B271" s="32"/>
      <c r="D271" s="144" t="s">
        <v>165</v>
      </c>
      <c r="F271" s="145" t="s">
        <v>1243</v>
      </c>
      <c r="I271" s="146"/>
      <c r="L271" s="32"/>
      <c r="M271" s="149"/>
      <c r="N271" s="150"/>
      <c r="O271" s="150"/>
      <c r="P271" s="150"/>
      <c r="Q271" s="150"/>
      <c r="R271" s="150"/>
      <c r="S271" s="150"/>
      <c r="T271" s="151"/>
      <c r="AT271" s="17" t="s">
        <v>165</v>
      </c>
      <c r="AU271" s="17" t="s">
        <v>83</v>
      </c>
    </row>
    <row r="272" spans="2:65" s="1" customFormat="1" ht="6.9" customHeight="1">
      <c r="B272" s="44"/>
      <c r="C272" s="45"/>
      <c r="D272" s="45"/>
      <c r="E272" s="45"/>
      <c r="F272" s="45"/>
      <c r="G272" s="45"/>
      <c r="H272" s="45"/>
      <c r="I272" s="45"/>
      <c r="J272" s="45"/>
      <c r="K272" s="45"/>
      <c r="L272" s="32"/>
    </row>
  </sheetData>
  <autoFilter ref="C125:K271" xr:uid="{00000000-0009-0000-0000-000005000000}"/>
  <mergeCells count="15">
    <mergeCell ref="E112:H112"/>
    <mergeCell ref="E116:H116"/>
    <mergeCell ref="E114:H114"/>
    <mergeCell ref="E118:H118"/>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239"/>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5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7" t="s">
        <v>5</v>
      </c>
      <c r="M2" s="222"/>
      <c r="N2" s="222"/>
      <c r="O2" s="222"/>
      <c r="P2" s="222"/>
      <c r="Q2" s="222"/>
      <c r="R2" s="222"/>
      <c r="S2" s="222"/>
      <c r="T2" s="222"/>
      <c r="U2" s="222"/>
      <c r="V2" s="222"/>
      <c r="AT2" s="17" t="s">
        <v>107</v>
      </c>
    </row>
    <row r="3" spans="2:46" ht="6.9" customHeight="1">
      <c r="B3" s="18"/>
      <c r="C3" s="19"/>
      <c r="D3" s="19"/>
      <c r="E3" s="19"/>
      <c r="F3" s="19"/>
      <c r="G3" s="19"/>
      <c r="H3" s="19"/>
      <c r="I3" s="19"/>
      <c r="J3" s="19"/>
      <c r="K3" s="19"/>
      <c r="L3" s="20"/>
      <c r="AT3" s="17" t="s">
        <v>83</v>
      </c>
    </row>
    <row r="4" spans="2:46" ht="24.9" customHeight="1">
      <c r="B4" s="20"/>
      <c r="D4" s="21" t="s">
        <v>127</v>
      </c>
      <c r="L4" s="20"/>
      <c r="M4" s="93" t="s">
        <v>10</v>
      </c>
      <c r="AT4" s="17" t="s">
        <v>3</v>
      </c>
    </row>
    <row r="5" spans="2:46" ht="6.9" customHeight="1">
      <c r="B5" s="20"/>
      <c r="L5" s="20"/>
    </row>
    <row r="6" spans="2:46" ht="12" customHeight="1">
      <c r="B6" s="20"/>
      <c r="D6" s="27" t="s">
        <v>16</v>
      </c>
      <c r="L6" s="20"/>
    </row>
    <row r="7" spans="2:46" ht="16.5" customHeight="1">
      <c r="B7" s="20"/>
      <c r="E7" s="254" t="str">
        <f>'Rekapitulace stavby'!K6</f>
        <v>Kanalizace a ČOV Újezdec</v>
      </c>
      <c r="F7" s="255"/>
      <c r="G7" s="255"/>
      <c r="H7" s="255"/>
      <c r="L7" s="20"/>
    </row>
    <row r="8" spans="2:46" ht="13.2">
      <c r="B8" s="20"/>
      <c r="D8" s="27" t="s">
        <v>128</v>
      </c>
      <c r="L8" s="20"/>
    </row>
    <row r="9" spans="2:46" ht="16.5" customHeight="1">
      <c r="B9" s="20"/>
      <c r="E9" s="254" t="s">
        <v>129</v>
      </c>
      <c r="F9" s="222"/>
      <c r="G9" s="222"/>
      <c r="H9" s="222"/>
      <c r="L9" s="20"/>
    </row>
    <row r="10" spans="2:46" ht="12" customHeight="1">
      <c r="B10" s="20"/>
      <c r="D10" s="27" t="s">
        <v>130</v>
      </c>
      <c r="L10" s="20"/>
    </row>
    <row r="11" spans="2:46" s="1" customFormat="1" ht="16.5" customHeight="1">
      <c r="B11" s="32"/>
      <c r="E11" s="252" t="s">
        <v>297</v>
      </c>
      <c r="F11" s="256"/>
      <c r="G11" s="256"/>
      <c r="H11" s="256"/>
      <c r="L11" s="32"/>
    </row>
    <row r="12" spans="2:46" s="1" customFormat="1" ht="12" customHeight="1">
      <c r="B12" s="32"/>
      <c r="D12" s="27" t="s">
        <v>298</v>
      </c>
      <c r="L12" s="32"/>
    </row>
    <row r="13" spans="2:46" s="1" customFormat="1" ht="16.5" customHeight="1">
      <c r="B13" s="32"/>
      <c r="E13" s="215" t="s">
        <v>1245</v>
      </c>
      <c r="F13" s="256"/>
      <c r="G13" s="256"/>
      <c r="H13" s="256"/>
      <c r="L13" s="32"/>
    </row>
    <row r="14" spans="2:46" s="1" customFormat="1" ht="10.199999999999999">
      <c r="B14" s="32"/>
      <c r="L14" s="32"/>
    </row>
    <row r="15" spans="2:46" s="1" customFormat="1" ht="12" customHeight="1">
      <c r="B15" s="32"/>
      <c r="D15" s="27" t="s">
        <v>18</v>
      </c>
      <c r="F15" s="25" t="s">
        <v>1</v>
      </c>
      <c r="I15" s="27" t="s">
        <v>20</v>
      </c>
      <c r="J15" s="25" t="s">
        <v>1</v>
      </c>
      <c r="L15" s="32"/>
    </row>
    <row r="16" spans="2:46" s="1" customFormat="1" ht="12" customHeight="1">
      <c r="B16" s="32"/>
      <c r="D16" s="27" t="s">
        <v>21</v>
      </c>
      <c r="F16" s="25" t="s">
        <v>22</v>
      </c>
      <c r="I16" s="27" t="s">
        <v>23</v>
      </c>
      <c r="J16" s="52" t="str">
        <f>'Rekapitulace stavby'!AN8</f>
        <v>25. 2. 2025</v>
      </c>
      <c r="L16" s="32"/>
    </row>
    <row r="17" spans="2:12" s="1" customFormat="1" ht="10.8" customHeight="1">
      <c r="B17" s="32"/>
      <c r="L17" s="32"/>
    </row>
    <row r="18" spans="2:12" s="1" customFormat="1" ht="12" customHeight="1">
      <c r="B18" s="32"/>
      <c r="D18" s="27" t="s">
        <v>25</v>
      </c>
      <c r="I18" s="27" t="s">
        <v>26</v>
      </c>
      <c r="J18" s="25" t="s">
        <v>1</v>
      </c>
      <c r="L18" s="32"/>
    </row>
    <row r="19" spans="2:12" s="1" customFormat="1" ht="18" customHeight="1">
      <c r="B19" s="32"/>
      <c r="E19" s="25" t="s">
        <v>22</v>
      </c>
      <c r="I19" s="27" t="s">
        <v>27</v>
      </c>
      <c r="J19" s="25" t="s">
        <v>1</v>
      </c>
      <c r="L19" s="32"/>
    </row>
    <row r="20" spans="2:12" s="1" customFormat="1" ht="6.9" customHeight="1">
      <c r="B20" s="32"/>
      <c r="L20" s="32"/>
    </row>
    <row r="21" spans="2:12" s="1" customFormat="1" ht="12" customHeight="1">
      <c r="B21" s="32"/>
      <c r="D21" s="27" t="s">
        <v>28</v>
      </c>
      <c r="I21" s="27" t="s">
        <v>26</v>
      </c>
      <c r="J21" s="28" t="str">
        <f>'Rekapitulace stavby'!AN13</f>
        <v>Vyplň údaj</v>
      </c>
      <c r="L21" s="32"/>
    </row>
    <row r="22" spans="2:12" s="1" customFormat="1" ht="18" customHeight="1">
      <c r="B22" s="32"/>
      <c r="E22" s="257" t="str">
        <f>'Rekapitulace stavby'!E14</f>
        <v>Vyplň údaj</v>
      </c>
      <c r="F22" s="221"/>
      <c r="G22" s="221"/>
      <c r="H22" s="221"/>
      <c r="I22" s="27" t="s">
        <v>27</v>
      </c>
      <c r="J22" s="28" t="str">
        <f>'Rekapitulace stavby'!AN14</f>
        <v>Vyplň údaj</v>
      </c>
      <c r="L22" s="32"/>
    </row>
    <row r="23" spans="2:12" s="1" customFormat="1" ht="6.9" customHeight="1">
      <c r="B23" s="32"/>
      <c r="L23" s="32"/>
    </row>
    <row r="24" spans="2:12" s="1" customFormat="1" ht="12" customHeight="1">
      <c r="B24" s="32"/>
      <c r="D24" s="27" t="s">
        <v>30</v>
      </c>
      <c r="I24" s="27" t="s">
        <v>26</v>
      </c>
      <c r="J24" s="25" t="s">
        <v>1</v>
      </c>
      <c r="L24" s="32"/>
    </row>
    <row r="25" spans="2:12" s="1" customFormat="1" ht="18" customHeight="1">
      <c r="B25" s="32"/>
      <c r="E25" s="25" t="s">
        <v>22</v>
      </c>
      <c r="I25" s="27" t="s">
        <v>27</v>
      </c>
      <c r="J25" s="25" t="s">
        <v>1</v>
      </c>
      <c r="L25" s="32"/>
    </row>
    <row r="26" spans="2:12" s="1" customFormat="1" ht="6.9" customHeight="1">
      <c r="B26" s="32"/>
      <c r="L26" s="32"/>
    </row>
    <row r="27" spans="2:12" s="1" customFormat="1" ht="12" customHeight="1">
      <c r="B27" s="32"/>
      <c r="D27" s="27" t="s">
        <v>32</v>
      </c>
      <c r="I27" s="27" t="s">
        <v>26</v>
      </c>
      <c r="J27" s="25" t="s">
        <v>1</v>
      </c>
      <c r="L27" s="32"/>
    </row>
    <row r="28" spans="2:12" s="1" customFormat="1" ht="18" customHeight="1">
      <c r="B28" s="32"/>
      <c r="E28" s="25" t="s">
        <v>22</v>
      </c>
      <c r="I28" s="27" t="s">
        <v>27</v>
      </c>
      <c r="J28" s="25" t="s">
        <v>1</v>
      </c>
      <c r="L28" s="32"/>
    </row>
    <row r="29" spans="2:12" s="1" customFormat="1" ht="6.9" customHeight="1">
      <c r="B29" s="32"/>
      <c r="L29" s="32"/>
    </row>
    <row r="30" spans="2:12" s="1" customFormat="1" ht="12" customHeight="1">
      <c r="B30" s="32"/>
      <c r="D30" s="27" t="s">
        <v>33</v>
      </c>
      <c r="L30" s="32"/>
    </row>
    <row r="31" spans="2:12" s="7" customFormat="1" ht="16.5" customHeight="1">
      <c r="B31" s="94"/>
      <c r="E31" s="226" t="s">
        <v>1</v>
      </c>
      <c r="F31" s="226"/>
      <c r="G31" s="226"/>
      <c r="H31" s="226"/>
      <c r="L31" s="94"/>
    </row>
    <row r="32" spans="2:12" s="1" customFormat="1" ht="6.9" customHeight="1">
      <c r="B32" s="32"/>
      <c r="L32" s="32"/>
    </row>
    <row r="33" spans="2:12" s="1" customFormat="1" ht="6.9" customHeight="1">
      <c r="B33" s="32"/>
      <c r="D33" s="53"/>
      <c r="E33" s="53"/>
      <c r="F33" s="53"/>
      <c r="G33" s="53"/>
      <c r="H33" s="53"/>
      <c r="I33" s="53"/>
      <c r="J33" s="53"/>
      <c r="K33" s="53"/>
      <c r="L33" s="32"/>
    </row>
    <row r="34" spans="2:12" s="1" customFormat="1" ht="25.35" customHeight="1">
      <c r="B34" s="32"/>
      <c r="D34" s="95" t="s">
        <v>34</v>
      </c>
      <c r="J34" s="66">
        <f>ROUND(J129, 2)</f>
        <v>0</v>
      </c>
      <c r="L34" s="32"/>
    </row>
    <row r="35" spans="2:12" s="1" customFormat="1" ht="6.9" customHeight="1">
      <c r="B35" s="32"/>
      <c r="D35" s="53"/>
      <c r="E35" s="53"/>
      <c r="F35" s="53"/>
      <c r="G35" s="53"/>
      <c r="H35" s="53"/>
      <c r="I35" s="53"/>
      <c r="J35" s="53"/>
      <c r="K35" s="53"/>
      <c r="L35" s="32"/>
    </row>
    <row r="36" spans="2:12" s="1" customFormat="1" ht="14.4" customHeight="1">
      <c r="B36" s="32"/>
      <c r="F36" s="35" t="s">
        <v>36</v>
      </c>
      <c r="I36" s="35" t="s">
        <v>35</v>
      </c>
      <c r="J36" s="35" t="s">
        <v>37</v>
      </c>
      <c r="L36" s="32"/>
    </row>
    <row r="37" spans="2:12" s="1" customFormat="1" ht="14.4" customHeight="1">
      <c r="B37" s="32"/>
      <c r="D37" s="55" t="s">
        <v>38</v>
      </c>
      <c r="E37" s="27" t="s">
        <v>39</v>
      </c>
      <c r="F37" s="86">
        <f>ROUND((SUM(BE129:BE238)),  2)</f>
        <v>0</v>
      </c>
      <c r="I37" s="96">
        <v>0.21</v>
      </c>
      <c r="J37" s="86">
        <f>ROUND(((SUM(BE129:BE238))*I37),  2)</f>
        <v>0</v>
      </c>
      <c r="L37" s="32"/>
    </row>
    <row r="38" spans="2:12" s="1" customFormat="1" ht="14.4" customHeight="1">
      <c r="B38" s="32"/>
      <c r="E38" s="27" t="s">
        <v>40</v>
      </c>
      <c r="F38" s="86">
        <f>ROUND((SUM(BF129:BF238)),  2)</f>
        <v>0</v>
      </c>
      <c r="I38" s="96">
        <v>0.12</v>
      </c>
      <c r="J38" s="86">
        <f>ROUND(((SUM(BF129:BF238))*I38),  2)</f>
        <v>0</v>
      </c>
      <c r="L38" s="32"/>
    </row>
    <row r="39" spans="2:12" s="1" customFormat="1" ht="14.4" hidden="1" customHeight="1">
      <c r="B39" s="32"/>
      <c r="E39" s="27" t="s">
        <v>41</v>
      </c>
      <c r="F39" s="86">
        <f>ROUND((SUM(BG129:BG238)),  2)</f>
        <v>0</v>
      </c>
      <c r="I39" s="96">
        <v>0.21</v>
      </c>
      <c r="J39" s="86">
        <f>0</f>
        <v>0</v>
      </c>
      <c r="L39" s="32"/>
    </row>
    <row r="40" spans="2:12" s="1" customFormat="1" ht="14.4" hidden="1" customHeight="1">
      <c r="B40" s="32"/>
      <c r="E40" s="27" t="s">
        <v>42</v>
      </c>
      <c r="F40" s="86">
        <f>ROUND((SUM(BH129:BH238)),  2)</f>
        <v>0</v>
      </c>
      <c r="I40" s="96">
        <v>0.12</v>
      </c>
      <c r="J40" s="86">
        <f>0</f>
        <v>0</v>
      </c>
      <c r="L40" s="32"/>
    </row>
    <row r="41" spans="2:12" s="1" customFormat="1" ht="14.4" hidden="1" customHeight="1">
      <c r="B41" s="32"/>
      <c r="E41" s="27" t="s">
        <v>43</v>
      </c>
      <c r="F41" s="86">
        <f>ROUND((SUM(BI129:BI238)),  2)</f>
        <v>0</v>
      </c>
      <c r="I41" s="96">
        <v>0</v>
      </c>
      <c r="J41" s="86">
        <f>0</f>
        <v>0</v>
      </c>
      <c r="L41" s="32"/>
    </row>
    <row r="42" spans="2:12" s="1" customFormat="1" ht="6.9" customHeight="1">
      <c r="B42" s="32"/>
      <c r="L42" s="32"/>
    </row>
    <row r="43" spans="2:12" s="1" customFormat="1" ht="25.35" customHeight="1">
      <c r="B43" s="32"/>
      <c r="C43" s="97"/>
      <c r="D43" s="98" t="s">
        <v>44</v>
      </c>
      <c r="E43" s="57"/>
      <c r="F43" s="57"/>
      <c r="G43" s="99" t="s">
        <v>45</v>
      </c>
      <c r="H43" s="100" t="s">
        <v>46</v>
      </c>
      <c r="I43" s="57"/>
      <c r="J43" s="101">
        <f>SUM(J34:J41)</f>
        <v>0</v>
      </c>
      <c r="K43" s="102"/>
      <c r="L43" s="32"/>
    </row>
    <row r="44" spans="2:12" s="1" customFormat="1" ht="14.4" customHeight="1">
      <c r="B44" s="32"/>
      <c r="L44" s="32"/>
    </row>
    <row r="45" spans="2:12" ht="14.4" customHeight="1">
      <c r="B45" s="20"/>
      <c r="L45" s="20"/>
    </row>
    <row r="46" spans="2:12" ht="14.4" customHeight="1">
      <c r="B46" s="20"/>
      <c r="L46" s="20"/>
    </row>
    <row r="47" spans="2:12" ht="14.4" customHeight="1">
      <c r="B47" s="20"/>
      <c r="L47" s="20"/>
    </row>
    <row r="48" spans="2:12" ht="14.4" customHeight="1">
      <c r="B48" s="20"/>
      <c r="L48" s="20"/>
    </row>
    <row r="49" spans="2:12" ht="14.4" customHeight="1">
      <c r="B49" s="20"/>
      <c r="L49" s="20"/>
    </row>
    <row r="50" spans="2:12" s="1" customFormat="1" ht="14.4" customHeight="1">
      <c r="B50" s="32"/>
      <c r="D50" s="41" t="s">
        <v>47</v>
      </c>
      <c r="E50" s="42"/>
      <c r="F50" s="42"/>
      <c r="G50" s="41" t="s">
        <v>48</v>
      </c>
      <c r="H50" s="42"/>
      <c r="I50" s="42"/>
      <c r="J50" s="42"/>
      <c r="K50" s="42"/>
      <c r="L50" s="32"/>
    </row>
    <row r="51" spans="2:12" ht="10.199999999999999">
      <c r="B51" s="20"/>
      <c r="L51" s="20"/>
    </row>
    <row r="52" spans="2:12" ht="10.199999999999999">
      <c r="B52" s="20"/>
      <c r="L52" s="20"/>
    </row>
    <row r="53" spans="2:12" ht="10.199999999999999">
      <c r="B53" s="20"/>
      <c r="L53" s="20"/>
    </row>
    <row r="54" spans="2:12" ht="10.199999999999999">
      <c r="B54" s="20"/>
      <c r="L54" s="20"/>
    </row>
    <row r="55" spans="2:12" ht="10.199999999999999">
      <c r="B55" s="20"/>
      <c r="L55" s="20"/>
    </row>
    <row r="56" spans="2:12" ht="10.199999999999999">
      <c r="B56" s="20"/>
      <c r="L56" s="20"/>
    </row>
    <row r="57" spans="2:12" ht="10.199999999999999">
      <c r="B57" s="20"/>
      <c r="L57" s="20"/>
    </row>
    <row r="58" spans="2:12" ht="10.199999999999999">
      <c r="B58" s="20"/>
      <c r="L58" s="20"/>
    </row>
    <row r="59" spans="2:12" ht="10.199999999999999">
      <c r="B59" s="20"/>
      <c r="L59" s="20"/>
    </row>
    <row r="60" spans="2:12" ht="10.199999999999999">
      <c r="B60" s="20"/>
      <c r="L60" s="20"/>
    </row>
    <row r="61" spans="2:12" s="1" customFormat="1" ht="13.2">
      <c r="B61" s="32"/>
      <c r="D61" s="43" t="s">
        <v>49</v>
      </c>
      <c r="E61" s="34"/>
      <c r="F61" s="103" t="s">
        <v>50</v>
      </c>
      <c r="G61" s="43" t="s">
        <v>49</v>
      </c>
      <c r="H61" s="34"/>
      <c r="I61" s="34"/>
      <c r="J61" s="104" t="s">
        <v>50</v>
      </c>
      <c r="K61" s="34"/>
      <c r="L61" s="32"/>
    </row>
    <row r="62" spans="2:12" ht="10.199999999999999">
      <c r="B62" s="20"/>
      <c r="L62" s="20"/>
    </row>
    <row r="63" spans="2:12" ht="10.199999999999999">
      <c r="B63" s="20"/>
      <c r="L63" s="20"/>
    </row>
    <row r="64" spans="2:12" ht="10.199999999999999">
      <c r="B64" s="20"/>
      <c r="L64" s="20"/>
    </row>
    <row r="65" spans="2:12" s="1" customFormat="1" ht="13.2">
      <c r="B65" s="32"/>
      <c r="D65" s="41" t="s">
        <v>51</v>
      </c>
      <c r="E65" s="42"/>
      <c r="F65" s="42"/>
      <c r="G65" s="41" t="s">
        <v>52</v>
      </c>
      <c r="H65" s="42"/>
      <c r="I65" s="42"/>
      <c r="J65" s="42"/>
      <c r="K65" s="42"/>
      <c r="L65" s="32"/>
    </row>
    <row r="66" spans="2:12" ht="10.199999999999999">
      <c r="B66" s="20"/>
      <c r="L66" s="20"/>
    </row>
    <row r="67" spans="2:12" ht="10.199999999999999">
      <c r="B67" s="20"/>
      <c r="L67" s="20"/>
    </row>
    <row r="68" spans="2:12" ht="10.199999999999999">
      <c r="B68" s="20"/>
      <c r="L68" s="20"/>
    </row>
    <row r="69" spans="2:12" ht="10.199999999999999">
      <c r="B69" s="20"/>
      <c r="L69" s="20"/>
    </row>
    <row r="70" spans="2:12" ht="10.199999999999999">
      <c r="B70" s="20"/>
      <c r="L70" s="20"/>
    </row>
    <row r="71" spans="2:12" ht="10.199999999999999">
      <c r="B71" s="20"/>
      <c r="L71" s="20"/>
    </row>
    <row r="72" spans="2:12" ht="10.199999999999999">
      <c r="B72" s="20"/>
      <c r="L72" s="20"/>
    </row>
    <row r="73" spans="2:12" ht="10.199999999999999">
      <c r="B73" s="20"/>
      <c r="L73" s="20"/>
    </row>
    <row r="74" spans="2:12" ht="10.199999999999999">
      <c r="B74" s="20"/>
      <c r="L74" s="20"/>
    </row>
    <row r="75" spans="2:12" ht="10.199999999999999">
      <c r="B75" s="20"/>
      <c r="L75" s="20"/>
    </row>
    <row r="76" spans="2:12" s="1" customFormat="1" ht="13.2">
      <c r="B76" s="32"/>
      <c r="D76" s="43" t="s">
        <v>49</v>
      </c>
      <c r="E76" s="34"/>
      <c r="F76" s="103" t="s">
        <v>50</v>
      </c>
      <c r="G76" s="43" t="s">
        <v>49</v>
      </c>
      <c r="H76" s="34"/>
      <c r="I76" s="34"/>
      <c r="J76" s="104" t="s">
        <v>50</v>
      </c>
      <c r="K76" s="34"/>
      <c r="L76" s="32"/>
    </row>
    <row r="77" spans="2:12" s="1" customFormat="1" ht="14.4" customHeight="1">
      <c r="B77" s="44"/>
      <c r="C77" s="45"/>
      <c r="D77" s="45"/>
      <c r="E77" s="45"/>
      <c r="F77" s="45"/>
      <c r="G77" s="45"/>
      <c r="H77" s="45"/>
      <c r="I77" s="45"/>
      <c r="J77" s="45"/>
      <c r="K77" s="45"/>
      <c r="L77" s="32"/>
    </row>
    <row r="81" spans="2:12" s="1" customFormat="1" ht="6.9" customHeight="1">
      <c r="B81" s="46"/>
      <c r="C81" s="47"/>
      <c r="D81" s="47"/>
      <c r="E81" s="47"/>
      <c r="F81" s="47"/>
      <c r="G81" s="47"/>
      <c r="H81" s="47"/>
      <c r="I81" s="47"/>
      <c r="J81" s="47"/>
      <c r="K81" s="47"/>
      <c r="L81" s="32"/>
    </row>
    <row r="82" spans="2:12" s="1" customFormat="1" ht="24.9" customHeight="1">
      <c r="B82" s="32"/>
      <c r="C82" s="21" t="s">
        <v>132</v>
      </c>
      <c r="L82" s="32"/>
    </row>
    <row r="83" spans="2:12" s="1" customFormat="1" ht="6.9" customHeight="1">
      <c r="B83" s="32"/>
      <c r="L83" s="32"/>
    </row>
    <row r="84" spans="2:12" s="1" customFormat="1" ht="12" customHeight="1">
      <c r="B84" s="32"/>
      <c r="C84" s="27" t="s">
        <v>16</v>
      </c>
      <c r="L84" s="32"/>
    </row>
    <row r="85" spans="2:12" s="1" customFormat="1" ht="16.5" customHeight="1">
      <c r="B85" s="32"/>
      <c r="E85" s="254" t="str">
        <f>E7</f>
        <v>Kanalizace a ČOV Újezdec</v>
      </c>
      <c r="F85" s="255"/>
      <c r="G85" s="255"/>
      <c r="H85" s="255"/>
      <c r="L85" s="32"/>
    </row>
    <row r="86" spans="2:12" ht="12" customHeight="1">
      <c r="B86" s="20"/>
      <c r="C86" s="27" t="s">
        <v>128</v>
      </c>
      <c r="L86" s="20"/>
    </row>
    <row r="87" spans="2:12" ht="16.5" customHeight="1">
      <c r="B87" s="20"/>
      <c r="E87" s="254" t="s">
        <v>129</v>
      </c>
      <c r="F87" s="222"/>
      <c r="G87" s="222"/>
      <c r="H87" s="222"/>
      <c r="L87" s="20"/>
    </row>
    <row r="88" spans="2:12" ht="12" customHeight="1">
      <c r="B88" s="20"/>
      <c r="C88" s="27" t="s">
        <v>130</v>
      </c>
      <c r="L88" s="20"/>
    </row>
    <row r="89" spans="2:12" s="1" customFormat="1" ht="16.5" customHeight="1">
      <c r="B89" s="32"/>
      <c r="E89" s="252" t="s">
        <v>297</v>
      </c>
      <c r="F89" s="256"/>
      <c r="G89" s="256"/>
      <c r="H89" s="256"/>
      <c r="L89" s="32"/>
    </row>
    <row r="90" spans="2:12" s="1" customFormat="1" ht="12" customHeight="1">
      <c r="B90" s="32"/>
      <c r="C90" s="27" t="s">
        <v>298</v>
      </c>
      <c r="L90" s="32"/>
    </row>
    <row r="91" spans="2:12" s="1" customFormat="1" ht="16.5" customHeight="1">
      <c r="B91" s="32"/>
      <c r="E91" s="215" t="str">
        <f>E13</f>
        <v>06 - Rozvaděč DT</v>
      </c>
      <c r="F91" s="256"/>
      <c r="G91" s="256"/>
      <c r="H91" s="256"/>
      <c r="L91" s="32"/>
    </row>
    <row r="92" spans="2:12" s="1" customFormat="1" ht="6.9" customHeight="1">
      <c r="B92" s="32"/>
      <c r="L92" s="32"/>
    </row>
    <row r="93" spans="2:12" s="1" customFormat="1" ht="12" customHeight="1">
      <c r="B93" s="32"/>
      <c r="C93" s="27" t="s">
        <v>21</v>
      </c>
      <c r="F93" s="25" t="str">
        <f>F16</f>
        <v xml:space="preserve"> </v>
      </c>
      <c r="I93" s="27" t="s">
        <v>23</v>
      </c>
      <c r="J93" s="52" t="str">
        <f>IF(J16="","",J16)</f>
        <v>25. 2. 2025</v>
      </c>
      <c r="L93" s="32"/>
    </row>
    <row r="94" spans="2:12" s="1" customFormat="1" ht="6.9" customHeight="1">
      <c r="B94" s="32"/>
      <c r="L94" s="32"/>
    </row>
    <row r="95" spans="2:12" s="1" customFormat="1" ht="15.15" customHeight="1">
      <c r="B95" s="32"/>
      <c r="C95" s="27" t="s">
        <v>25</v>
      </c>
      <c r="F95" s="25" t="str">
        <f>E19</f>
        <v xml:space="preserve"> </v>
      </c>
      <c r="I95" s="27" t="s">
        <v>30</v>
      </c>
      <c r="J95" s="30" t="str">
        <f>E25</f>
        <v xml:space="preserve"> </v>
      </c>
      <c r="L95" s="32"/>
    </row>
    <row r="96" spans="2:12" s="1" customFormat="1" ht="15.15" customHeight="1">
      <c r="B96" s="32"/>
      <c r="C96" s="27" t="s">
        <v>28</v>
      </c>
      <c r="F96" s="25" t="str">
        <f>IF(E22="","",E22)</f>
        <v>Vyplň údaj</v>
      </c>
      <c r="I96" s="27" t="s">
        <v>32</v>
      </c>
      <c r="J96" s="30" t="str">
        <f>E28</f>
        <v xml:space="preserve"> </v>
      </c>
      <c r="L96" s="32"/>
    </row>
    <row r="97" spans="2:47" s="1" customFormat="1" ht="10.35" customHeight="1">
      <c r="B97" s="32"/>
      <c r="L97" s="32"/>
    </row>
    <row r="98" spans="2:47" s="1" customFormat="1" ht="29.25" customHeight="1">
      <c r="B98" s="32"/>
      <c r="C98" s="105" t="s">
        <v>133</v>
      </c>
      <c r="D98" s="97"/>
      <c r="E98" s="97"/>
      <c r="F98" s="97"/>
      <c r="G98" s="97"/>
      <c r="H98" s="97"/>
      <c r="I98" s="97"/>
      <c r="J98" s="106" t="s">
        <v>134</v>
      </c>
      <c r="K98" s="97"/>
      <c r="L98" s="32"/>
    </row>
    <row r="99" spans="2:47" s="1" customFormat="1" ht="10.35" customHeight="1">
      <c r="B99" s="32"/>
      <c r="L99" s="32"/>
    </row>
    <row r="100" spans="2:47" s="1" customFormat="1" ht="22.8" customHeight="1">
      <c r="B100" s="32"/>
      <c r="C100" s="107" t="s">
        <v>135</v>
      </c>
      <c r="J100" s="66">
        <f>J129</f>
        <v>0</v>
      </c>
      <c r="L100" s="32"/>
      <c r="AU100" s="17" t="s">
        <v>136</v>
      </c>
    </row>
    <row r="101" spans="2:47" s="8" customFormat="1" ht="24.9" customHeight="1">
      <c r="B101" s="108"/>
      <c r="D101" s="109" t="s">
        <v>302</v>
      </c>
      <c r="E101" s="110"/>
      <c r="F101" s="110"/>
      <c r="G101" s="110"/>
      <c r="H101" s="110"/>
      <c r="I101" s="110"/>
      <c r="J101" s="111">
        <f>J130</f>
        <v>0</v>
      </c>
      <c r="L101" s="108"/>
    </row>
    <row r="102" spans="2:47" s="11" customFormat="1" ht="19.95" customHeight="1">
      <c r="B102" s="152"/>
      <c r="D102" s="153" t="s">
        <v>303</v>
      </c>
      <c r="E102" s="154"/>
      <c r="F102" s="154"/>
      <c r="G102" s="154"/>
      <c r="H102" s="154"/>
      <c r="I102" s="154"/>
      <c r="J102" s="155">
        <f>J131</f>
        <v>0</v>
      </c>
      <c r="L102" s="152"/>
    </row>
    <row r="103" spans="2:47" s="11" customFormat="1" ht="19.95" customHeight="1">
      <c r="B103" s="152"/>
      <c r="D103" s="153" t="s">
        <v>674</v>
      </c>
      <c r="E103" s="154"/>
      <c r="F103" s="154"/>
      <c r="G103" s="154"/>
      <c r="H103" s="154"/>
      <c r="I103" s="154"/>
      <c r="J103" s="155">
        <f>J220</f>
        <v>0</v>
      </c>
      <c r="L103" s="152"/>
    </row>
    <row r="104" spans="2:47" s="8" customFormat="1" ht="24.9" customHeight="1">
      <c r="B104" s="108"/>
      <c r="D104" s="109" t="s">
        <v>304</v>
      </c>
      <c r="E104" s="110"/>
      <c r="F104" s="110"/>
      <c r="G104" s="110"/>
      <c r="H104" s="110"/>
      <c r="I104" s="110"/>
      <c r="J104" s="111">
        <f>J229</f>
        <v>0</v>
      </c>
      <c r="L104" s="108"/>
    </row>
    <row r="105" spans="2:47" s="11" customFormat="1" ht="19.95" customHeight="1">
      <c r="B105" s="152"/>
      <c r="D105" s="153" t="s">
        <v>305</v>
      </c>
      <c r="E105" s="154"/>
      <c r="F105" s="154"/>
      <c r="G105" s="154"/>
      <c r="H105" s="154"/>
      <c r="I105" s="154"/>
      <c r="J105" s="155">
        <f>J230</f>
        <v>0</v>
      </c>
      <c r="L105" s="152"/>
    </row>
    <row r="106" spans="2:47" s="1" customFormat="1" ht="21.75" customHeight="1">
      <c r="B106" s="32"/>
      <c r="L106" s="32"/>
    </row>
    <row r="107" spans="2:47" s="1" customFormat="1" ht="6.9" customHeight="1">
      <c r="B107" s="44"/>
      <c r="C107" s="45"/>
      <c r="D107" s="45"/>
      <c r="E107" s="45"/>
      <c r="F107" s="45"/>
      <c r="G107" s="45"/>
      <c r="H107" s="45"/>
      <c r="I107" s="45"/>
      <c r="J107" s="45"/>
      <c r="K107" s="45"/>
      <c r="L107" s="32"/>
    </row>
    <row r="111" spans="2:47" s="1" customFormat="1" ht="6.9" customHeight="1">
      <c r="B111" s="46"/>
      <c r="C111" s="47"/>
      <c r="D111" s="47"/>
      <c r="E111" s="47"/>
      <c r="F111" s="47"/>
      <c r="G111" s="47"/>
      <c r="H111" s="47"/>
      <c r="I111" s="47"/>
      <c r="J111" s="47"/>
      <c r="K111" s="47"/>
      <c r="L111" s="32"/>
    </row>
    <row r="112" spans="2:47" s="1" customFormat="1" ht="24.9" customHeight="1">
      <c r="B112" s="32"/>
      <c r="C112" s="21" t="s">
        <v>144</v>
      </c>
      <c r="L112" s="32"/>
    </row>
    <row r="113" spans="2:20" s="1" customFormat="1" ht="6.9" customHeight="1">
      <c r="B113" s="32"/>
      <c r="L113" s="32"/>
    </row>
    <row r="114" spans="2:20" s="1" customFormat="1" ht="12" customHeight="1">
      <c r="B114" s="32"/>
      <c r="C114" s="27" t="s">
        <v>16</v>
      </c>
      <c r="L114" s="32"/>
    </row>
    <row r="115" spans="2:20" s="1" customFormat="1" ht="16.5" customHeight="1">
      <c r="B115" s="32"/>
      <c r="E115" s="254" t="str">
        <f>E7</f>
        <v>Kanalizace a ČOV Újezdec</v>
      </c>
      <c r="F115" s="255"/>
      <c r="G115" s="255"/>
      <c r="H115" s="255"/>
      <c r="L115" s="32"/>
    </row>
    <row r="116" spans="2:20" ht="12" customHeight="1">
      <c r="B116" s="20"/>
      <c r="C116" s="27" t="s">
        <v>128</v>
      </c>
      <c r="L116" s="20"/>
    </row>
    <row r="117" spans="2:20" ht="16.5" customHeight="1">
      <c r="B117" s="20"/>
      <c r="E117" s="254" t="s">
        <v>129</v>
      </c>
      <c r="F117" s="222"/>
      <c r="G117" s="222"/>
      <c r="H117" s="222"/>
      <c r="L117" s="20"/>
    </row>
    <row r="118" spans="2:20" ht="12" customHeight="1">
      <c r="B118" s="20"/>
      <c r="C118" s="27" t="s">
        <v>130</v>
      </c>
      <c r="L118" s="20"/>
    </row>
    <row r="119" spans="2:20" s="1" customFormat="1" ht="16.5" customHeight="1">
      <c r="B119" s="32"/>
      <c r="E119" s="252" t="s">
        <v>297</v>
      </c>
      <c r="F119" s="256"/>
      <c r="G119" s="256"/>
      <c r="H119" s="256"/>
      <c r="L119" s="32"/>
    </row>
    <row r="120" spans="2:20" s="1" customFormat="1" ht="12" customHeight="1">
      <c r="B120" s="32"/>
      <c r="C120" s="27" t="s">
        <v>298</v>
      </c>
      <c r="L120" s="32"/>
    </row>
    <row r="121" spans="2:20" s="1" customFormat="1" ht="16.5" customHeight="1">
      <c r="B121" s="32"/>
      <c r="E121" s="215" t="str">
        <f>E13</f>
        <v>06 - Rozvaděč DT</v>
      </c>
      <c r="F121" s="256"/>
      <c r="G121" s="256"/>
      <c r="H121" s="256"/>
      <c r="L121" s="32"/>
    </row>
    <row r="122" spans="2:20" s="1" customFormat="1" ht="6.9" customHeight="1">
      <c r="B122" s="32"/>
      <c r="L122" s="32"/>
    </row>
    <row r="123" spans="2:20" s="1" customFormat="1" ht="12" customHeight="1">
      <c r="B123" s="32"/>
      <c r="C123" s="27" t="s">
        <v>21</v>
      </c>
      <c r="F123" s="25" t="str">
        <f>F16</f>
        <v xml:space="preserve"> </v>
      </c>
      <c r="I123" s="27" t="s">
        <v>23</v>
      </c>
      <c r="J123" s="52" t="str">
        <f>IF(J16="","",J16)</f>
        <v>25. 2. 2025</v>
      </c>
      <c r="L123" s="32"/>
    </row>
    <row r="124" spans="2:20" s="1" customFormat="1" ht="6.9" customHeight="1">
      <c r="B124" s="32"/>
      <c r="L124" s="32"/>
    </row>
    <row r="125" spans="2:20" s="1" customFormat="1" ht="15.15" customHeight="1">
      <c r="B125" s="32"/>
      <c r="C125" s="27" t="s">
        <v>25</v>
      </c>
      <c r="F125" s="25" t="str">
        <f>E19</f>
        <v xml:space="preserve"> </v>
      </c>
      <c r="I125" s="27" t="s">
        <v>30</v>
      </c>
      <c r="J125" s="30" t="str">
        <f>E25</f>
        <v xml:space="preserve"> </v>
      </c>
      <c r="L125" s="32"/>
    </row>
    <row r="126" spans="2:20" s="1" customFormat="1" ht="15.15" customHeight="1">
      <c r="B126" s="32"/>
      <c r="C126" s="27" t="s">
        <v>28</v>
      </c>
      <c r="F126" s="25" t="str">
        <f>IF(E22="","",E22)</f>
        <v>Vyplň údaj</v>
      </c>
      <c r="I126" s="27" t="s">
        <v>32</v>
      </c>
      <c r="J126" s="30" t="str">
        <f>E28</f>
        <v xml:space="preserve"> </v>
      </c>
      <c r="L126" s="32"/>
    </row>
    <row r="127" spans="2:20" s="1" customFormat="1" ht="10.35" customHeight="1">
      <c r="B127" s="32"/>
      <c r="L127" s="32"/>
    </row>
    <row r="128" spans="2:20" s="9" customFormat="1" ht="29.25" customHeight="1">
      <c r="B128" s="112"/>
      <c r="C128" s="113" t="s">
        <v>145</v>
      </c>
      <c r="D128" s="114" t="s">
        <v>59</v>
      </c>
      <c r="E128" s="114" t="s">
        <v>55</v>
      </c>
      <c r="F128" s="114" t="s">
        <v>56</v>
      </c>
      <c r="G128" s="114" t="s">
        <v>146</v>
      </c>
      <c r="H128" s="114" t="s">
        <v>147</v>
      </c>
      <c r="I128" s="114" t="s">
        <v>148</v>
      </c>
      <c r="J128" s="114" t="s">
        <v>134</v>
      </c>
      <c r="K128" s="115" t="s">
        <v>149</v>
      </c>
      <c r="L128" s="112"/>
      <c r="M128" s="59" t="s">
        <v>1</v>
      </c>
      <c r="N128" s="60" t="s">
        <v>38</v>
      </c>
      <c r="O128" s="60" t="s">
        <v>150</v>
      </c>
      <c r="P128" s="60" t="s">
        <v>151</v>
      </c>
      <c r="Q128" s="60" t="s">
        <v>152</v>
      </c>
      <c r="R128" s="60" t="s">
        <v>153</v>
      </c>
      <c r="S128" s="60" t="s">
        <v>154</v>
      </c>
      <c r="T128" s="61" t="s">
        <v>155</v>
      </c>
    </row>
    <row r="129" spans="2:65" s="1" customFormat="1" ht="22.8" customHeight="1">
      <c r="B129" s="32"/>
      <c r="C129" s="64" t="s">
        <v>156</v>
      </c>
      <c r="J129" s="116">
        <f>BK129</f>
        <v>0</v>
      </c>
      <c r="L129" s="32"/>
      <c r="M129" s="62"/>
      <c r="N129" s="53"/>
      <c r="O129" s="53"/>
      <c r="P129" s="117">
        <f>P130+P229</f>
        <v>0</v>
      </c>
      <c r="Q129" s="53"/>
      <c r="R129" s="117">
        <f>R130+R229</f>
        <v>0.12408</v>
      </c>
      <c r="S129" s="53"/>
      <c r="T129" s="118">
        <f>T130+T229</f>
        <v>0</v>
      </c>
      <c r="AT129" s="17" t="s">
        <v>73</v>
      </c>
      <c r="AU129" s="17" t="s">
        <v>136</v>
      </c>
      <c r="BK129" s="119">
        <f>BK130+BK229</f>
        <v>0</v>
      </c>
    </row>
    <row r="130" spans="2:65" s="10" customFormat="1" ht="25.95" customHeight="1">
      <c r="B130" s="120"/>
      <c r="D130" s="121" t="s">
        <v>73</v>
      </c>
      <c r="E130" s="122" t="s">
        <v>338</v>
      </c>
      <c r="F130" s="122" t="s">
        <v>339</v>
      </c>
      <c r="I130" s="123"/>
      <c r="J130" s="124">
        <f>BK130</f>
        <v>0</v>
      </c>
      <c r="L130" s="120"/>
      <c r="M130" s="125"/>
      <c r="P130" s="126">
        <f>P131+P220</f>
        <v>0</v>
      </c>
      <c r="R130" s="126">
        <f>R131+R220</f>
        <v>0.12282</v>
      </c>
      <c r="T130" s="127">
        <f>T131+T220</f>
        <v>0</v>
      </c>
      <c r="AR130" s="121" t="s">
        <v>83</v>
      </c>
      <c r="AT130" s="128" t="s">
        <v>73</v>
      </c>
      <c r="AU130" s="128" t="s">
        <v>74</v>
      </c>
      <c r="AY130" s="121" t="s">
        <v>159</v>
      </c>
      <c r="BK130" s="129">
        <f>BK131+BK220</f>
        <v>0</v>
      </c>
    </row>
    <row r="131" spans="2:65" s="10" customFormat="1" ht="22.8" customHeight="1">
      <c r="B131" s="120"/>
      <c r="D131" s="121" t="s">
        <v>73</v>
      </c>
      <c r="E131" s="156" t="s">
        <v>340</v>
      </c>
      <c r="F131" s="156" t="s">
        <v>341</v>
      </c>
      <c r="I131" s="123"/>
      <c r="J131" s="157">
        <f>BK131</f>
        <v>0</v>
      </c>
      <c r="L131" s="120"/>
      <c r="M131" s="125"/>
      <c r="P131" s="126">
        <f>SUM(P132:P219)</f>
        <v>0</v>
      </c>
      <c r="R131" s="126">
        <f>SUM(R132:R219)</f>
        <v>0.11282</v>
      </c>
      <c r="T131" s="127">
        <f>SUM(T132:T219)</f>
        <v>0</v>
      </c>
      <c r="AR131" s="121" t="s">
        <v>83</v>
      </c>
      <c r="AT131" s="128" t="s">
        <v>73</v>
      </c>
      <c r="AU131" s="128" t="s">
        <v>81</v>
      </c>
      <c r="AY131" s="121" t="s">
        <v>159</v>
      </c>
      <c r="BK131" s="129">
        <f>SUM(BK132:BK219)</f>
        <v>0</v>
      </c>
    </row>
    <row r="132" spans="2:65" s="1" customFormat="1" ht="16.5" customHeight="1">
      <c r="B132" s="130"/>
      <c r="C132" s="158" t="s">
        <v>81</v>
      </c>
      <c r="D132" s="158" t="s">
        <v>326</v>
      </c>
      <c r="E132" s="159" t="s">
        <v>1246</v>
      </c>
      <c r="F132" s="160" t="s">
        <v>1247</v>
      </c>
      <c r="G132" s="161" t="s">
        <v>376</v>
      </c>
      <c r="H132" s="162">
        <v>1</v>
      </c>
      <c r="I132" s="163"/>
      <c r="J132" s="164">
        <f>ROUND(I132*H132,2)</f>
        <v>0</v>
      </c>
      <c r="K132" s="160" t="s">
        <v>1</v>
      </c>
      <c r="L132" s="165"/>
      <c r="M132" s="166" t="s">
        <v>1</v>
      </c>
      <c r="N132" s="167" t="s">
        <v>39</v>
      </c>
      <c r="P132" s="140">
        <f>O132*H132</f>
        <v>0</v>
      </c>
      <c r="Q132" s="140">
        <v>0</v>
      </c>
      <c r="R132" s="140">
        <f>Q132*H132</f>
        <v>0</v>
      </c>
      <c r="S132" s="140">
        <v>0</v>
      </c>
      <c r="T132" s="141">
        <f>S132*H132</f>
        <v>0</v>
      </c>
      <c r="AR132" s="142" t="s">
        <v>241</v>
      </c>
      <c r="AT132" s="142" t="s">
        <v>326</v>
      </c>
      <c r="AU132" s="142" t="s">
        <v>83</v>
      </c>
      <c r="AY132" s="17" t="s">
        <v>159</v>
      </c>
      <c r="BE132" s="143">
        <f>IF(N132="základní",J132,0)</f>
        <v>0</v>
      </c>
      <c r="BF132" s="143">
        <f>IF(N132="snížená",J132,0)</f>
        <v>0</v>
      </c>
      <c r="BG132" s="143">
        <f>IF(N132="zákl. přenesená",J132,0)</f>
        <v>0</v>
      </c>
      <c r="BH132" s="143">
        <f>IF(N132="sníž. přenesená",J132,0)</f>
        <v>0</v>
      </c>
      <c r="BI132" s="143">
        <f>IF(N132="nulová",J132,0)</f>
        <v>0</v>
      </c>
      <c r="BJ132" s="17" t="s">
        <v>81</v>
      </c>
      <c r="BK132" s="143">
        <f>ROUND(I132*H132,2)</f>
        <v>0</v>
      </c>
      <c r="BL132" s="17" t="s">
        <v>200</v>
      </c>
      <c r="BM132" s="142" t="s">
        <v>1248</v>
      </c>
    </row>
    <row r="133" spans="2:65" s="1" customFormat="1" ht="10.199999999999999">
      <c r="B133" s="32"/>
      <c r="D133" s="144" t="s">
        <v>165</v>
      </c>
      <c r="F133" s="145" t="s">
        <v>1247</v>
      </c>
      <c r="I133" s="146"/>
      <c r="L133" s="32"/>
      <c r="M133" s="147"/>
      <c r="T133" s="56"/>
      <c r="AT133" s="17" t="s">
        <v>165</v>
      </c>
      <c r="AU133" s="17" t="s">
        <v>83</v>
      </c>
    </row>
    <row r="134" spans="2:65" s="1" customFormat="1" ht="16.5" customHeight="1">
      <c r="B134" s="130"/>
      <c r="C134" s="158" t="s">
        <v>83</v>
      </c>
      <c r="D134" s="158" t="s">
        <v>326</v>
      </c>
      <c r="E134" s="159" t="s">
        <v>1133</v>
      </c>
      <c r="F134" s="160" t="s">
        <v>1134</v>
      </c>
      <c r="G134" s="161" t="s">
        <v>376</v>
      </c>
      <c r="H134" s="162">
        <v>3</v>
      </c>
      <c r="I134" s="163"/>
      <c r="J134" s="164">
        <f>ROUND(I134*H134,2)</f>
        <v>0</v>
      </c>
      <c r="K134" s="160" t="s">
        <v>1</v>
      </c>
      <c r="L134" s="165"/>
      <c r="M134" s="166" t="s">
        <v>1</v>
      </c>
      <c r="N134" s="167" t="s">
        <v>39</v>
      </c>
      <c r="P134" s="140">
        <f>O134*H134</f>
        <v>0</v>
      </c>
      <c r="Q134" s="140">
        <v>0</v>
      </c>
      <c r="R134" s="140">
        <f>Q134*H134</f>
        <v>0</v>
      </c>
      <c r="S134" s="140">
        <v>0</v>
      </c>
      <c r="T134" s="141">
        <f>S134*H134</f>
        <v>0</v>
      </c>
      <c r="AR134" s="142" t="s">
        <v>241</v>
      </c>
      <c r="AT134" s="142" t="s">
        <v>326</v>
      </c>
      <c r="AU134" s="142" t="s">
        <v>83</v>
      </c>
      <c r="AY134" s="17" t="s">
        <v>159</v>
      </c>
      <c r="BE134" s="143">
        <f>IF(N134="základní",J134,0)</f>
        <v>0</v>
      </c>
      <c r="BF134" s="143">
        <f>IF(N134="snížená",J134,0)</f>
        <v>0</v>
      </c>
      <c r="BG134" s="143">
        <f>IF(N134="zákl. přenesená",J134,0)</f>
        <v>0</v>
      </c>
      <c r="BH134" s="143">
        <f>IF(N134="sníž. přenesená",J134,0)</f>
        <v>0</v>
      </c>
      <c r="BI134" s="143">
        <f>IF(N134="nulová",J134,0)</f>
        <v>0</v>
      </c>
      <c r="BJ134" s="17" t="s">
        <v>81</v>
      </c>
      <c r="BK134" s="143">
        <f>ROUND(I134*H134,2)</f>
        <v>0</v>
      </c>
      <c r="BL134" s="17" t="s">
        <v>200</v>
      </c>
      <c r="BM134" s="142" t="s">
        <v>1249</v>
      </c>
    </row>
    <row r="135" spans="2:65" s="1" customFormat="1" ht="10.199999999999999">
      <c r="B135" s="32"/>
      <c r="D135" s="144" t="s">
        <v>165</v>
      </c>
      <c r="F135" s="145" t="s">
        <v>1134</v>
      </c>
      <c r="I135" s="146"/>
      <c r="L135" s="32"/>
      <c r="M135" s="147"/>
      <c r="T135" s="56"/>
      <c r="AT135" s="17" t="s">
        <v>165</v>
      </c>
      <c r="AU135" s="17" t="s">
        <v>83</v>
      </c>
    </row>
    <row r="136" spans="2:65" s="1" customFormat="1" ht="44.25" customHeight="1">
      <c r="B136" s="130"/>
      <c r="C136" s="131" t="s">
        <v>94</v>
      </c>
      <c r="D136" s="131" t="s">
        <v>160</v>
      </c>
      <c r="E136" s="132" t="s">
        <v>1062</v>
      </c>
      <c r="F136" s="133" t="s">
        <v>1063</v>
      </c>
      <c r="G136" s="134" t="s">
        <v>344</v>
      </c>
      <c r="H136" s="135">
        <v>12</v>
      </c>
      <c r="I136" s="136"/>
      <c r="J136" s="137">
        <f>ROUND(I136*H136,2)</f>
        <v>0</v>
      </c>
      <c r="K136" s="133" t="s">
        <v>465</v>
      </c>
      <c r="L136" s="32"/>
      <c r="M136" s="138" t="s">
        <v>1</v>
      </c>
      <c r="N136" s="139" t="s">
        <v>39</v>
      </c>
      <c r="P136" s="140">
        <f>O136*H136</f>
        <v>0</v>
      </c>
      <c r="Q136" s="140">
        <v>0</v>
      </c>
      <c r="R136" s="140">
        <f>Q136*H136</f>
        <v>0</v>
      </c>
      <c r="S136" s="140">
        <v>0</v>
      </c>
      <c r="T136" s="141">
        <f>S136*H136</f>
        <v>0</v>
      </c>
      <c r="AR136" s="142" t="s">
        <v>200</v>
      </c>
      <c r="AT136" s="142" t="s">
        <v>160</v>
      </c>
      <c r="AU136" s="142" t="s">
        <v>83</v>
      </c>
      <c r="AY136" s="17" t="s">
        <v>159</v>
      </c>
      <c r="BE136" s="143">
        <f>IF(N136="základní",J136,0)</f>
        <v>0</v>
      </c>
      <c r="BF136" s="143">
        <f>IF(N136="snížená",J136,0)</f>
        <v>0</v>
      </c>
      <c r="BG136" s="143">
        <f>IF(N136="zákl. přenesená",J136,0)</f>
        <v>0</v>
      </c>
      <c r="BH136" s="143">
        <f>IF(N136="sníž. přenesená",J136,0)</f>
        <v>0</v>
      </c>
      <c r="BI136" s="143">
        <f>IF(N136="nulová",J136,0)</f>
        <v>0</v>
      </c>
      <c r="BJ136" s="17" t="s">
        <v>81</v>
      </c>
      <c r="BK136" s="143">
        <f>ROUND(I136*H136,2)</f>
        <v>0</v>
      </c>
      <c r="BL136" s="17" t="s">
        <v>200</v>
      </c>
      <c r="BM136" s="142" t="s">
        <v>1250</v>
      </c>
    </row>
    <row r="137" spans="2:65" s="1" customFormat="1" ht="28.8">
      <c r="B137" s="32"/>
      <c r="D137" s="144" t="s">
        <v>165</v>
      </c>
      <c r="F137" s="145" t="s">
        <v>1063</v>
      </c>
      <c r="I137" s="146"/>
      <c r="L137" s="32"/>
      <c r="M137" s="147"/>
      <c r="T137" s="56"/>
      <c r="AT137" s="17" t="s">
        <v>165</v>
      </c>
      <c r="AU137" s="17" t="s">
        <v>83</v>
      </c>
    </row>
    <row r="138" spans="2:65" s="1" customFormat="1" ht="16.5" customHeight="1">
      <c r="B138" s="130"/>
      <c r="C138" s="158" t="s">
        <v>164</v>
      </c>
      <c r="D138" s="158" t="s">
        <v>326</v>
      </c>
      <c r="E138" s="159" t="s">
        <v>1065</v>
      </c>
      <c r="F138" s="160" t="s">
        <v>1066</v>
      </c>
      <c r="G138" s="161" t="s">
        <v>344</v>
      </c>
      <c r="H138" s="162">
        <v>12</v>
      </c>
      <c r="I138" s="163"/>
      <c r="J138" s="164">
        <f>ROUND(I138*H138,2)</f>
        <v>0</v>
      </c>
      <c r="K138" s="160" t="s">
        <v>465</v>
      </c>
      <c r="L138" s="165"/>
      <c r="M138" s="166" t="s">
        <v>1</v>
      </c>
      <c r="N138" s="167" t="s">
        <v>39</v>
      </c>
      <c r="P138" s="140">
        <f>O138*H138</f>
        <v>0</v>
      </c>
      <c r="Q138" s="140">
        <v>1.0000000000000001E-5</v>
      </c>
      <c r="R138" s="140">
        <f>Q138*H138</f>
        <v>1.2000000000000002E-4</v>
      </c>
      <c r="S138" s="140">
        <v>0</v>
      </c>
      <c r="T138" s="141">
        <f>S138*H138</f>
        <v>0</v>
      </c>
      <c r="AR138" s="142" t="s">
        <v>241</v>
      </c>
      <c r="AT138" s="142" t="s">
        <v>326</v>
      </c>
      <c r="AU138" s="142" t="s">
        <v>83</v>
      </c>
      <c r="AY138" s="17" t="s">
        <v>159</v>
      </c>
      <c r="BE138" s="143">
        <f>IF(N138="základní",J138,0)</f>
        <v>0</v>
      </c>
      <c r="BF138" s="143">
        <f>IF(N138="snížená",J138,0)</f>
        <v>0</v>
      </c>
      <c r="BG138" s="143">
        <f>IF(N138="zákl. přenesená",J138,0)</f>
        <v>0</v>
      </c>
      <c r="BH138" s="143">
        <f>IF(N138="sníž. přenesená",J138,0)</f>
        <v>0</v>
      </c>
      <c r="BI138" s="143">
        <f>IF(N138="nulová",J138,0)</f>
        <v>0</v>
      </c>
      <c r="BJ138" s="17" t="s">
        <v>81</v>
      </c>
      <c r="BK138" s="143">
        <f>ROUND(I138*H138,2)</f>
        <v>0</v>
      </c>
      <c r="BL138" s="17" t="s">
        <v>200</v>
      </c>
      <c r="BM138" s="142" t="s">
        <v>1251</v>
      </c>
    </row>
    <row r="139" spans="2:65" s="1" customFormat="1" ht="10.199999999999999">
      <c r="B139" s="32"/>
      <c r="D139" s="144" t="s">
        <v>165</v>
      </c>
      <c r="F139" s="145" t="s">
        <v>1066</v>
      </c>
      <c r="I139" s="146"/>
      <c r="L139" s="32"/>
      <c r="M139" s="147"/>
      <c r="T139" s="56"/>
      <c r="AT139" s="17" t="s">
        <v>165</v>
      </c>
      <c r="AU139" s="17" t="s">
        <v>83</v>
      </c>
    </row>
    <row r="140" spans="2:65" s="1" customFormat="1" ht="37.799999999999997" customHeight="1">
      <c r="B140" s="130"/>
      <c r="C140" s="131" t="s">
        <v>180</v>
      </c>
      <c r="D140" s="131" t="s">
        <v>160</v>
      </c>
      <c r="E140" s="132" t="s">
        <v>1069</v>
      </c>
      <c r="F140" s="133" t="s">
        <v>1070</v>
      </c>
      <c r="G140" s="134" t="s">
        <v>344</v>
      </c>
      <c r="H140" s="135">
        <v>100</v>
      </c>
      <c r="I140" s="136"/>
      <c r="J140" s="137">
        <f>ROUND(I140*H140,2)</f>
        <v>0</v>
      </c>
      <c r="K140" s="133" t="s">
        <v>465</v>
      </c>
      <c r="L140" s="32"/>
      <c r="M140" s="138" t="s">
        <v>1</v>
      </c>
      <c r="N140" s="139" t="s">
        <v>39</v>
      </c>
      <c r="P140" s="140">
        <f>O140*H140</f>
        <v>0</v>
      </c>
      <c r="Q140" s="140">
        <v>0</v>
      </c>
      <c r="R140" s="140">
        <f>Q140*H140</f>
        <v>0</v>
      </c>
      <c r="S140" s="140">
        <v>0</v>
      </c>
      <c r="T140" s="141">
        <f>S140*H140</f>
        <v>0</v>
      </c>
      <c r="AR140" s="142" t="s">
        <v>200</v>
      </c>
      <c r="AT140" s="142" t="s">
        <v>160</v>
      </c>
      <c r="AU140" s="142" t="s">
        <v>83</v>
      </c>
      <c r="AY140" s="17" t="s">
        <v>159</v>
      </c>
      <c r="BE140" s="143">
        <f>IF(N140="základní",J140,0)</f>
        <v>0</v>
      </c>
      <c r="BF140" s="143">
        <f>IF(N140="snížená",J140,0)</f>
        <v>0</v>
      </c>
      <c r="BG140" s="143">
        <f>IF(N140="zákl. přenesená",J140,0)</f>
        <v>0</v>
      </c>
      <c r="BH140" s="143">
        <f>IF(N140="sníž. přenesená",J140,0)</f>
        <v>0</v>
      </c>
      <c r="BI140" s="143">
        <f>IF(N140="nulová",J140,0)</f>
        <v>0</v>
      </c>
      <c r="BJ140" s="17" t="s">
        <v>81</v>
      </c>
      <c r="BK140" s="143">
        <f>ROUND(I140*H140,2)</f>
        <v>0</v>
      </c>
      <c r="BL140" s="17" t="s">
        <v>200</v>
      </c>
      <c r="BM140" s="142" t="s">
        <v>1252</v>
      </c>
    </row>
    <row r="141" spans="2:65" s="1" customFormat="1" ht="28.8">
      <c r="B141" s="32"/>
      <c r="D141" s="144" t="s">
        <v>165</v>
      </c>
      <c r="F141" s="145" t="s">
        <v>1070</v>
      </c>
      <c r="I141" s="146"/>
      <c r="L141" s="32"/>
      <c r="M141" s="147"/>
      <c r="T141" s="56"/>
      <c r="AT141" s="17" t="s">
        <v>165</v>
      </c>
      <c r="AU141" s="17" t="s">
        <v>83</v>
      </c>
    </row>
    <row r="142" spans="2:65" s="1" customFormat="1" ht="24.15" customHeight="1">
      <c r="B142" s="130"/>
      <c r="C142" s="158" t="s">
        <v>172</v>
      </c>
      <c r="D142" s="158" t="s">
        <v>326</v>
      </c>
      <c r="E142" s="159" t="s">
        <v>1072</v>
      </c>
      <c r="F142" s="160" t="s">
        <v>1073</v>
      </c>
      <c r="G142" s="161" t="s">
        <v>344</v>
      </c>
      <c r="H142" s="162">
        <v>100</v>
      </c>
      <c r="I142" s="163"/>
      <c r="J142" s="164">
        <f>ROUND(I142*H142,2)</f>
        <v>0</v>
      </c>
      <c r="K142" s="160" t="s">
        <v>465</v>
      </c>
      <c r="L142" s="165"/>
      <c r="M142" s="166" t="s">
        <v>1</v>
      </c>
      <c r="N142" s="167" t="s">
        <v>39</v>
      </c>
      <c r="P142" s="140">
        <f>O142*H142</f>
        <v>0</v>
      </c>
      <c r="Q142" s="140">
        <v>4.0000000000000003E-5</v>
      </c>
      <c r="R142" s="140">
        <f>Q142*H142</f>
        <v>4.0000000000000001E-3</v>
      </c>
      <c r="S142" s="140">
        <v>0</v>
      </c>
      <c r="T142" s="141">
        <f>S142*H142</f>
        <v>0</v>
      </c>
      <c r="AR142" s="142" t="s">
        <v>241</v>
      </c>
      <c r="AT142" s="142" t="s">
        <v>326</v>
      </c>
      <c r="AU142" s="142" t="s">
        <v>83</v>
      </c>
      <c r="AY142" s="17" t="s">
        <v>159</v>
      </c>
      <c r="BE142" s="143">
        <f>IF(N142="základní",J142,0)</f>
        <v>0</v>
      </c>
      <c r="BF142" s="143">
        <f>IF(N142="snížená",J142,0)</f>
        <v>0</v>
      </c>
      <c r="BG142" s="143">
        <f>IF(N142="zákl. přenesená",J142,0)</f>
        <v>0</v>
      </c>
      <c r="BH142" s="143">
        <f>IF(N142="sníž. přenesená",J142,0)</f>
        <v>0</v>
      </c>
      <c r="BI142" s="143">
        <f>IF(N142="nulová",J142,0)</f>
        <v>0</v>
      </c>
      <c r="BJ142" s="17" t="s">
        <v>81</v>
      </c>
      <c r="BK142" s="143">
        <f>ROUND(I142*H142,2)</f>
        <v>0</v>
      </c>
      <c r="BL142" s="17" t="s">
        <v>200</v>
      </c>
      <c r="BM142" s="142" t="s">
        <v>1253</v>
      </c>
    </row>
    <row r="143" spans="2:65" s="1" customFormat="1" ht="19.2">
      <c r="B143" s="32"/>
      <c r="D143" s="144" t="s">
        <v>165</v>
      </c>
      <c r="F143" s="145" t="s">
        <v>1073</v>
      </c>
      <c r="I143" s="146"/>
      <c r="L143" s="32"/>
      <c r="M143" s="147"/>
      <c r="T143" s="56"/>
      <c r="AT143" s="17" t="s">
        <v>165</v>
      </c>
      <c r="AU143" s="17" t="s">
        <v>83</v>
      </c>
    </row>
    <row r="144" spans="2:65" s="1" customFormat="1" ht="37.799999999999997" customHeight="1">
      <c r="B144" s="130"/>
      <c r="C144" s="131" t="s">
        <v>189</v>
      </c>
      <c r="D144" s="131" t="s">
        <v>160</v>
      </c>
      <c r="E144" s="132" t="s">
        <v>1080</v>
      </c>
      <c r="F144" s="133" t="s">
        <v>1081</v>
      </c>
      <c r="G144" s="134" t="s">
        <v>376</v>
      </c>
      <c r="H144" s="135">
        <v>350</v>
      </c>
      <c r="I144" s="136"/>
      <c r="J144" s="137">
        <f>ROUND(I144*H144,2)</f>
        <v>0</v>
      </c>
      <c r="K144" s="133" t="s">
        <v>465</v>
      </c>
      <c r="L144" s="32"/>
      <c r="M144" s="138" t="s">
        <v>1</v>
      </c>
      <c r="N144" s="139" t="s">
        <v>39</v>
      </c>
      <c r="P144" s="140">
        <f>O144*H144</f>
        <v>0</v>
      </c>
      <c r="Q144" s="140">
        <v>0</v>
      </c>
      <c r="R144" s="140">
        <f>Q144*H144</f>
        <v>0</v>
      </c>
      <c r="S144" s="140">
        <v>0</v>
      </c>
      <c r="T144" s="141">
        <f>S144*H144</f>
        <v>0</v>
      </c>
      <c r="AR144" s="142" t="s">
        <v>200</v>
      </c>
      <c r="AT144" s="142" t="s">
        <v>160</v>
      </c>
      <c r="AU144" s="142" t="s">
        <v>83</v>
      </c>
      <c r="AY144" s="17" t="s">
        <v>159</v>
      </c>
      <c r="BE144" s="143">
        <f>IF(N144="základní",J144,0)</f>
        <v>0</v>
      </c>
      <c r="BF144" s="143">
        <f>IF(N144="snížená",J144,0)</f>
        <v>0</v>
      </c>
      <c r="BG144" s="143">
        <f>IF(N144="zákl. přenesená",J144,0)</f>
        <v>0</v>
      </c>
      <c r="BH144" s="143">
        <f>IF(N144="sníž. přenesená",J144,0)</f>
        <v>0</v>
      </c>
      <c r="BI144" s="143">
        <f>IF(N144="nulová",J144,0)</f>
        <v>0</v>
      </c>
      <c r="BJ144" s="17" t="s">
        <v>81</v>
      </c>
      <c r="BK144" s="143">
        <f>ROUND(I144*H144,2)</f>
        <v>0</v>
      </c>
      <c r="BL144" s="17" t="s">
        <v>200</v>
      </c>
      <c r="BM144" s="142" t="s">
        <v>1254</v>
      </c>
    </row>
    <row r="145" spans="2:65" s="1" customFormat="1" ht="28.8">
      <c r="B145" s="32"/>
      <c r="D145" s="144" t="s">
        <v>165</v>
      </c>
      <c r="F145" s="145" t="s">
        <v>1081</v>
      </c>
      <c r="I145" s="146"/>
      <c r="L145" s="32"/>
      <c r="M145" s="147"/>
      <c r="T145" s="56"/>
      <c r="AT145" s="17" t="s">
        <v>165</v>
      </c>
      <c r="AU145" s="17" t="s">
        <v>83</v>
      </c>
    </row>
    <row r="146" spans="2:65" s="1" customFormat="1" ht="24.15" customHeight="1">
      <c r="B146" s="130"/>
      <c r="C146" s="131" t="s">
        <v>175</v>
      </c>
      <c r="D146" s="131" t="s">
        <v>160</v>
      </c>
      <c r="E146" s="132" t="s">
        <v>530</v>
      </c>
      <c r="F146" s="133" t="s">
        <v>531</v>
      </c>
      <c r="G146" s="134" t="s">
        <v>376</v>
      </c>
      <c r="H146" s="135">
        <v>26</v>
      </c>
      <c r="I146" s="136"/>
      <c r="J146" s="137">
        <f>ROUND(I146*H146,2)</f>
        <v>0</v>
      </c>
      <c r="K146" s="133" t="s">
        <v>465</v>
      </c>
      <c r="L146" s="32"/>
      <c r="M146" s="138" t="s">
        <v>1</v>
      </c>
      <c r="N146" s="139" t="s">
        <v>39</v>
      </c>
      <c r="P146" s="140">
        <f>O146*H146</f>
        <v>0</v>
      </c>
      <c r="Q146" s="140">
        <v>0</v>
      </c>
      <c r="R146" s="140">
        <f>Q146*H146</f>
        <v>0</v>
      </c>
      <c r="S146" s="140">
        <v>0</v>
      </c>
      <c r="T146" s="141">
        <f>S146*H146</f>
        <v>0</v>
      </c>
      <c r="AR146" s="142" t="s">
        <v>200</v>
      </c>
      <c r="AT146" s="142" t="s">
        <v>160</v>
      </c>
      <c r="AU146" s="142" t="s">
        <v>83</v>
      </c>
      <c r="AY146" s="17" t="s">
        <v>159</v>
      </c>
      <c r="BE146" s="143">
        <f>IF(N146="základní",J146,0)</f>
        <v>0</v>
      </c>
      <c r="BF146" s="143">
        <f>IF(N146="snížená",J146,0)</f>
        <v>0</v>
      </c>
      <c r="BG146" s="143">
        <f>IF(N146="zákl. přenesená",J146,0)</f>
        <v>0</v>
      </c>
      <c r="BH146" s="143">
        <f>IF(N146="sníž. přenesená",J146,0)</f>
        <v>0</v>
      </c>
      <c r="BI146" s="143">
        <f>IF(N146="nulová",J146,0)</f>
        <v>0</v>
      </c>
      <c r="BJ146" s="17" t="s">
        <v>81</v>
      </c>
      <c r="BK146" s="143">
        <f>ROUND(I146*H146,2)</f>
        <v>0</v>
      </c>
      <c r="BL146" s="17" t="s">
        <v>200</v>
      </c>
      <c r="BM146" s="142" t="s">
        <v>1255</v>
      </c>
    </row>
    <row r="147" spans="2:65" s="1" customFormat="1" ht="10.199999999999999">
      <c r="B147" s="32"/>
      <c r="D147" s="144" t="s">
        <v>165</v>
      </c>
      <c r="F147" s="145" t="s">
        <v>531</v>
      </c>
      <c r="I147" s="146"/>
      <c r="L147" s="32"/>
      <c r="M147" s="147"/>
      <c r="T147" s="56"/>
      <c r="AT147" s="17" t="s">
        <v>165</v>
      </c>
      <c r="AU147" s="17" t="s">
        <v>83</v>
      </c>
    </row>
    <row r="148" spans="2:65" s="1" customFormat="1" ht="24.15" customHeight="1">
      <c r="B148" s="130"/>
      <c r="C148" s="158" t="s">
        <v>197</v>
      </c>
      <c r="D148" s="158" t="s">
        <v>326</v>
      </c>
      <c r="E148" s="159" t="s">
        <v>534</v>
      </c>
      <c r="F148" s="160" t="s">
        <v>535</v>
      </c>
      <c r="G148" s="161" t="s">
        <v>376</v>
      </c>
      <c r="H148" s="162">
        <v>3</v>
      </c>
      <c r="I148" s="163"/>
      <c r="J148" s="164">
        <f>ROUND(I148*H148,2)</f>
        <v>0</v>
      </c>
      <c r="K148" s="160" t="s">
        <v>1</v>
      </c>
      <c r="L148" s="165"/>
      <c r="M148" s="166" t="s">
        <v>1</v>
      </c>
      <c r="N148" s="167" t="s">
        <v>39</v>
      </c>
      <c r="P148" s="140">
        <f>O148*H148</f>
        <v>0</v>
      </c>
      <c r="Q148" s="140">
        <v>0</v>
      </c>
      <c r="R148" s="140">
        <f>Q148*H148</f>
        <v>0</v>
      </c>
      <c r="S148" s="140">
        <v>0</v>
      </c>
      <c r="T148" s="141">
        <f>S148*H148</f>
        <v>0</v>
      </c>
      <c r="AR148" s="142" t="s">
        <v>241</v>
      </c>
      <c r="AT148" s="142" t="s">
        <v>326</v>
      </c>
      <c r="AU148" s="142" t="s">
        <v>83</v>
      </c>
      <c r="AY148" s="17" t="s">
        <v>159</v>
      </c>
      <c r="BE148" s="143">
        <f>IF(N148="základní",J148,0)</f>
        <v>0</v>
      </c>
      <c r="BF148" s="143">
        <f>IF(N148="snížená",J148,0)</f>
        <v>0</v>
      </c>
      <c r="BG148" s="143">
        <f>IF(N148="zákl. přenesená",J148,0)</f>
        <v>0</v>
      </c>
      <c r="BH148" s="143">
        <f>IF(N148="sníž. přenesená",J148,0)</f>
        <v>0</v>
      </c>
      <c r="BI148" s="143">
        <f>IF(N148="nulová",J148,0)</f>
        <v>0</v>
      </c>
      <c r="BJ148" s="17" t="s">
        <v>81</v>
      </c>
      <c r="BK148" s="143">
        <f>ROUND(I148*H148,2)</f>
        <v>0</v>
      </c>
      <c r="BL148" s="17" t="s">
        <v>200</v>
      </c>
      <c r="BM148" s="142" t="s">
        <v>1256</v>
      </c>
    </row>
    <row r="149" spans="2:65" s="1" customFormat="1" ht="10.199999999999999">
      <c r="B149" s="32"/>
      <c r="D149" s="144" t="s">
        <v>165</v>
      </c>
      <c r="F149" s="145" t="s">
        <v>535</v>
      </c>
      <c r="I149" s="146"/>
      <c r="L149" s="32"/>
      <c r="M149" s="147"/>
      <c r="T149" s="56"/>
      <c r="AT149" s="17" t="s">
        <v>165</v>
      </c>
      <c r="AU149" s="17" t="s">
        <v>83</v>
      </c>
    </row>
    <row r="150" spans="2:65" s="1" customFormat="1" ht="37.799999999999997" customHeight="1">
      <c r="B150" s="130"/>
      <c r="C150" s="131" t="s">
        <v>187</v>
      </c>
      <c r="D150" s="131" t="s">
        <v>160</v>
      </c>
      <c r="E150" s="132" t="s">
        <v>1085</v>
      </c>
      <c r="F150" s="133" t="s">
        <v>1086</v>
      </c>
      <c r="G150" s="134" t="s">
        <v>376</v>
      </c>
      <c r="H150" s="135">
        <v>1</v>
      </c>
      <c r="I150" s="136"/>
      <c r="J150" s="137">
        <f>ROUND(I150*H150,2)</f>
        <v>0</v>
      </c>
      <c r="K150" s="133" t="s">
        <v>465</v>
      </c>
      <c r="L150" s="32"/>
      <c r="M150" s="138" t="s">
        <v>1</v>
      </c>
      <c r="N150" s="139" t="s">
        <v>39</v>
      </c>
      <c r="P150" s="140">
        <f>O150*H150</f>
        <v>0</v>
      </c>
      <c r="Q150" s="140">
        <v>0</v>
      </c>
      <c r="R150" s="140">
        <f>Q150*H150</f>
        <v>0</v>
      </c>
      <c r="S150" s="140">
        <v>0</v>
      </c>
      <c r="T150" s="141">
        <f>S150*H150</f>
        <v>0</v>
      </c>
      <c r="AR150" s="142" t="s">
        <v>200</v>
      </c>
      <c r="AT150" s="142" t="s">
        <v>160</v>
      </c>
      <c r="AU150" s="142" t="s">
        <v>83</v>
      </c>
      <c r="AY150" s="17" t="s">
        <v>159</v>
      </c>
      <c r="BE150" s="143">
        <f>IF(N150="základní",J150,0)</f>
        <v>0</v>
      </c>
      <c r="BF150" s="143">
        <f>IF(N150="snížená",J150,0)</f>
        <v>0</v>
      </c>
      <c r="BG150" s="143">
        <f>IF(N150="zákl. přenesená",J150,0)</f>
        <v>0</v>
      </c>
      <c r="BH150" s="143">
        <f>IF(N150="sníž. přenesená",J150,0)</f>
        <v>0</v>
      </c>
      <c r="BI150" s="143">
        <f>IF(N150="nulová",J150,0)</f>
        <v>0</v>
      </c>
      <c r="BJ150" s="17" t="s">
        <v>81</v>
      </c>
      <c r="BK150" s="143">
        <f>ROUND(I150*H150,2)</f>
        <v>0</v>
      </c>
      <c r="BL150" s="17" t="s">
        <v>200</v>
      </c>
      <c r="BM150" s="142" t="s">
        <v>1257</v>
      </c>
    </row>
    <row r="151" spans="2:65" s="1" customFormat="1" ht="28.8">
      <c r="B151" s="32"/>
      <c r="D151" s="144" t="s">
        <v>165</v>
      </c>
      <c r="F151" s="145" t="s">
        <v>1086</v>
      </c>
      <c r="I151" s="146"/>
      <c r="L151" s="32"/>
      <c r="M151" s="147"/>
      <c r="T151" s="56"/>
      <c r="AT151" s="17" t="s">
        <v>165</v>
      </c>
      <c r="AU151" s="17" t="s">
        <v>83</v>
      </c>
    </row>
    <row r="152" spans="2:65" s="1" customFormat="1" ht="16.5" customHeight="1">
      <c r="B152" s="130"/>
      <c r="C152" s="158" t="s">
        <v>206</v>
      </c>
      <c r="D152" s="158" t="s">
        <v>326</v>
      </c>
      <c r="E152" s="159" t="s">
        <v>1088</v>
      </c>
      <c r="F152" s="160" t="s">
        <v>1089</v>
      </c>
      <c r="G152" s="161" t="s">
        <v>376</v>
      </c>
      <c r="H152" s="162">
        <v>1</v>
      </c>
      <c r="I152" s="163"/>
      <c r="J152" s="164">
        <f>ROUND(I152*H152,2)</f>
        <v>0</v>
      </c>
      <c r="K152" s="160" t="s">
        <v>1</v>
      </c>
      <c r="L152" s="165"/>
      <c r="M152" s="166" t="s">
        <v>1</v>
      </c>
      <c r="N152" s="167" t="s">
        <v>39</v>
      </c>
      <c r="P152" s="140">
        <f>O152*H152</f>
        <v>0</v>
      </c>
      <c r="Q152" s="140">
        <v>0</v>
      </c>
      <c r="R152" s="140">
        <f>Q152*H152</f>
        <v>0</v>
      </c>
      <c r="S152" s="140">
        <v>0</v>
      </c>
      <c r="T152" s="141">
        <f>S152*H152</f>
        <v>0</v>
      </c>
      <c r="AR152" s="142" t="s">
        <v>241</v>
      </c>
      <c r="AT152" s="142" t="s">
        <v>326</v>
      </c>
      <c r="AU152" s="142" t="s">
        <v>83</v>
      </c>
      <c r="AY152" s="17" t="s">
        <v>159</v>
      </c>
      <c r="BE152" s="143">
        <f>IF(N152="základní",J152,0)</f>
        <v>0</v>
      </c>
      <c r="BF152" s="143">
        <f>IF(N152="snížená",J152,0)</f>
        <v>0</v>
      </c>
      <c r="BG152" s="143">
        <f>IF(N152="zákl. přenesená",J152,0)</f>
        <v>0</v>
      </c>
      <c r="BH152" s="143">
        <f>IF(N152="sníž. přenesená",J152,0)</f>
        <v>0</v>
      </c>
      <c r="BI152" s="143">
        <f>IF(N152="nulová",J152,0)</f>
        <v>0</v>
      </c>
      <c r="BJ152" s="17" t="s">
        <v>81</v>
      </c>
      <c r="BK152" s="143">
        <f>ROUND(I152*H152,2)</f>
        <v>0</v>
      </c>
      <c r="BL152" s="17" t="s">
        <v>200</v>
      </c>
      <c r="BM152" s="142" t="s">
        <v>1258</v>
      </c>
    </row>
    <row r="153" spans="2:65" s="1" customFormat="1" ht="10.199999999999999">
      <c r="B153" s="32"/>
      <c r="D153" s="144" t="s">
        <v>165</v>
      </c>
      <c r="F153" s="145" t="s">
        <v>1089</v>
      </c>
      <c r="I153" s="146"/>
      <c r="L153" s="32"/>
      <c r="M153" s="147"/>
      <c r="T153" s="56"/>
      <c r="AT153" s="17" t="s">
        <v>165</v>
      </c>
      <c r="AU153" s="17" t="s">
        <v>83</v>
      </c>
    </row>
    <row r="154" spans="2:65" s="1" customFormat="1" ht="37.799999999999997" customHeight="1">
      <c r="B154" s="130"/>
      <c r="C154" s="131" t="s">
        <v>8</v>
      </c>
      <c r="D154" s="131" t="s">
        <v>160</v>
      </c>
      <c r="E154" s="132" t="s">
        <v>1091</v>
      </c>
      <c r="F154" s="133" t="s">
        <v>1092</v>
      </c>
      <c r="G154" s="134" t="s">
        <v>376</v>
      </c>
      <c r="H154" s="135">
        <v>1</v>
      </c>
      <c r="I154" s="136"/>
      <c r="J154" s="137">
        <f>ROUND(I154*H154,2)</f>
        <v>0</v>
      </c>
      <c r="K154" s="133" t="s">
        <v>465</v>
      </c>
      <c r="L154" s="32"/>
      <c r="M154" s="138" t="s">
        <v>1</v>
      </c>
      <c r="N154" s="139" t="s">
        <v>39</v>
      </c>
      <c r="P154" s="140">
        <f>O154*H154</f>
        <v>0</v>
      </c>
      <c r="Q154" s="140">
        <v>0</v>
      </c>
      <c r="R154" s="140">
        <f>Q154*H154</f>
        <v>0</v>
      </c>
      <c r="S154" s="140">
        <v>0</v>
      </c>
      <c r="T154" s="141">
        <f>S154*H154</f>
        <v>0</v>
      </c>
      <c r="AR154" s="142" t="s">
        <v>200</v>
      </c>
      <c r="AT154" s="142" t="s">
        <v>160</v>
      </c>
      <c r="AU154" s="142" t="s">
        <v>83</v>
      </c>
      <c r="AY154" s="17" t="s">
        <v>159</v>
      </c>
      <c r="BE154" s="143">
        <f>IF(N154="základní",J154,0)</f>
        <v>0</v>
      </c>
      <c r="BF154" s="143">
        <f>IF(N154="snížená",J154,0)</f>
        <v>0</v>
      </c>
      <c r="BG154" s="143">
        <f>IF(N154="zákl. přenesená",J154,0)</f>
        <v>0</v>
      </c>
      <c r="BH154" s="143">
        <f>IF(N154="sníž. přenesená",J154,0)</f>
        <v>0</v>
      </c>
      <c r="BI154" s="143">
        <f>IF(N154="nulová",J154,0)</f>
        <v>0</v>
      </c>
      <c r="BJ154" s="17" t="s">
        <v>81</v>
      </c>
      <c r="BK154" s="143">
        <f>ROUND(I154*H154,2)</f>
        <v>0</v>
      </c>
      <c r="BL154" s="17" t="s">
        <v>200</v>
      </c>
      <c r="BM154" s="142" t="s">
        <v>1259</v>
      </c>
    </row>
    <row r="155" spans="2:65" s="1" customFormat="1" ht="19.2">
      <c r="B155" s="32"/>
      <c r="D155" s="144" t="s">
        <v>165</v>
      </c>
      <c r="F155" s="145" t="s">
        <v>1092</v>
      </c>
      <c r="I155" s="146"/>
      <c r="L155" s="32"/>
      <c r="M155" s="147"/>
      <c r="T155" s="56"/>
      <c r="AT155" s="17" t="s">
        <v>165</v>
      </c>
      <c r="AU155" s="17" t="s">
        <v>83</v>
      </c>
    </row>
    <row r="156" spans="2:65" s="1" customFormat="1" ht="16.5" customHeight="1">
      <c r="B156" s="130"/>
      <c r="C156" s="158" t="s">
        <v>215</v>
      </c>
      <c r="D156" s="158" t="s">
        <v>326</v>
      </c>
      <c r="E156" s="159" t="s">
        <v>1094</v>
      </c>
      <c r="F156" s="160" t="s">
        <v>1095</v>
      </c>
      <c r="G156" s="161" t="s">
        <v>376</v>
      </c>
      <c r="H156" s="162">
        <v>1</v>
      </c>
      <c r="I156" s="163"/>
      <c r="J156" s="164">
        <f>ROUND(I156*H156,2)</f>
        <v>0</v>
      </c>
      <c r="K156" s="160" t="s">
        <v>1</v>
      </c>
      <c r="L156" s="165"/>
      <c r="M156" s="166" t="s">
        <v>1</v>
      </c>
      <c r="N156" s="167" t="s">
        <v>39</v>
      </c>
      <c r="P156" s="140">
        <f>O156*H156</f>
        <v>0</v>
      </c>
      <c r="Q156" s="140">
        <v>0.10185</v>
      </c>
      <c r="R156" s="140">
        <f>Q156*H156</f>
        <v>0.10185</v>
      </c>
      <c r="S156" s="140">
        <v>0</v>
      </c>
      <c r="T156" s="141">
        <f>S156*H156</f>
        <v>0</v>
      </c>
      <c r="AR156" s="142" t="s">
        <v>241</v>
      </c>
      <c r="AT156" s="142" t="s">
        <v>326</v>
      </c>
      <c r="AU156" s="142" t="s">
        <v>83</v>
      </c>
      <c r="AY156" s="17" t="s">
        <v>159</v>
      </c>
      <c r="BE156" s="143">
        <f>IF(N156="základní",J156,0)</f>
        <v>0</v>
      </c>
      <c r="BF156" s="143">
        <f>IF(N156="snížená",J156,0)</f>
        <v>0</v>
      </c>
      <c r="BG156" s="143">
        <f>IF(N156="zákl. přenesená",J156,0)</f>
        <v>0</v>
      </c>
      <c r="BH156" s="143">
        <f>IF(N156="sníž. přenesená",J156,0)</f>
        <v>0</v>
      </c>
      <c r="BI156" s="143">
        <f>IF(N156="nulová",J156,0)</f>
        <v>0</v>
      </c>
      <c r="BJ156" s="17" t="s">
        <v>81</v>
      </c>
      <c r="BK156" s="143">
        <f>ROUND(I156*H156,2)</f>
        <v>0</v>
      </c>
      <c r="BL156" s="17" t="s">
        <v>200</v>
      </c>
      <c r="BM156" s="142" t="s">
        <v>1260</v>
      </c>
    </row>
    <row r="157" spans="2:65" s="1" customFormat="1" ht="10.199999999999999">
      <c r="B157" s="32"/>
      <c r="D157" s="144" t="s">
        <v>165</v>
      </c>
      <c r="F157" s="145" t="s">
        <v>1095</v>
      </c>
      <c r="I157" s="146"/>
      <c r="L157" s="32"/>
      <c r="M157" s="147"/>
      <c r="T157" s="56"/>
      <c r="AT157" s="17" t="s">
        <v>165</v>
      </c>
      <c r="AU157" s="17" t="s">
        <v>83</v>
      </c>
    </row>
    <row r="158" spans="2:65" s="1" customFormat="1" ht="37.799999999999997" customHeight="1">
      <c r="B158" s="130"/>
      <c r="C158" s="131" t="s">
        <v>195</v>
      </c>
      <c r="D158" s="131" t="s">
        <v>160</v>
      </c>
      <c r="E158" s="132" t="s">
        <v>1106</v>
      </c>
      <c r="F158" s="133" t="s">
        <v>1107</v>
      </c>
      <c r="G158" s="134" t="s">
        <v>376</v>
      </c>
      <c r="H158" s="135">
        <v>320</v>
      </c>
      <c r="I158" s="136"/>
      <c r="J158" s="137">
        <f>ROUND(I158*H158,2)</f>
        <v>0</v>
      </c>
      <c r="K158" s="133" t="s">
        <v>465</v>
      </c>
      <c r="L158" s="32"/>
      <c r="M158" s="138" t="s">
        <v>1</v>
      </c>
      <c r="N158" s="139" t="s">
        <v>39</v>
      </c>
      <c r="P158" s="140">
        <f>O158*H158</f>
        <v>0</v>
      </c>
      <c r="Q158" s="140">
        <v>0</v>
      </c>
      <c r="R158" s="140">
        <f>Q158*H158</f>
        <v>0</v>
      </c>
      <c r="S158" s="140">
        <v>0</v>
      </c>
      <c r="T158" s="141">
        <f>S158*H158</f>
        <v>0</v>
      </c>
      <c r="AR158" s="142" t="s">
        <v>200</v>
      </c>
      <c r="AT158" s="142" t="s">
        <v>160</v>
      </c>
      <c r="AU158" s="142" t="s">
        <v>83</v>
      </c>
      <c r="AY158" s="17" t="s">
        <v>159</v>
      </c>
      <c r="BE158" s="143">
        <f>IF(N158="základní",J158,0)</f>
        <v>0</v>
      </c>
      <c r="BF158" s="143">
        <f>IF(N158="snížená",J158,0)</f>
        <v>0</v>
      </c>
      <c r="BG158" s="143">
        <f>IF(N158="zákl. přenesená",J158,0)</f>
        <v>0</v>
      </c>
      <c r="BH158" s="143">
        <f>IF(N158="sníž. přenesená",J158,0)</f>
        <v>0</v>
      </c>
      <c r="BI158" s="143">
        <f>IF(N158="nulová",J158,0)</f>
        <v>0</v>
      </c>
      <c r="BJ158" s="17" t="s">
        <v>81</v>
      </c>
      <c r="BK158" s="143">
        <f>ROUND(I158*H158,2)</f>
        <v>0</v>
      </c>
      <c r="BL158" s="17" t="s">
        <v>200</v>
      </c>
      <c r="BM158" s="142" t="s">
        <v>1261</v>
      </c>
    </row>
    <row r="159" spans="2:65" s="1" customFormat="1" ht="28.8">
      <c r="B159" s="32"/>
      <c r="D159" s="144" t="s">
        <v>165</v>
      </c>
      <c r="F159" s="145" t="s">
        <v>1107</v>
      </c>
      <c r="I159" s="146"/>
      <c r="L159" s="32"/>
      <c r="M159" s="147"/>
      <c r="T159" s="56"/>
      <c r="AT159" s="17" t="s">
        <v>165</v>
      </c>
      <c r="AU159" s="17" t="s">
        <v>83</v>
      </c>
    </row>
    <row r="160" spans="2:65" s="1" customFormat="1" ht="16.5" customHeight="1">
      <c r="B160" s="130"/>
      <c r="C160" s="158" t="s">
        <v>223</v>
      </c>
      <c r="D160" s="158" t="s">
        <v>326</v>
      </c>
      <c r="E160" s="159" t="s">
        <v>1109</v>
      </c>
      <c r="F160" s="160" t="s">
        <v>1110</v>
      </c>
      <c r="G160" s="161" t="s">
        <v>376</v>
      </c>
      <c r="H160" s="162">
        <v>320</v>
      </c>
      <c r="I160" s="163"/>
      <c r="J160" s="164">
        <f>ROUND(I160*H160,2)</f>
        <v>0</v>
      </c>
      <c r="K160" s="160" t="s">
        <v>1</v>
      </c>
      <c r="L160" s="165"/>
      <c r="M160" s="166" t="s">
        <v>1</v>
      </c>
      <c r="N160" s="167" t="s">
        <v>39</v>
      </c>
      <c r="P160" s="140">
        <f>O160*H160</f>
        <v>0</v>
      </c>
      <c r="Q160" s="140">
        <v>0</v>
      </c>
      <c r="R160" s="140">
        <f>Q160*H160</f>
        <v>0</v>
      </c>
      <c r="S160" s="140">
        <v>0</v>
      </c>
      <c r="T160" s="141">
        <f>S160*H160</f>
        <v>0</v>
      </c>
      <c r="AR160" s="142" t="s">
        <v>241</v>
      </c>
      <c r="AT160" s="142" t="s">
        <v>326</v>
      </c>
      <c r="AU160" s="142" t="s">
        <v>83</v>
      </c>
      <c r="AY160" s="17" t="s">
        <v>159</v>
      </c>
      <c r="BE160" s="143">
        <f>IF(N160="základní",J160,0)</f>
        <v>0</v>
      </c>
      <c r="BF160" s="143">
        <f>IF(N160="snížená",J160,0)</f>
        <v>0</v>
      </c>
      <c r="BG160" s="143">
        <f>IF(N160="zákl. přenesená",J160,0)</f>
        <v>0</v>
      </c>
      <c r="BH160" s="143">
        <f>IF(N160="sníž. přenesená",J160,0)</f>
        <v>0</v>
      </c>
      <c r="BI160" s="143">
        <f>IF(N160="nulová",J160,0)</f>
        <v>0</v>
      </c>
      <c r="BJ160" s="17" t="s">
        <v>81</v>
      </c>
      <c r="BK160" s="143">
        <f>ROUND(I160*H160,2)</f>
        <v>0</v>
      </c>
      <c r="BL160" s="17" t="s">
        <v>200</v>
      </c>
      <c r="BM160" s="142" t="s">
        <v>1262</v>
      </c>
    </row>
    <row r="161" spans="2:65" s="1" customFormat="1" ht="10.199999999999999">
      <c r="B161" s="32"/>
      <c r="D161" s="144" t="s">
        <v>165</v>
      </c>
      <c r="F161" s="145" t="s">
        <v>1110</v>
      </c>
      <c r="I161" s="146"/>
      <c r="L161" s="32"/>
      <c r="M161" s="147"/>
      <c r="T161" s="56"/>
      <c r="AT161" s="17" t="s">
        <v>165</v>
      </c>
      <c r="AU161" s="17" t="s">
        <v>83</v>
      </c>
    </row>
    <row r="162" spans="2:65" s="1" customFormat="1" ht="16.5" customHeight="1">
      <c r="B162" s="130"/>
      <c r="C162" s="158" t="s">
        <v>200</v>
      </c>
      <c r="D162" s="158" t="s">
        <v>326</v>
      </c>
      <c r="E162" s="159" t="s">
        <v>1112</v>
      </c>
      <c r="F162" s="160" t="s">
        <v>1113</v>
      </c>
      <c r="G162" s="161" t="s">
        <v>376</v>
      </c>
      <c r="H162" s="162">
        <v>6</v>
      </c>
      <c r="I162" s="163"/>
      <c r="J162" s="164">
        <f>ROUND(I162*H162,2)</f>
        <v>0</v>
      </c>
      <c r="K162" s="160" t="s">
        <v>1</v>
      </c>
      <c r="L162" s="165"/>
      <c r="M162" s="166" t="s">
        <v>1</v>
      </c>
      <c r="N162" s="167" t="s">
        <v>39</v>
      </c>
      <c r="P162" s="140">
        <f>O162*H162</f>
        <v>0</v>
      </c>
      <c r="Q162" s="140">
        <v>0</v>
      </c>
      <c r="R162" s="140">
        <f>Q162*H162</f>
        <v>0</v>
      </c>
      <c r="S162" s="140">
        <v>0</v>
      </c>
      <c r="T162" s="141">
        <f>S162*H162</f>
        <v>0</v>
      </c>
      <c r="AR162" s="142" t="s">
        <v>241</v>
      </c>
      <c r="AT162" s="142" t="s">
        <v>326</v>
      </c>
      <c r="AU162" s="142" t="s">
        <v>83</v>
      </c>
      <c r="AY162" s="17" t="s">
        <v>159</v>
      </c>
      <c r="BE162" s="143">
        <f>IF(N162="základní",J162,0)</f>
        <v>0</v>
      </c>
      <c r="BF162" s="143">
        <f>IF(N162="snížená",J162,0)</f>
        <v>0</v>
      </c>
      <c r="BG162" s="143">
        <f>IF(N162="zákl. přenesená",J162,0)</f>
        <v>0</v>
      </c>
      <c r="BH162" s="143">
        <f>IF(N162="sníž. přenesená",J162,0)</f>
        <v>0</v>
      </c>
      <c r="BI162" s="143">
        <f>IF(N162="nulová",J162,0)</f>
        <v>0</v>
      </c>
      <c r="BJ162" s="17" t="s">
        <v>81</v>
      </c>
      <c r="BK162" s="143">
        <f>ROUND(I162*H162,2)</f>
        <v>0</v>
      </c>
      <c r="BL162" s="17" t="s">
        <v>200</v>
      </c>
      <c r="BM162" s="142" t="s">
        <v>1263</v>
      </c>
    </row>
    <row r="163" spans="2:65" s="1" customFormat="1" ht="10.199999999999999">
      <c r="B163" s="32"/>
      <c r="D163" s="144" t="s">
        <v>165</v>
      </c>
      <c r="F163" s="145" t="s">
        <v>1113</v>
      </c>
      <c r="I163" s="146"/>
      <c r="L163" s="32"/>
      <c r="M163" s="147"/>
      <c r="T163" s="56"/>
      <c r="AT163" s="17" t="s">
        <v>165</v>
      </c>
      <c r="AU163" s="17" t="s">
        <v>83</v>
      </c>
    </row>
    <row r="164" spans="2:65" s="1" customFormat="1" ht="44.25" customHeight="1">
      <c r="B164" s="130"/>
      <c r="C164" s="131" t="s">
        <v>228</v>
      </c>
      <c r="D164" s="131" t="s">
        <v>160</v>
      </c>
      <c r="E164" s="132" t="s">
        <v>1115</v>
      </c>
      <c r="F164" s="133" t="s">
        <v>1116</v>
      </c>
      <c r="G164" s="134" t="s">
        <v>376</v>
      </c>
      <c r="H164" s="135">
        <v>80</v>
      </c>
      <c r="I164" s="136"/>
      <c r="J164" s="137">
        <f>ROUND(I164*H164,2)</f>
        <v>0</v>
      </c>
      <c r="K164" s="133" t="s">
        <v>465</v>
      </c>
      <c r="L164" s="32"/>
      <c r="M164" s="138" t="s">
        <v>1</v>
      </c>
      <c r="N164" s="139" t="s">
        <v>39</v>
      </c>
      <c r="P164" s="140">
        <f>O164*H164</f>
        <v>0</v>
      </c>
      <c r="Q164" s="140">
        <v>0</v>
      </c>
      <c r="R164" s="140">
        <f>Q164*H164</f>
        <v>0</v>
      </c>
      <c r="S164" s="140">
        <v>0</v>
      </c>
      <c r="T164" s="141">
        <f>S164*H164</f>
        <v>0</v>
      </c>
      <c r="AR164" s="142" t="s">
        <v>200</v>
      </c>
      <c r="AT164" s="142" t="s">
        <v>160</v>
      </c>
      <c r="AU164" s="142" t="s">
        <v>83</v>
      </c>
      <c r="AY164" s="17" t="s">
        <v>159</v>
      </c>
      <c r="BE164" s="143">
        <f>IF(N164="základní",J164,0)</f>
        <v>0</v>
      </c>
      <c r="BF164" s="143">
        <f>IF(N164="snížená",J164,0)</f>
        <v>0</v>
      </c>
      <c r="BG164" s="143">
        <f>IF(N164="zákl. přenesená",J164,0)</f>
        <v>0</v>
      </c>
      <c r="BH164" s="143">
        <f>IF(N164="sníž. přenesená",J164,0)</f>
        <v>0</v>
      </c>
      <c r="BI164" s="143">
        <f>IF(N164="nulová",J164,0)</f>
        <v>0</v>
      </c>
      <c r="BJ164" s="17" t="s">
        <v>81</v>
      </c>
      <c r="BK164" s="143">
        <f>ROUND(I164*H164,2)</f>
        <v>0</v>
      </c>
      <c r="BL164" s="17" t="s">
        <v>200</v>
      </c>
      <c r="BM164" s="142" t="s">
        <v>1264</v>
      </c>
    </row>
    <row r="165" spans="2:65" s="1" customFormat="1" ht="28.8">
      <c r="B165" s="32"/>
      <c r="D165" s="144" t="s">
        <v>165</v>
      </c>
      <c r="F165" s="145" t="s">
        <v>1116</v>
      </c>
      <c r="I165" s="146"/>
      <c r="L165" s="32"/>
      <c r="M165" s="147"/>
      <c r="T165" s="56"/>
      <c r="AT165" s="17" t="s">
        <v>165</v>
      </c>
      <c r="AU165" s="17" t="s">
        <v>83</v>
      </c>
    </row>
    <row r="166" spans="2:65" s="1" customFormat="1" ht="16.5" customHeight="1">
      <c r="B166" s="130"/>
      <c r="C166" s="158" t="s">
        <v>209</v>
      </c>
      <c r="D166" s="158" t="s">
        <v>326</v>
      </c>
      <c r="E166" s="159" t="s">
        <v>1118</v>
      </c>
      <c r="F166" s="160" t="s">
        <v>1119</v>
      </c>
      <c r="G166" s="161" t="s">
        <v>376</v>
      </c>
      <c r="H166" s="162">
        <v>80</v>
      </c>
      <c r="I166" s="163"/>
      <c r="J166" s="164">
        <f>ROUND(I166*H166,2)</f>
        <v>0</v>
      </c>
      <c r="K166" s="160" t="s">
        <v>1</v>
      </c>
      <c r="L166" s="165"/>
      <c r="M166" s="166" t="s">
        <v>1</v>
      </c>
      <c r="N166" s="167" t="s">
        <v>39</v>
      </c>
      <c r="P166" s="140">
        <f>O166*H166</f>
        <v>0</v>
      </c>
      <c r="Q166" s="140">
        <v>0</v>
      </c>
      <c r="R166" s="140">
        <f>Q166*H166</f>
        <v>0</v>
      </c>
      <c r="S166" s="140">
        <v>0</v>
      </c>
      <c r="T166" s="141">
        <f>S166*H166</f>
        <v>0</v>
      </c>
      <c r="AR166" s="142" t="s">
        <v>241</v>
      </c>
      <c r="AT166" s="142" t="s">
        <v>326</v>
      </c>
      <c r="AU166" s="142" t="s">
        <v>83</v>
      </c>
      <c r="AY166" s="17" t="s">
        <v>159</v>
      </c>
      <c r="BE166" s="143">
        <f>IF(N166="základní",J166,0)</f>
        <v>0</v>
      </c>
      <c r="BF166" s="143">
        <f>IF(N166="snížená",J166,0)</f>
        <v>0</v>
      </c>
      <c r="BG166" s="143">
        <f>IF(N166="zákl. přenesená",J166,0)</f>
        <v>0</v>
      </c>
      <c r="BH166" s="143">
        <f>IF(N166="sníž. přenesená",J166,0)</f>
        <v>0</v>
      </c>
      <c r="BI166" s="143">
        <f>IF(N166="nulová",J166,0)</f>
        <v>0</v>
      </c>
      <c r="BJ166" s="17" t="s">
        <v>81</v>
      </c>
      <c r="BK166" s="143">
        <f>ROUND(I166*H166,2)</f>
        <v>0</v>
      </c>
      <c r="BL166" s="17" t="s">
        <v>200</v>
      </c>
      <c r="BM166" s="142" t="s">
        <v>1265</v>
      </c>
    </row>
    <row r="167" spans="2:65" s="1" customFormat="1" ht="10.199999999999999">
      <c r="B167" s="32"/>
      <c r="D167" s="144" t="s">
        <v>165</v>
      </c>
      <c r="F167" s="145" t="s">
        <v>1119</v>
      </c>
      <c r="I167" s="146"/>
      <c r="L167" s="32"/>
      <c r="M167" s="147"/>
      <c r="T167" s="56"/>
      <c r="AT167" s="17" t="s">
        <v>165</v>
      </c>
      <c r="AU167" s="17" t="s">
        <v>83</v>
      </c>
    </row>
    <row r="168" spans="2:65" s="1" customFormat="1" ht="33" customHeight="1">
      <c r="B168" s="130"/>
      <c r="C168" s="131" t="s">
        <v>238</v>
      </c>
      <c r="D168" s="131" t="s">
        <v>160</v>
      </c>
      <c r="E168" s="132" t="s">
        <v>1148</v>
      </c>
      <c r="F168" s="133" t="s">
        <v>1149</v>
      </c>
      <c r="G168" s="134" t="s">
        <v>376</v>
      </c>
      <c r="H168" s="135">
        <v>20</v>
      </c>
      <c r="I168" s="136"/>
      <c r="J168" s="137">
        <f>ROUND(I168*H168,2)</f>
        <v>0</v>
      </c>
      <c r="K168" s="133" t="s">
        <v>1</v>
      </c>
      <c r="L168" s="32"/>
      <c r="M168" s="138" t="s">
        <v>1</v>
      </c>
      <c r="N168" s="139" t="s">
        <v>39</v>
      </c>
      <c r="P168" s="140">
        <f>O168*H168</f>
        <v>0</v>
      </c>
      <c r="Q168" s="140">
        <v>0</v>
      </c>
      <c r="R168" s="140">
        <f>Q168*H168</f>
        <v>0</v>
      </c>
      <c r="S168" s="140">
        <v>0</v>
      </c>
      <c r="T168" s="141">
        <f>S168*H168</f>
        <v>0</v>
      </c>
      <c r="AR168" s="142" t="s">
        <v>200</v>
      </c>
      <c r="AT168" s="142" t="s">
        <v>160</v>
      </c>
      <c r="AU168" s="142" t="s">
        <v>83</v>
      </c>
      <c r="AY168" s="17" t="s">
        <v>159</v>
      </c>
      <c r="BE168" s="143">
        <f>IF(N168="základní",J168,0)</f>
        <v>0</v>
      </c>
      <c r="BF168" s="143">
        <f>IF(N168="snížená",J168,0)</f>
        <v>0</v>
      </c>
      <c r="BG168" s="143">
        <f>IF(N168="zákl. přenesená",J168,0)</f>
        <v>0</v>
      </c>
      <c r="BH168" s="143">
        <f>IF(N168="sníž. přenesená",J168,0)</f>
        <v>0</v>
      </c>
      <c r="BI168" s="143">
        <f>IF(N168="nulová",J168,0)</f>
        <v>0</v>
      </c>
      <c r="BJ168" s="17" t="s">
        <v>81</v>
      </c>
      <c r="BK168" s="143">
        <f>ROUND(I168*H168,2)</f>
        <v>0</v>
      </c>
      <c r="BL168" s="17" t="s">
        <v>200</v>
      </c>
      <c r="BM168" s="142" t="s">
        <v>1266</v>
      </c>
    </row>
    <row r="169" spans="2:65" s="1" customFormat="1" ht="19.2">
      <c r="B169" s="32"/>
      <c r="D169" s="144" t="s">
        <v>165</v>
      </c>
      <c r="F169" s="145" t="s">
        <v>1149</v>
      </c>
      <c r="I169" s="146"/>
      <c r="L169" s="32"/>
      <c r="M169" s="147"/>
      <c r="T169" s="56"/>
      <c r="AT169" s="17" t="s">
        <v>165</v>
      </c>
      <c r="AU169" s="17" t="s">
        <v>83</v>
      </c>
    </row>
    <row r="170" spans="2:65" s="1" customFormat="1" ht="16.5" customHeight="1">
      <c r="B170" s="130"/>
      <c r="C170" s="158" t="s">
        <v>216</v>
      </c>
      <c r="D170" s="158" t="s">
        <v>326</v>
      </c>
      <c r="E170" s="159" t="s">
        <v>1151</v>
      </c>
      <c r="F170" s="160" t="s">
        <v>1152</v>
      </c>
      <c r="G170" s="161" t="s">
        <v>376</v>
      </c>
      <c r="H170" s="162">
        <v>20</v>
      </c>
      <c r="I170" s="163"/>
      <c r="J170" s="164">
        <f>ROUND(I170*H170,2)</f>
        <v>0</v>
      </c>
      <c r="K170" s="160" t="s">
        <v>1</v>
      </c>
      <c r="L170" s="165"/>
      <c r="M170" s="166" t="s">
        <v>1</v>
      </c>
      <c r="N170" s="167" t="s">
        <v>39</v>
      </c>
      <c r="P170" s="140">
        <f>O170*H170</f>
        <v>0</v>
      </c>
      <c r="Q170" s="140">
        <v>0</v>
      </c>
      <c r="R170" s="140">
        <f>Q170*H170</f>
        <v>0</v>
      </c>
      <c r="S170" s="140">
        <v>0</v>
      </c>
      <c r="T170" s="141">
        <f>S170*H170</f>
        <v>0</v>
      </c>
      <c r="AR170" s="142" t="s">
        <v>241</v>
      </c>
      <c r="AT170" s="142" t="s">
        <v>326</v>
      </c>
      <c r="AU170" s="142" t="s">
        <v>83</v>
      </c>
      <c r="AY170" s="17" t="s">
        <v>159</v>
      </c>
      <c r="BE170" s="143">
        <f>IF(N170="základní",J170,0)</f>
        <v>0</v>
      </c>
      <c r="BF170" s="143">
        <f>IF(N170="snížená",J170,0)</f>
        <v>0</v>
      </c>
      <c r="BG170" s="143">
        <f>IF(N170="zákl. přenesená",J170,0)</f>
        <v>0</v>
      </c>
      <c r="BH170" s="143">
        <f>IF(N170="sníž. přenesená",J170,0)</f>
        <v>0</v>
      </c>
      <c r="BI170" s="143">
        <f>IF(N170="nulová",J170,0)</f>
        <v>0</v>
      </c>
      <c r="BJ170" s="17" t="s">
        <v>81</v>
      </c>
      <c r="BK170" s="143">
        <f>ROUND(I170*H170,2)</f>
        <v>0</v>
      </c>
      <c r="BL170" s="17" t="s">
        <v>200</v>
      </c>
      <c r="BM170" s="142" t="s">
        <v>1267</v>
      </c>
    </row>
    <row r="171" spans="2:65" s="1" customFormat="1" ht="10.199999999999999">
      <c r="B171" s="32"/>
      <c r="D171" s="144" t="s">
        <v>165</v>
      </c>
      <c r="F171" s="145" t="s">
        <v>1152</v>
      </c>
      <c r="I171" s="146"/>
      <c r="L171" s="32"/>
      <c r="M171" s="147"/>
      <c r="T171" s="56"/>
      <c r="AT171" s="17" t="s">
        <v>165</v>
      </c>
      <c r="AU171" s="17" t="s">
        <v>83</v>
      </c>
    </row>
    <row r="172" spans="2:65" s="1" customFormat="1" ht="37.799999999999997" customHeight="1">
      <c r="B172" s="130"/>
      <c r="C172" s="131" t="s">
        <v>7</v>
      </c>
      <c r="D172" s="131" t="s">
        <v>160</v>
      </c>
      <c r="E172" s="132" t="s">
        <v>1157</v>
      </c>
      <c r="F172" s="133" t="s">
        <v>1158</v>
      </c>
      <c r="G172" s="134" t="s">
        <v>376</v>
      </c>
      <c r="H172" s="135">
        <v>1</v>
      </c>
      <c r="I172" s="136"/>
      <c r="J172" s="137">
        <f>ROUND(I172*H172,2)</f>
        <v>0</v>
      </c>
      <c r="K172" s="133" t="s">
        <v>465</v>
      </c>
      <c r="L172" s="32"/>
      <c r="M172" s="138" t="s">
        <v>1</v>
      </c>
      <c r="N172" s="139" t="s">
        <v>39</v>
      </c>
      <c r="P172" s="140">
        <f>O172*H172</f>
        <v>0</v>
      </c>
      <c r="Q172" s="140">
        <v>0</v>
      </c>
      <c r="R172" s="140">
        <f>Q172*H172</f>
        <v>0</v>
      </c>
      <c r="S172" s="140">
        <v>0</v>
      </c>
      <c r="T172" s="141">
        <f>S172*H172</f>
        <v>0</v>
      </c>
      <c r="AR172" s="142" t="s">
        <v>200</v>
      </c>
      <c r="AT172" s="142" t="s">
        <v>160</v>
      </c>
      <c r="AU172" s="142" t="s">
        <v>83</v>
      </c>
      <c r="AY172" s="17" t="s">
        <v>159</v>
      </c>
      <c r="BE172" s="143">
        <f>IF(N172="základní",J172,0)</f>
        <v>0</v>
      </c>
      <c r="BF172" s="143">
        <f>IF(N172="snížená",J172,0)</f>
        <v>0</v>
      </c>
      <c r="BG172" s="143">
        <f>IF(N172="zákl. přenesená",J172,0)</f>
        <v>0</v>
      </c>
      <c r="BH172" s="143">
        <f>IF(N172="sníž. přenesená",J172,0)</f>
        <v>0</v>
      </c>
      <c r="BI172" s="143">
        <f>IF(N172="nulová",J172,0)</f>
        <v>0</v>
      </c>
      <c r="BJ172" s="17" t="s">
        <v>81</v>
      </c>
      <c r="BK172" s="143">
        <f>ROUND(I172*H172,2)</f>
        <v>0</v>
      </c>
      <c r="BL172" s="17" t="s">
        <v>200</v>
      </c>
      <c r="BM172" s="142" t="s">
        <v>1268</v>
      </c>
    </row>
    <row r="173" spans="2:65" s="1" customFormat="1" ht="28.8">
      <c r="B173" s="32"/>
      <c r="D173" s="144" t="s">
        <v>165</v>
      </c>
      <c r="F173" s="145" t="s">
        <v>1158</v>
      </c>
      <c r="I173" s="146"/>
      <c r="L173" s="32"/>
      <c r="M173" s="147"/>
      <c r="T173" s="56"/>
      <c r="AT173" s="17" t="s">
        <v>165</v>
      </c>
      <c r="AU173" s="17" t="s">
        <v>83</v>
      </c>
    </row>
    <row r="174" spans="2:65" s="1" customFormat="1" ht="16.5" customHeight="1">
      <c r="B174" s="130"/>
      <c r="C174" s="158" t="s">
        <v>219</v>
      </c>
      <c r="D174" s="158" t="s">
        <v>326</v>
      </c>
      <c r="E174" s="159" t="s">
        <v>1160</v>
      </c>
      <c r="F174" s="160" t="s">
        <v>1161</v>
      </c>
      <c r="G174" s="161" t="s">
        <v>376</v>
      </c>
      <c r="H174" s="162">
        <v>1</v>
      </c>
      <c r="I174" s="163"/>
      <c r="J174" s="164">
        <f>ROUND(I174*H174,2)</f>
        <v>0</v>
      </c>
      <c r="K174" s="160" t="s">
        <v>345</v>
      </c>
      <c r="L174" s="165"/>
      <c r="M174" s="166" t="s">
        <v>1</v>
      </c>
      <c r="N174" s="167" t="s">
        <v>39</v>
      </c>
      <c r="P174" s="140">
        <f>O174*H174</f>
        <v>0</v>
      </c>
      <c r="Q174" s="140">
        <v>6.0000000000000002E-5</v>
      </c>
      <c r="R174" s="140">
        <f>Q174*H174</f>
        <v>6.0000000000000002E-5</v>
      </c>
      <c r="S174" s="140">
        <v>0</v>
      </c>
      <c r="T174" s="141">
        <f>S174*H174</f>
        <v>0</v>
      </c>
      <c r="AR174" s="142" t="s">
        <v>241</v>
      </c>
      <c r="AT174" s="142" t="s">
        <v>326</v>
      </c>
      <c r="AU174" s="142" t="s">
        <v>83</v>
      </c>
      <c r="AY174" s="17" t="s">
        <v>159</v>
      </c>
      <c r="BE174" s="143">
        <f>IF(N174="základní",J174,0)</f>
        <v>0</v>
      </c>
      <c r="BF174" s="143">
        <f>IF(N174="snížená",J174,0)</f>
        <v>0</v>
      </c>
      <c r="BG174" s="143">
        <f>IF(N174="zákl. přenesená",J174,0)</f>
        <v>0</v>
      </c>
      <c r="BH174" s="143">
        <f>IF(N174="sníž. přenesená",J174,0)</f>
        <v>0</v>
      </c>
      <c r="BI174" s="143">
        <f>IF(N174="nulová",J174,0)</f>
        <v>0</v>
      </c>
      <c r="BJ174" s="17" t="s">
        <v>81</v>
      </c>
      <c r="BK174" s="143">
        <f>ROUND(I174*H174,2)</f>
        <v>0</v>
      </c>
      <c r="BL174" s="17" t="s">
        <v>200</v>
      </c>
      <c r="BM174" s="142" t="s">
        <v>1269</v>
      </c>
    </row>
    <row r="175" spans="2:65" s="1" customFormat="1" ht="10.199999999999999">
      <c r="B175" s="32"/>
      <c r="D175" s="144" t="s">
        <v>165</v>
      </c>
      <c r="F175" s="145" t="s">
        <v>1161</v>
      </c>
      <c r="I175" s="146"/>
      <c r="L175" s="32"/>
      <c r="M175" s="147"/>
      <c r="T175" s="56"/>
      <c r="AT175" s="17" t="s">
        <v>165</v>
      </c>
      <c r="AU175" s="17" t="s">
        <v>83</v>
      </c>
    </row>
    <row r="176" spans="2:65" s="1" customFormat="1" ht="24.15" customHeight="1">
      <c r="B176" s="130"/>
      <c r="C176" s="131" t="s">
        <v>254</v>
      </c>
      <c r="D176" s="131" t="s">
        <v>160</v>
      </c>
      <c r="E176" s="132" t="s">
        <v>1270</v>
      </c>
      <c r="F176" s="133" t="s">
        <v>1271</v>
      </c>
      <c r="G176" s="134" t="s">
        <v>376</v>
      </c>
      <c r="H176" s="135">
        <v>20</v>
      </c>
      <c r="I176" s="136"/>
      <c r="J176" s="137">
        <f>ROUND(I176*H176,2)</f>
        <v>0</v>
      </c>
      <c r="K176" s="133" t="s">
        <v>465</v>
      </c>
      <c r="L176" s="32"/>
      <c r="M176" s="138" t="s">
        <v>1</v>
      </c>
      <c r="N176" s="139" t="s">
        <v>39</v>
      </c>
      <c r="P176" s="140">
        <f>O176*H176</f>
        <v>0</v>
      </c>
      <c r="Q176" s="140">
        <v>0</v>
      </c>
      <c r="R176" s="140">
        <f>Q176*H176</f>
        <v>0</v>
      </c>
      <c r="S176" s="140">
        <v>0</v>
      </c>
      <c r="T176" s="141">
        <f>S176*H176</f>
        <v>0</v>
      </c>
      <c r="AR176" s="142" t="s">
        <v>200</v>
      </c>
      <c r="AT176" s="142" t="s">
        <v>160</v>
      </c>
      <c r="AU176" s="142" t="s">
        <v>83</v>
      </c>
      <c r="AY176" s="17" t="s">
        <v>159</v>
      </c>
      <c r="BE176" s="143">
        <f>IF(N176="základní",J176,0)</f>
        <v>0</v>
      </c>
      <c r="BF176" s="143">
        <f>IF(N176="snížená",J176,0)</f>
        <v>0</v>
      </c>
      <c r="BG176" s="143">
        <f>IF(N176="zákl. přenesená",J176,0)</f>
        <v>0</v>
      </c>
      <c r="BH176" s="143">
        <f>IF(N176="sníž. přenesená",J176,0)</f>
        <v>0</v>
      </c>
      <c r="BI176" s="143">
        <f>IF(N176="nulová",J176,0)</f>
        <v>0</v>
      </c>
      <c r="BJ176" s="17" t="s">
        <v>81</v>
      </c>
      <c r="BK176" s="143">
        <f>ROUND(I176*H176,2)</f>
        <v>0</v>
      </c>
      <c r="BL176" s="17" t="s">
        <v>200</v>
      </c>
      <c r="BM176" s="142" t="s">
        <v>1272</v>
      </c>
    </row>
    <row r="177" spans="2:65" s="1" customFormat="1" ht="19.2">
      <c r="B177" s="32"/>
      <c r="D177" s="144" t="s">
        <v>165</v>
      </c>
      <c r="F177" s="145" t="s">
        <v>1271</v>
      </c>
      <c r="I177" s="146"/>
      <c r="L177" s="32"/>
      <c r="M177" s="147"/>
      <c r="T177" s="56"/>
      <c r="AT177" s="17" t="s">
        <v>165</v>
      </c>
      <c r="AU177" s="17" t="s">
        <v>83</v>
      </c>
    </row>
    <row r="178" spans="2:65" s="1" customFormat="1" ht="16.5" customHeight="1">
      <c r="B178" s="130"/>
      <c r="C178" s="158" t="s">
        <v>226</v>
      </c>
      <c r="D178" s="158" t="s">
        <v>326</v>
      </c>
      <c r="E178" s="159" t="s">
        <v>1154</v>
      </c>
      <c r="F178" s="160" t="s">
        <v>1155</v>
      </c>
      <c r="G178" s="161" t="s">
        <v>376</v>
      </c>
      <c r="H178" s="162">
        <v>20</v>
      </c>
      <c r="I178" s="163"/>
      <c r="J178" s="164">
        <f>ROUND(I178*H178,2)</f>
        <v>0</v>
      </c>
      <c r="K178" s="160" t="s">
        <v>1</v>
      </c>
      <c r="L178" s="165"/>
      <c r="M178" s="166" t="s">
        <v>1</v>
      </c>
      <c r="N178" s="167" t="s">
        <v>39</v>
      </c>
      <c r="P178" s="140">
        <f>O178*H178</f>
        <v>0</v>
      </c>
      <c r="Q178" s="140">
        <v>0</v>
      </c>
      <c r="R178" s="140">
        <f>Q178*H178</f>
        <v>0</v>
      </c>
      <c r="S178" s="140">
        <v>0</v>
      </c>
      <c r="T178" s="141">
        <f>S178*H178</f>
        <v>0</v>
      </c>
      <c r="AR178" s="142" t="s">
        <v>241</v>
      </c>
      <c r="AT178" s="142" t="s">
        <v>326</v>
      </c>
      <c r="AU178" s="142" t="s">
        <v>83</v>
      </c>
      <c r="AY178" s="17" t="s">
        <v>159</v>
      </c>
      <c r="BE178" s="143">
        <f>IF(N178="základní",J178,0)</f>
        <v>0</v>
      </c>
      <c r="BF178" s="143">
        <f>IF(N178="snížená",J178,0)</f>
        <v>0</v>
      </c>
      <c r="BG178" s="143">
        <f>IF(N178="zákl. přenesená",J178,0)</f>
        <v>0</v>
      </c>
      <c r="BH178" s="143">
        <f>IF(N178="sníž. přenesená",J178,0)</f>
        <v>0</v>
      </c>
      <c r="BI178" s="143">
        <f>IF(N178="nulová",J178,0)</f>
        <v>0</v>
      </c>
      <c r="BJ178" s="17" t="s">
        <v>81</v>
      </c>
      <c r="BK178" s="143">
        <f>ROUND(I178*H178,2)</f>
        <v>0</v>
      </c>
      <c r="BL178" s="17" t="s">
        <v>200</v>
      </c>
      <c r="BM178" s="142" t="s">
        <v>1273</v>
      </c>
    </row>
    <row r="179" spans="2:65" s="1" customFormat="1" ht="10.199999999999999">
      <c r="B179" s="32"/>
      <c r="D179" s="144" t="s">
        <v>165</v>
      </c>
      <c r="F179" s="145" t="s">
        <v>1155</v>
      </c>
      <c r="I179" s="146"/>
      <c r="L179" s="32"/>
      <c r="M179" s="147"/>
      <c r="T179" s="56"/>
      <c r="AT179" s="17" t="s">
        <v>165</v>
      </c>
      <c r="AU179" s="17" t="s">
        <v>83</v>
      </c>
    </row>
    <row r="180" spans="2:65" s="1" customFormat="1" ht="24.15" customHeight="1">
      <c r="B180" s="130"/>
      <c r="C180" s="131" t="s">
        <v>259</v>
      </c>
      <c r="D180" s="131" t="s">
        <v>160</v>
      </c>
      <c r="E180" s="132" t="s">
        <v>541</v>
      </c>
      <c r="F180" s="133" t="s">
        <v>542</v>
      </c>
      <c r="G180" s="134" t="s">
        <v>376</v>
      </c>
      <c r="H180" s="135">
        <v>11</v>
      </c>
      <c r="I180" s="136"/>
      <c r="J180" s="137">
        <f>ROUND(I180*H180,2)</f>
        <v>0</v>
      </c>
      <c r="K180" s="133" t="s">
        <v>465</v>
      </c>
      <c r="L180" s="32"/>
      <c r="M180" s="138" t="s">
        <v>1</v>
      </c>
      <c r="N180" s="139" t="s">
        <v>39</v>
      </c>
      <c r="P180" s="140">
        <f>O180*H180</f>
        <v>0</v>
      </c>
      <c r="Q180" s="140">
        <v>0</v>
      </c>
      <c r="R180" s="140">
        <f>Q180*H180</f>
        <v>0</v>
      </c>
      <c r="S180" s="140">
        <v>0</v>
      </c>
      <c r="T180" s="141">
        <f>S180*H180</f>
        <v>0</v>
      </c>
      <c r="AR180" s="142" t="s">
        <v>200</v>
      </c>
      <c r="AT180" s="142" t="s">
        <v>160</v>
      </c>
      <c r="AU180" s="142" t="s">
        <v>83</v>
      </c>
      <c r="AY180" s="17" t="s">
        <v>159</v>
      </c>
      <c r="BE180" s="143">
        <f>IF(N180="základní",J180,0)</f>
        <v>0</v>
      </c>
      <c r="BF180" s="143">
        <f>IF(N180="snížená",J180,0)</f>
        <v>0</v>
      </c>
      <c r="BG180" s="143">
        <f>IF(N180="zákl. přenesená",J180,0)</f>
        <v>0</v>
      </c>
      <c r="BH180" s="143">
        <f>IF(N180="sníž. přenesená",J180,0)</f>
        <v>0</v>
      </c>
      <c r="BI180" s="143">
        <f>IF(N180="nulová",J180,0)</f>
        <v>0</v>
      </c>
      <c r="BJ180" s="17" t="s">
        <v>81</v>
      </c>
      <c r="BK180" s="143">
        <f>ROUND(I180*H180,2)</f>
        <v>0</v>
      </c>
      <c r="BL180" s="17" t="s">
        <v>200</v>
      </c>
      <c r="BM180" s="142" t="s">
        <v>1274</v>
      </c>
    </row>
    <row r="181" spans="2:65" s="1" customFormat="1" ht="19.2">
      <c r="B181" s="32"/>
      <c r="D181" s="144" t="s">
        <v>165</v>
      </c>
      <c r="F181" s="145" t="s">
        <v>542</v>
      </c>
      <c r="I181" s="146"/>
      <c r="L181" s="32"/>
      <c r="M181" s="147"/>
      <c r="T181" s="56"/>
      <c r="AT181" s="17" t="s">
        <v>165</v>
      </c>
      <c r="AU181" s="17" t="s">
        <v>83</v>
      </c>
    </row>
    <row r="182" spans="2:65" s="1" customFormat="1" ht="24.15" customHeight="1">
      <c r="B182" s="130"/>
      <c r="C182" s="158" t="s">
        <v>227</v>
      </c>
      <c r="D182" s="158" t="s">
        <v>326</v>
      </c>
      <c r="E182" s="159" t="s">
        <v>544</v>
      </c>
      <c r="F182" s="160" t="s">
        <v>545</v>
      </c>
      <c r="G182" s="161" t="s">
        <v>376</v>
      </c>
      <c r="H182" s="162">
        <v>11</v>
      </c>
      <c r="I182" s="163"/>
      <c r="J182" s="164">
        <f>ROUND(I182*H182,2)</f>
        <v>0</v>
      </c>
      <c r="K182" s="160" t="s">
        <v>1</v>
      </c>
      <c r="L182" s="165"/>
      <c r="M182" s="166" t="s">
        <v>1</v>
      </c>
      <c r="N182" s="167" t="s">
        <v>39</v>
      </c>
      <c r="P182" s="140">
        <f>O182*H182</f>
        <v>0</v>
      </c>
      <c r="Q182" s="140">
        <v>1.2E-4</v>
      </c>
      <c r="R182" s="140">
        <f>Q182*H182</f>
        <v>1.32E-3</v>
      </c>
      <c r="S182" s="140">
        <v>0</v>
      </c>
      <c r="T182" s="141">
        <f>S182*H182</f>
        <v>0</v>
      </c>
      <c r="AR182" s="142" t="s">
        <v>241</v>
      </c>
      <c r="AT182" s="142" t="s">
        <v>326</v>
      </c>
      <c r="AU182" s="142" t="s">
        <v>83</v>
      </c>
      <c r="AY182" s="17" t="s">
        <v>159</v>
      </c>
      <c r="BE182" s="143">
        <f>IF(N182="základní",J182,0)</f>
        <v>0</v>
      </c>
      <c r="BF182" s="143">
        <f>IF(N182="snížená",J182,0)</f>
        <v>0</v>
      </c>
      <c r="BG182" s="143">
        <f>IF(N182="zákl. přenesená",J182,0)</f>
        <v>0</v>
      </c>
      <c r="BH182" s="143">
        <f>IF(N182="sníž. přenesená",J182,0)</f>
        <v>0</v>
      </c>
      <c r="BI182" s="143">
        <f>IF(N182="nulová",J182,0)</f>
        <v>0</v>
      </c>
      <c r="BJ182" s="17" t="s">
        <v>81</v>
      </c>
      <c r="BK182" s="143">
        <f>ROUND(I182*H182,2)</f>
        <v>0</v>
      </c>
      <c r="BL182" s="17" t="s">
        <v>200</v>
      </c>
      <c r="BM182" s="142" t="s">
        <v>1275</v>
      </c>
    </row>
    <row r="183" spans="2:65" s="1" customFormat="1" ht="10.199999999999999">
      <c r="B183" s="32"/>
      <c r="D183" s="144" t="s">
        <v>165</v>
      </c>
      <c r="F183" s="145" t="s">
        <v>545</v>
      </c>
      <c r="I183" s="146"/>
      <c r="L183" s="32"/>
      <c r="M183" s="147"/>
      <c r="T183" s="56"/>
      <c r="AT183" s="17" t="s">
        <v>165</v>
      </c>
      <c r="AU183" s="17" t="s">
        <v>83</v>
      </c>
    </row>
    <row r="184" spans="2:65" s="1" customFormat="1" ht="24.15" customHeight="1">
      <c r="B184" s="130"/>
      <c r="C184" s="131" t="s">
        <v>269</v>
      </c>
      <c r="D184" s="131" t="s">
        <v>160</v>
      </c>
      <c r="E184" s="132" t="s">
        <v>1165</v>
      </c>
      <c r="F184" s="133" t="s">
        <v>542</v>
      </c>
      <c r="G184" s="134" t="s">
        <v>376</v>
      </c>
      <c r="H184" s="135">
        <v>5</v>
      </c>
      <c r="I184" s="136"/>
      <c r="J184" s="137">
        <f>ROUND(I184*H184,2)</f>
        <v>0</v>
      </c>
      <c r="K184" s="133" t="s">
        <v>465</v>
      </c>
      <c r="L184" s="32"/>
      <c r="M184" s="138" t="s">
        <v>1</v>
      </c>
      <c r="N184" s="139" t="s">
        <v>39</v>
      </c>
      <c r="P184" s="140">
        <f>O184*H184</f>
        <v>0</v>
      </c>
      <c r="Q184" s="140">
        <v>0</v>
      </c>
      <c r="R184" s="140">
        <f>Q184*H184</f>
        <v>0</v>
      </c>
      <c r="S184" s="140">
        <v>0</v>
      </c>
      <c r="T184" s="141">
        <f>S184*H184</f>
        <v>0</v>
      </c>
      <c r="AR184" s="142" t="s">
        <v>200</v>
      </c>
      <c r="AT184" s="142" t="s">
        <v>160</v>
      </c>
      <c r="AU184" s="142" t="s">
        <v>83</v>
      </c>
      <c r="AY184" s="17" t="s">
        <v>159</v>
      </c>
      <c r="BE184" s="143">
        <f>IF(N184="základní",J184,0)</f>
        <v>0</v>
      </c>
      <c r="BF184" s="143">
        <f>IF(N184="snížená",J184,0)</f>
        <v>0</v>
      </c>
      <c r="BG184" s="143">
        <f>IF(N184="zákl. přenesená",J184,0)</f>
        <v>0</v>
      </c>
      <c r="BH184" s="143">
        <f>IF(N184="sníž. přenesená",J184,0)</f>
        <v>0</v>
      </c>
      <c r="BI184" s="143">
        <f>IF(N184="nulová",J184,0)</f>
        <v>0</v>
      </c>
      <c r="BJ184" s="17" t="s">
        <v>81</v>
      </c>
      <c r="BK184" s="143">
        <f>ROUND(I184*H184,2)</f>
        <v>0</v>
      </c>
      <c r="BL184" s="17" t="s">
        <v>200</v>
      </c>
      <c r="BM184" s="142" t="s">
        <v>1276</v>
      </c>
    </row>
    <row r="185" spans="2:65" s="1" customFormat="1" ht="19.2">
      <c r="B185" s="32"/>
      <c r="D185" s="144" t="s">
        <v>165</v>
      </c>
      <c r="F185" s="145" t="s">
        <v>542</v>
      </c>
      <c r="I185" s="146"/>
      <c r="L185" s="32"/>
      <c r="M185" s="147"/>
      <c r="T185" s="56"/>
      <c r="AT185" s="17" t="s">
        <v>165</v>
      </c>
      <c r="AU185" s="17" t="s">
        <v>83</v>
      </c>
    </row>
    <row r="186" spans="2:65" s="1" customFormat="1" ht="21.75" customHeight="1">
      <c r="B186" s="130"/>
      <c r="C186" s="158" t="s">
        <v>231</v>
      </c>
      <c r="D186" s="158" t="s">
        <v>326</v>
      </c>
      <c r="E186" s="159" t="s">
        <v>1277</v>
      </c>
      <c r="F186" s="160" t="s">
        <v>1278</v>
      </c>
      <c r="G186" s="161" t="s">
        <v>376</v>
      </c>
      <c r="H186" s="162">
        <v>7</v>
      </c>
      <c r="I186" s="163"/>
      <c r="J186" s="164">
        <f>ROUND(I186*H186,2)</f>
        <v>0</v>
      </c>
      <c r="K186" s="160" t="s">
        <v>1</v>
      </c>
      <c r="L186" s="165"/>
      <c r="M186" s="166" t="s">
        <v>1</v>
      </c>
      <c r="N186" s="167" t="s">
        <v>39</v>
      </c>
      <c r="P186" s="140">
        <f>O186*H186</f>
        <v>0</v>
      </c>
      <c r="Q186" s="140">
        <v>1.2E-4</v>
      </c>
      <c r="R186" s="140">
        <f>Q186*H186</f>
        <v>8.4000000000000003E-4</v>
      </c>
      <c r="S186" s="140">
        <v>0</v>
      </c>
      <c r="T186" s="141">
        <f>S186*H186</f>
        <v>0</v>
      </c>
      <c r="AR186" s="142" t="s">
        <v>241</v>
      </c>
      <c r="AT186" s="142" t="s">
        <v>326</v>
      </c>
      <c r="AU186" s="142" t="s">
        <v>83</v>
      </c>
      <c r="AY186" s="17" t="s">
        <v>159</v>
      </c>
      <c r="BE186" s="143">
        <f>IF(N186="základní",J186,0)</f>
        <v>0</v>
      </c>
      <c r="BF186" s="143">
        <f>IF(N186="snížená",J186,0)</f>
        <v>0</v>
      </c>
      <c r="BG186" s="143">
        <f>IF(N186="zákl. přenesená",J186,0)</f>
        <v>0</v>
      </c>
      <c r="BH186" s="143">
        <f>IF(N186="sníž. přenesená",J186,0)</f>
        <v>0</v>
      </c>
      <c r="BI186" s="143">
        <f>IF(N186="nulová",J186,0)</f>
        <v>0</v>
      </c>
      <c r="BJ186" s="17" t="s">
        <v>81</v>
      </c>
      <c r="BK186" s="143">
        <f>ROUND(I186*H186,2)</f>
        <v>0</v>
      </c>
      <c r="BL186" s="17" t="s">
        <v>200</v>
      </c>
      <c r="BM186" s="142" t="s">
        <v>1279</v>
      </c>
    </row>
    <row r="187" spans="2:65" s="1" customFormat="1" ht="10.199999999999999">
      <c r="B187" s="32"/>
      <c r="D187" s="144" t="s">
        <v>165</v>
      </c>
      <c r="F187" s="145" t="s">
        <v>1278</v>
      </c>
      <c r="I187" s="146"/>
      <c r="L187" s="32"/>
      <c r="M187" s="147"/>
      <c r="T187" s="56"/>
      <c r="AT187" s="17" t="s">
        <v>165</v>
      </c>
      <c r="AU187" s="17" t="s">
        <v>83</v>
      </c>
    </row>
    <row r="188" spans="2:65" s="1" customFormat="1" ht="24.15" customHeight="1">
      <c r="B188" s="130"/>
      <c r="C188" s="131" t="s">
        <v>278</v>
      </c>
      <c r="D188" s="131" t="s">
        <v>160</v>
      </c>
      <c r="E188" s="132" t="s">
        <v>1173</v>
      </c>
      <c r="F188" s="133" t="s">
        <v>1174</v>
      </c>
      <c r="G188" s="134" t="s">
        <v>376</v>
      </c>
      <c r="H188" s="135">
        <v>1</v>
      </c>
      <c r="I188" s="136"/>
      <c r="J188" s="137">
        <f>ROUND(I188*H188,2)</f>
        <v>0</v>
      </c>
      <c r="K188" s="133" t="s">
        <v>465</v>
      </c>
      <c r="L188" s="32"/>
      <c r="M188" s="138" t="s">
        <v>1</v>
      </c>
      <c r="N188" s="139" t="s">
        <v>39</v>
      </c>
      <c r="P188" s="140">
        <f>O188*H188</f>
        <v>0</v>
      </c>
      <c r="Q188" s="140">
        <v>0</v>
      </c>
      <c r="R188" s="140">
        <f>Q188*H188</f>
        <v>0</v>
      </c>
      <c r="S188" s="140">
        <v>0</v>
      </c>
      <c r="T188" s="141">
        <f>S188*H188</f>
        <v>0</v>
      </c>
      <c r="AR188" s="142" t="s">
        <v>200</v>
      </c>
      <c r="AT188" s="142" t="s">
        <v>160</v>
      </c>
      <c r="AU188" s="142" t="s">
        <v>83</v>
      </c>
      <c r="AY188" s="17" t="s">
        <v>159</v>
      </c>
      <c r="BE188" s="143">
        <f>IF(N188="základní",J188,0)</f>
        <v>0</v>
      </c>
      <c r="BF188" s="143">
        <f>IF(N188="snížená",J188,0)</f>
        <v>0</v>
      </c>
      <c r="BG188" s="143">
        <f>IF(N188="zákl. přenesená",J188,0)</f>
        <v>0</v>
      </c>
      <c r="BH188" s="143">
        <f>IF(N188="sníž. přenesená",J188,0)</f>
        <v>0</v>
      </c>
      <c r="BI188" s="143">
        <f>IF(N188="nulová",J188,0)</f>
        <v>0</v>
      </c>
      <c r="BJ188" s="17" t="s">
        <v>81</v>
      </c>
      <c r="BK188" s="143">
        <f>ROUND(I188*H188,2)</f>
        <v>0</v>
      </c>
      <c r="BL188" s="17" t="s">
        <v>200</v>
      </c>
      <c r="BM188" s="142" t="s">
        <v>1280</v>
      </c>
    </row>
    <row r="189" spans="2:65" s="1" customFormat="1" ht="19.2">
      <c r="B189" s="32"/>
      <c r="D189" s="144" t="s">
        <v>165</v>
      </c>
      <c r="F189" s="145" t="s">
        <v>1174</v>
      </c>
      <c r="I189" s="146"/>
      <c r="L189" s="32"/>
      <c r="M189" s="147"/>
      <c r="T189" s="56"/>
      <c r="AT189" s="17" t="s">
        <v>165</v>
      </c>
      <c r="AU189" s="17" t="s">
        <v>83</v>
      </c>
    </row>
    <row r="190" spans="2:65" s="1" customFormat="1" ht="16.5" customHeight="1">
      <c r="B190" s="130"/>
      <c r="C190" s="158" t="s">
        <v>533</v>
      </c>
      <c r="D190" s="158" t="s">
        <v>326</v>
      </c>
      <c r="E190" s="159" t="s">
        <v>1281</v>
      </c>
      <c r="F190" s="160" t="s">
        <v>1282</v>
      </c>
      <c r="G190" s="161" t="s">
        <v>376</v>
      </c>
      <c r="H190" s="162">
        <v>1</v>
      </c>
      <c r="I190" s="163"/>
      <c r="J190" s="164">
        <f>ROUND(I190*H190,2)</f>
        <v>0</v>
      </c>
      <c r="K190" s="160" t="s">
        <v>1</v>
      </c>
      <c r="L190" s="165"/>
      <c r="M190" s="166" t="s">
        <v>1</v>
      </c>
      <c r="N190" s="167" t="s">
        <v>39</v>
      </c>
      <c r="P190" s="140">
        <f>O190*H190</f>
        <v>0</v>
      </c>
      <c r="Q190" s="140">
        <v>0</v>
      </c>
      <c r="R190" s="140">
        <f>Q190*H190</f>
        <v>0</v>
      </c>
      <c r="S190" s="140">
        <v>0</v>
      </c>
      <c r="T190" s="141">
        <f>S190*H190</f>
        <v>0</v>
      </c>
      <c r="AR190" s="142" t="s">
        <v>241</v>
      </c>
      <c r="AT190" s="142" t="s">
        <v>326</v>
      </c>
      <c r="AU190" s="142" t="s">
        <v>83</v>
      </c>
      <c r="AY190" s="17" t="s">
        <v>159</v>
      </c>
      <c r="BE190" s="143">
        <f>IF(N190="základní",J190,0)</f>
        <v>0</v>
      </c>
      <c r="BF190" s="143">
        <f>IF(N190="snížená",J190,0)</f>
        <v>0</v>
      </c>
      <c r="BG190" s="143">
        <f>IF(N190="zákl. přenesená",J190,0)</f>
        <v>0</v>
      </c>
      <c r="BH190" s="143">
        <f>IF(N190="sníž. přenesená",J190,0)</f>
        <v>0</v>
      </c>
      <c r="BI190" s="143">
        <f>IF(N190="nulová",J190,0)</f>
        <v>0</v>
      </c>
      <c r="BJ190" s="17" t="s">
        <v>81</v>
      </c>
      <c r="BK190" s="143">
        <f>ROUND(I190*H190,2)</f>
        <v>0</v>
      </c>
      <c r="BL190" s="17" t="s">
        <v>200</v>
      </c>
      <c r="BM190" s="142" t="s">
        <v>1283</v>
      </c>
    </row>
    <row r="191" spans="2:65" s="1" customFormat="1" ht="10.199999999999999">
      <c r="B191" s="32"/>
      <c r="D191" s="144" t="s">
        <v>165</v>
      </c>
      <c r="F191" s="145" t="s">
        <v>1282</v>
      </c>
      <c r="I191" s="146"/>
      <c r="L191" s="32"/>
      <c r="M191" s="147"/>
      <c r="T191" s="56"/>
      <c r="AT191" s="17" t="s">
        <v>165</v>
      </c>
      <c r="AU191" s="17" t="s">
        <v>83</v>
      </c>
    </row>
    <row r="192" spans="2:65" s="1" customFormat="1" ht="24.15" customHeight="1">
      <c r="B192" s="130"/>
      <c r="C192" s="158" t="s">
        <v>282</v>
      </c>
      <c r="D192" s="158" t="s">
        <v>326</v>
      </c>
      <c r="E192" s="159" t="s">
        <v>1284</v>
      </c>
      <c r="F192" s="160" t="s">
        <v>1285</v>
      </c>
      <c r="G192" s="161" t="s">
        <v>376</v>
      </c>
      <c r="H192" s="162">
        <v>6</v>
      </c>
      <c r="I192" s="163"/>
      <c r="J192" s="164">
        <f>ROUND(I192*H192,2)</f>
        <v>0</v>
      </c>
      <c r="K192" s="160" t="s">
        <v>345</v>
      </c>
      <c r="L192" s="165"/>
      <c r="M192" s="166" t="s">
        <v>1</v>
      </c>
      <c r="N192" s="167" t="s">
        <v>39</v>
      </c>
      <c r="P192" s="140">
        <f>O192*H192</f>
        <v>0</v>
      </c>
      <c r="Q192" s="140">
        <v>1.0000000000000001E-5</v>
      </c>
      <c r="R192" s="140">
        <f>Q192*H192</f>
        <v>6.0000000000000008E-5</v>
      </c>
      <c r="S192" s="140">
        <v>0</v>
      </c>
      <c r="T192" s="141">
        <f>S192*H192</f>
        <v>0</v>
      </c>
      <c r="AR192" s="142" t="s">
        <v>241</v>
      </c>
      <c r="AT192" s="142" t="s">
        <v>326</v>
      </c>
      <c r="AU192" s="142" t="s">
        <v>83</v>
      </c>
      <c r="AY192" s="17" t="s">
        <v>159</v>
      </c>
      <c r="BE192" s="143">
        <f>IF(N192="základní",J192,0)</f>
        <v>0</v>
      </c>
      <c r="BF192" s="143">
        <f>IF(N192="snížená",J192,0)</f>
        <v>0</v>
      </c>
      <c r="BG192" s="143">
        <f>IF(N192="zákl. přenesená",J192,0)</f>
        <v>0</v>
      </c>
      <c r="BH192" s="143">
        <f>IF(N192="sníž. přenesená",J192,0)</f>
        <v>0</v>
      </c>
      <c r="BI192" s="143">
        <f>IF(N192="nulová",J192,0)</f>
        <v>0</v>
      </c>
      <c r="BJ192" s="17" t="s">
        <v>81</v>
      </c>
      <c r="BK192" s="143">
        <f>ROUND(I192*H192,2)</f>
        <v>0</v>
      </c>
      <c r="BL192" s="17" t="s">
        <v>200</v>
      </c>
      <c r="BM192" s="142" t="s">
        <v>1286</v>
      </c>
    </row>
    <row r="193" spans="2:65" s="1" customFormat="1" ht="19.2">
      <c r="B193" s="32"/>
      <c r="D193" s="144" t="s">
        <v>165</v>
      </c>
      <c r="F193" s="145" t="s">
        <v>1285</v>
      </c>
      <c r="I193" s="146"/>
      <c r="L193" s="32"/>
      <c r="M193" s="147"/>
      <c r="T193" s="56"/>
      <c r="AT193" s="17" t="s">
        <v>165</v>
      </c>
      <c r="AU193" s="17" t="s">
        <v>83</v>
      </c>
    </row>
    <row r="194" spans="2:65" s="1" customFormat="1" ht="24.15" customHeight="1">
      <c r="B194" s="130"/>
      <c r="C194" s="131" t="s">
        <v>279</v>
      </c>
      <c r="D194" s="131" t="s">
        <v>160</v>
      </c>
      <c r="E194" s="132" t="s">
        <v>555</v>
      </c>
      <c r="F194" s="133" t="s">
        <v>556</v>
      </c>
      <c r="G194" s="134" t="s">
        <v>376</v>
      </c>
      <c r="H194" s="135">
        <v>1</v>
      </c>
      <c r="I194" s="136"/>
      <c r="J194" s="137">
        <f>ROUND(I194*H194,2)</f>
        <v>0</v>
      </c>
      <c r="K194" s="133" t="s">
        <v>465</v>
      </c>
      <c r="L194" s="32"/>
      <c r="M194" s="138" t="s">
        <v>1</v>
      </c>
      <c r="N194" s="139" t="s">
        <v>39</v>
      </c>
      <c r="P194" s="140">
        <f>O194*H194</f>
        <v>0</v>
      </c>
      <c r="Q194" s="140">
        <v>0</v>
      </c>
      <c r="R194" s="140">
        <f>Q194*H194</f>
        <v>0</v>
      </c>
      <c r="S194" s="140">
        <v>0</v>
      </c>
      <c r="T194" s="141">
        <f>S194*H194</f>
        <v>0</v>
      </c>
      <c r="AR194" s="142" t="s">
        <v>200</v>
      </c>
      <c r="AT194" s="142" t="s">
        <v>160</v>
      </c>
      <c r="AU194" s="142" t="s">
        <v>83</v>
      </c>
      <c r="AY194" s="17" t="s">
        <v>159</v>
      </c>
      <c r="BE194" s="143">
        <f>IF(N194="základní",J194,0)</f>
        <v>0</v>
      </c>
      <c r="BF194" s="143">
        <f>IF(N194="snížená",J194,0)</f>
        <v>0</v>
      </c>
      <c r="BG194" s="143">
        <f>IF(N194="zákl. přenesená",J194,0)</f>
        <v>0</v>
      </c>
      <c r="BH194" s="143">
        <f>IF(N194="sníž. přenesená",J194,0)</f>
        <v>0</v>
      </c>
      <c r="BI194" s="143">
        <f>IF(N194="nulová",J194,0)</f>
        <v>0</v>
      </c>
      <c r="BJ194" s="17" t="s">
        <v>81</v>
      </c>
      <c r="BK194" s="143">
        <f>ROUND(I194*H194,2)</f>
        <v>0</v>
      </c>
      <c r="BL194" s="17" t="s">
        <v>200</v>
      </c>
      <c r="BM194" s="142" t="s">
        <v>1287</v>
      </c>
    </row>
    <row r="195" spans="2:65" s="1" customFormat="1" ht="19.2">
      <c r="B195" s="32"/>
      <c r="D195" s="144" t="s">
        <v>165</v>
      </c>
      <c r="F195" s="145" t="s">
        <v>556</v>
      </c>
      <c r="I195" s="146"/>
      <c r="L195" s="32"/>
      <c r="M195" s="147"/>
      <c r="T195" s="56"/>
      <c r="AT195" s="17" t="s">
        <v>165</v>
      </c>
      <c r="AU195" s="17" t="s">
        <v>83</v>
      </c>
    </row>
    <row r="196" spans="2:65" s="1" customFormat="1" ht="21.75" customHeight="1">
      <c r="B196" s="130"/>
      <c r="C196" s="158" t="s">
        <v>236</v>
      </c>
      <c r="D196" s="158" t="s">
        <v>326</v>
      </c>
      <c r="E196" s="159" t="s">
        <v>558</v>
      </c>
      <c r="F196" s="160" t="s">
        <v>559</v>
      </c>
      <c r="G196" s="161" t="s">
        <v>376</v>
      </c>
      <c r="H196" s="162">
        <v>1</v>
      </c>
      <c r="I196" s="163"/>
      <c r="J196" s="164">
        <f>ROUND(I196*H196,2)</f>
        <v>0</v>
      </c>
      <c r="K196" s="160" t="s">
        <v>1</v>
      </c>
      <c r="L196" s="165"/>
      <c r="M196" s="166" t="s">
        <v>1</v>
      </c>
      <c r="N196" s="167" t="s">
        <v>39</v>
      </c>
      <c r="P196" s="140">
        <f>O196*H196</f>
        <v>0</v>
      </c>
      <c r="Q196" s="140">
        <v>4.0000000000000002E-4</v>
      </c>
      <c r="R196" s="140">
        <f>Q196*H196</f>
        <v>4.0000000000000002E-4</v>
      </c>
      <c r="S196" s="140">
        <v>0</v>
      </c>
      <c r="T196" s="141">
        <f>S196*H196</f>
        <v>0</v>
      </c>
      <c r="AR196" s="142" t="s">
        <v>241</v>
      </c>
      <c r="AT196" s="142" t="s">
        <v>326</v>
      </c>
      <c r="AU196" s="142" t="s">
        <v>83</v>
      </c>
      <c r="AY196" s="17" t="s">
        <v>159</v>
      </c>
      <c r="BE196" s="143">
        <f>IF(N196="základní",J196,0)</f>
        <v>0</v>
      </c>
      <c r="BF196" s="143">
        <f>IF(N196="snížená",J196,0)</f>
        <v>0</v>
      </c>
      <c r="BG196" s="143">
        <f>IF(N196="zákl. přenesená",J196,0)</f>
        <v>0</v>
      </c>
      <c r="BH196" s="143">
        <f>IF(N196="sníž. přenesená",J196,0)</f>
        <v>0</v>
      </c>
      <c r="BI196" s="143">
        <f>IF(N196="nulová",J196,0)</f>
        <v>0</v>
      </c>
      <c r="BJ196" s="17" t="s">
        <v>81</v>
      </c>
      <c r="BK196" s="143">
        <f>ROUND(I196*H196,2)</f>
        <v>0</v>
      </c>
      <c r="BL196" s="17" t="s">
        <v>200</v>
      </c>
      <c r="BM196" s="142" t="s">
        <v>1288</v>
      </c>
    </row>
    <row r="197" spans="2:65" s="1" customFormat="1" ht="10.199999999999999">
      <c r="B197" s="32"/>
      <c r="D197" s="144" t="s">
        <v>165</v>
      </c>
      <c r="F197" s="145" t="s">
        <v>559</v>
      </c>
      <c r="I197" s="146"/>
      <c r="L197" s="32"/>
      <c r="M197" s="147"/>
      <c r="T197" s="56"/>
      <c r="AT197" s="17" t="s">
        <v>165</v>
      </c>
      <c r="AU197" s="17" t="s">
        <v>83</v>
      </c>
    </row>
    <row r="198" spans="2:65" s="1" customFormat="1" ht="24.15" customHeight="1">
      <c r="B198" s="130"/>
      <c r="C198" s="131" t="s">
        <v>286</v>
      </c>
      <c r="D198" s="131" t="s">
        <v>160</v>
      </c>
      <c r="E198" s="132" t="s">
        <v>1201</v>
      </c>
      <c r="F198" s="133" t="s">
        <v>1202</v>
      </c>
      <c r="G198" s="134" t="s">
        <v>376</v>
      </c>
      <c r="H198" s="135">
        <v>1</v>
      </c>
      <c r="I198" s="136"/>
      <c r="J198" s="137">
        <f>ROUND(I198*H198,2)</f>
        <v>0</v>
      </c>
      <c r="K198" s="133" t="s">
        <v>465</v>
      </c>
      <c r="L198" s="32"/>
      <c r="M198" s="138" t="s">
        <v>1</v>
      </c>
      <c r="N198" s="139" t="s">
        <v>39</v>
      </c>
      <c r="P198" s="140">
        <f>O198*H198</f>
        <v>0</v>
      </c>
      <c r="Q198" s="140">
        <v>0</v>
      </c>
      <c r="R198" s="140">
        <f>Q198*H198</f>
        <v>0</v>
      </c>
      <c r="S198" s="140">
        <v>0</v>
      </c>
      <c r="T198" s="141">
        <f>S198*H198</f>
        <v>0</v>
      </c>
      <c r="AR198" s="142" t="s">
        <v>200</v>
      </c>
      <c r="AT198" s="142" t="s">
        <v>160</v>
      </c>
      <c r="AU198" s="142" t="s">
        <v>83</v>
      </c>
      <c r="AY198" s="17" t="s">
        <v>159</v>
      </c>
      <c r="BE198" s="143">
        <f>IF(N198="základní",J198,0)</f>
        <v>0</v>
      </c>
      <c r="BF198" s="143">
        <f>IF(N198="snížená",J198,0)</f>
        <v>0</v>
      </c>
      <c r="BG198" s="143">
        <f>IF(N198="zákl. přenesená",J198,0)</f>
        <v>0</v>
      </c>
      <c r="BH198" s="143">
        <f>IF(N198="sníž. přenesená",J198,0)</f>
        <v>0</v>
      </c>
      <c r="BI198" s="143">
        <f>IF(N198="nulová",J198,0)</f>
        <v>0</v>
      </c>
      <c r="BJ198" s="17" t="s">
        <v>81</v>
      </c>
      <c r="BK198" s="143">
        <f>ROUND(I198*H198,2)</f>
        <v>0</v>
      </c>
      <c r="BL198" s="17" t="s">
        <v>200</v>
      </c>
      <c r="BM198" s="142" t="s">
        <v>1289</v>
      </c>
    </row>
    <row r="199" spans="2:65" s="1" customFormat="1" ht="19.2">
      <c r="B199" s="32"/>
      <c r="D199" s="144" t="s">
        <v>165</v>
      </c>
      <c r="F199" s="145" t="s">
        <v>1202</v>
      </c>
      <c r="I199" s="146"/>
      <c r="L199" s="32"/>
      <c r="M199" s="147"/>
      <c r="T199" s="56"/>
      <c r="AT199" s="17" t="s">
        <v>165</v>
      </c>
      <c r="AU199" s="17" t="s">
        <v>83</v>
      </c>
    </row>
    <row r="200" spans="2:65" s="1" customFormat="1" ht="33" customHeight="1">
      <c r="B200" s="130"/>
      <c r="C200" s="158" t="s">
        <v>241</v>
      </c>
      <c r="D200" s="158" t="s">
        <v>326</v>
      </c>
      <c r="E200" s="159" t="s">
        <v>1204</v>
      </c>
      <c r="F200" s="160" t="s">
        <v>1205</v>
      </c>
      <c r="G200" s="161" t="s">
        <v>376</v>
      </c>
      <c r="H200" s="162">
        <v>1</v>
      </c>
      <c r="I200" s="163"/>
      <c r="J200" s="164">
        <f>ROUND(I200*H200,2)</f>
        <v>0</v>
      </c>
      <c r="K200" s="160" t="s">
        <v>1</v>
      </c>
      <c r="L200" s="165"/>
      <c r="M200" s="166" t="s">
        <v>1</v>
      </c>
      <c r="N200" s="167" t="s">
        <v>39</v>
      </c>
      <c r="P200" s="140">
        <f>O200*H200</f>
        <v>0</v>
      </c>
      <c r="Q200" s="140">
        <v>2.0000000000000001E-4</v>
      </c>
      <c r="R200" s="140">
        <f>Q200*H200</f>
        <v>2.0000000000000001E-4</v>
      </c>
      <c r="S200" s="140">
        <v>0</v>
      </c>
      <c r="T200" s="141">
        <f>S200*H200</f>
        <v>0</v>
      </c>
      <c r="AR200" s="142" t="s">
        <v>241</v>
      </c>
      <c r="AT200" s="142" t="s">
        <v>326</v>
      </c>
      <c r="AU200" s="142" t="s">
        <v>83</v>
      </c>
      <c r="AY200" s="17" t="s">
        <v>159</v>
      </c>
      <c r="BE200" s="143">
        <f>IF(N200="základní",J200,0)</f>
        <v>0</v>
      </c>
      <c r="BF200" s="143">
        <f>IF(N200="snížená",J200,0)</f>
        <v>0</v>
      </c>
      <c r="BG200" s="143">
        <f>IF(N200="zákl. přenesená",J200,0)</f>
        <v>0</v>
      </c>
      <c r="BH200" s="143">
        <f>IF(N200="sníž. přenesená",J200,0)</f>
        <v>0</v>
      </c>
      <c r="BI200" s="143">
        <f>IF(N200="nulová",J200,0)</f>
        <v>0</v>
      </c>
      <c r="BJ200" s="17" t="s">
        <v>81</v>
      </c>
      <c r="BK200" s="143">
        <f>ROUND(I200*H200,2)</f>
        <v>0</v>
      </c>
      <c r="BL200" s="17" t="s">
        <v>200</v>
      </c>
      <c r="BM200" s="142" t="s">
        <v>1290</v>
      </c>
    </row>
    <row r="201" spans="2:65" s="1" customFormat="1" ht="19.2">
      <c r="B201" s="32"/>
      <c r="D201" s="144" t="s">
        <v>165</v>
      </c>
      <c r="F201" s="145" t="s">
        <v>1205</v>
      </c>
      <c r="I201" s="146"/>
      <c r="L201" s="32"/>
      <c r="M201" s="147"/>
      <c r="T201" s="56"/>
      <c r="AT201" s="17" t="s">
        <v>165</v>
      </c>
      <c r="AU201" s="17" t="s">
        <v>83</v>
      </c>
    </row>
    <row r="202" spans="2:65" s="1" customFormat="1" ht="33" customHeight="1">
      <c r="B202" s="130"/>
      <c r="C202" s="131" t="s">
        <v>293</v>
      </c>
      <c r="D202" s="131" t="s">
        <v>160</v>
      </c>
      <c r="E202" s="132" t="s">
        <v>1291</v>
      </c>
      <c r="F202" s="133" t="s">
        <v>1292</v>
      </c>
      <c r="G202" s="134" t="s">
        <v>376</v>
      </c>
      <c r="H202" s="135">
        <v>5</v>
      </c>
      <c r="I202" s="136"/>
      <c r="J202" s="137">
        <f>ROUND(I202*H202,2)</f>
        <v>0</v>
      </c>
      <c r="K202" s="133" t="s">
        <v>579</v>
      </c>
      <c r="L202" s="32"/>
      <c r="M202" s="138" t="s">
        <v>1</v>
      </c>
      <c r="N202" s="139" t="s">
        <v>39</v>
      </c>
      <c r="P202" s="140">
        <f>O202*H202</f>
        <v>0</v>
      </c>
      <c r="Q202" s="140">
        <v>0</v>
      </c>
      <c r="R202" s="140">
        <f>Q202*H202</f>
        <v>0</v>
      </c>
      <c r="S202" s="140">
        <v>0</v>
      </c>
      <c r="T202" s="141">
        <f>S202*H202</f>
        <v>0</v>
      </c>
      <c r="AR202" s="142" t="s">
        <v>200</v>
      </c>
      <c r="AT202" s="142" t="s">
        <v>160</v>
      </c>
      <c r="AU202" s="142" t="s">
        <v>83</v>
      </c>
      <c r="AY202" s="17" t="s">
        <v>159</v>
      </c>
      <c r="BE202" s="143">
        <f>IF(N202="základní",J202,0)</f>
        <v>0</v>
      </c>
      <c r="BF202" s="143">
        <f>IF(N202="snížená",J202,0)</f>
        <v>0</v>
      </c>
      <c r="BG202" s="143">
        <f>IF(N202="zákl. přenesená",J202,0)</f>
        <v>0</v>
      </c>
      <c r="BH202" s="143">
        <f>IF(N202="sníž. přenesená",J202,0)</f>
        <v>0</v>
      </c>
      <c r="BI202" s="143">
        <f>IF(N202="nulová",J202,0)</f>
        <v>0</v>
      </c>
      <c r="BJ202" s="17" t="s">
        <v>81</v>
      </c>
      <c r="BK202" s="143">
        <f>ROUND(I202*H202,2)</f>
        <v>0</v>
      </c>
      <c r="BL202" s="17" t="s">
        <v>200</v>
      </c>
      <c r="BM202" s="142" t="s">
        <v>1293</v>
      </c>
    </row>
    <row r="203" spans="2:65" s="1" customFormat="1" ht="19.2">
      <c r="B203" s="32"/>
      <c r="D203" s="144" t="s">
        <v>165</v>
      </c>
      <c r="F203" s="145" t="s">
        <v>1292</v>
      </c>
      <c r="I203" s="146"/>
      <c r="L203" s="32"/>
      <c r="M203" s="147"/>
      <c r="T203" s="56"/>
      <c r="AT203" s="17" t="s">
        <v>165</v>
      </c>
      <c r="AU203" s="17" t="s">
        <v>83</v>
      </c>
    </row>
    <row r="204" spans="2:65" s="1" customFormat="1" ht="24.15" customHeight="1">
      <c r="B204" s="130"/>
      <c r="C204" s="158" t="s">
        <v>245</v>
      </c>
      <c r="D204" s="158" t="s">
        <v>326</v>
      </c>
      <c r="E204" s="159" t="s">
        <v>1294</v>
      </c>
      <c r="F204" s="160" t="s">
        <v>1295</v>
      </c>
      <c r="G204" s="161" t="s">
        <v>376</v>
      </c>
      <c r="H204" s="162">
        <v>1</v>
      </c>
      <c r="I204" s="163"/>
      <c r="J204" s="164">
        <f>ROUND(I204*H204,2)</f>
        <v>0</v>
      </c>
      <c r="K204" s="160" t="s">
        <v>345</v>
      </c>
      <c r="L204" s="165"/>
      <c r="M204" s="166" t="s">
        <v>1</v>
      </c>
      <c r="N204" s="167" t="s">
        <v>39</v>
      </c>
      <c r="P204" s="140">
        <f>O204*H204</f>
        <v>0</v>
      </c>
      <c r="Q204" s="140">
        <v>8.0000000000000007E-5</v>
      </c>
      <c r="R204" s="140">
        <f>Q204*H204</f>
        <v>8.0000000000000007E-5</v>
      </c>
      <c r="S204" s="140">
        <v>0</v>
      </c>
      <c r="T204" s="141">
        <f>S204*H204</f>
        <v>0</v>
      </c>
      <c r="AR204" s="142" t="s">
        <v>241</v>
      </c>
      <c r="AT204" s="142" t="s">
        <v>326</v>
      </c>
      <c r="AU204" s="142" t="s">
        <v>83</v>
      </c>
      <c r="AY204" s="17" t="s">
        <v>159</v>
      </c>
      <c r="BE204" s="143">
        <f>IF(N204="základní",J204,0)</f>
        <v>0</v>
      </c>
      <c r="BF204" s="143">
        <f>IF(N204="snížená",J204,0)</f>
        <v>0</v>
      </c>
      <c r="BG204" s="143">
        <f>IF(N204="zákl. přenesená",J204,0)</f>
        <v>0</v>
      </c>
      <c r="BH204" s="143">
        <f>IF(N204="sníž. přenesená",J204,0)</f>
        <v>0</v>
      </c>
      <c r="BI204" s="143">
        <f>IF(N204="nulová",J204,0)</f>
        <v>0</v>
      </c>
      <c r="BJ204" s="17" t="s">
        <v>81</v>
      </c>
      <c r="BK204" s="143">
        <f>ROUND(I204*H204,2)</f>
        <v>0</v>
      </c>
      <c r="BL204" s="17" t="s">
        <v>200</v>
      </c>
      <c r="BM204" s="142" t="s">
        <v>1296</v>
      </c>
    </row>
    <row r="205" spans="2:65" s="1" customFormat="1" ht="10.199999999999999">
      <c r="B205" s="32"/>
      <c r="D205" s="144" t="s">
        <v>165</v>
      </c>
      <c r="F205" s="145" t="s">
        <v>1295</v>
      </c>
      <c r="I205" s="146"/>
      <c r="L205" s="32"/>
      <c r="M205" s="147"/>
      <c r="T205" s="56"/>
      <c r="AT205" s="17" t="s">
        <v>165</v>
      </c>
      <c r="AU205" s="17" t="s">
        <v>83</v>
      </c>
    </row>
    <row r="206" spans="2:65" s="1" customFormat="1" ht="24.15" customHeight="1">
      <c r="B206" s="130"/>
      <c r="C206" s="158" t="s">
        <v>350</v>
      </c>
      <c r="D206" s="158" t="s">
        <v>326</v>
      </c>
      <c r="E206" s="159" t="s">
        <v>1297</v>
      </c>
      <c r="F206" s="160" t="s">
        <v>1298</v>
      </c>
      <c r="G206" s="161" t="s">
        <v>376</v>
      </c>
      <c r="H206" s="162">
        <v>4</v>
      </c>
      <c r="I206" s="163"/>
      <c r="J206" s="164">
        <f>ROUND(I206*H206,2)</f>
        <v>0</v>
      </c>
      <c r="K206" s="160" t="s">
        <v>1</v>
      </c>
      <c r="L206" s="165"/>
      <c r="M206" s="166" t="s">
        <v>1</v>
      </c>
      <c r="N206" s="167" t="s">
        <v>39</v>
      </c>
      <c r="P206" s="140">
        <f>O206*H206</f>
        <v>0</v>
      </c>
      <c r="Q206" s="140">
        <v>8.0000000000000007E-5</v>
      </c>
      <c r="R206" s="140">
        <f>Q206*H206</f>
        <v>3.2000000000000003E-4</v>
      </c>
      <c r="S206" s="140">
        <v>0</v>
      </c>
      <c r="T206" s="141">
        <f>S206*H206</f>
        <v>0</v>
      </c>
      <c r="AR206" s="142" t="s">
        <v>241</v>
      </c>
      <c r="AT206" s="142" t="s">
        <v>326</v>
      </c>
      <c r="AU206" s="142" t="s">
        <v>83</v>
      </c>
      <c r="AY206" s="17" t="s">
        <v>159</v>
      </c>
      <c r="BE206" s="143">
        <f>IF(N206="základní",J206,0)</f>
        <v>0</v>
      </c>
      <c r="BF206" s="143">
        <f>IF(N206="snížená",J206,0)</f>
        <v>0</v>
      </c>
      <c r="BG206" s="143">
        <f>IF(N206="zákl. přenesená",J206,0)</f>
        <v>0</v>
      </c>
      <c r="BH206" s="143">
        <f>IF(N206="sníž. přenesená",J206,0)</f>
        <v>0</v>
      </c>
      <c r="BI206" s="143">
        <f>IF(N206="nulová",J206,0)</f>
        <v>0</v>
      </c>
      <c r="BJ206" s="17" t="s">
        <v>81</v>
      </c>
      <c r="BK206" s="143">
        <f>ROUND(I206*H206,2)</f>
        <v>0</v>
      </c>
      <c r="BL206" s="17" t="s">
        <v>200</v>
      </c>
      <c r="BM206" s="142" t="s">
        <v>1299</v>
      </c>
    </row>
    <row r="207" spans="2:65" s="1" customFormat="1" ht="19.2">
      <c r="B207" s="32"/>
      <c r="D207" s="144" t="s">
        <v>165</v>
      </c>
      <c r="F207" s="145" t="s">
        <v>1298</v>
      </c>
      <c r="I207" s="146"/>
      <c r="L207" s="32"/>
      <c r="M207" s="147"/>
      <c r="T207" s="56"/>
      <c r="AT207" s="17" t="s">
        <v>165</v>
      </c>
      <c r="AU207" s="17" t="s">
        <v>83</v>
      </c>
    </row>
    <row r="208" spans="2:65" s="1" customFormat="1" ht="16.5" customHeight="1">
      <c r="B208" s="130"/>
      <c r="C208" s="131" t="s">
        <v>249</v>
      </c>
      <c r="D208" s="131" t="s">
        <v>160</v>
      </c>
      <c r="E208" s="132" t="s">
        <v>1221</v>
      </c>
      <c r="F208" s="133" t="s">
        <v>1222</v>
      </c>
      <c r="G208" s="134" t="s">
        <v>376</v>
      </c>
      <c r="H208" s="135">
        <v>51</v>
      </c>
      <c r="I208" s="136"/>
      <c r="J208" s="137">
        <f>ROUND(I208*H208,2)</f>
        <v>0</v>
      </c>
      <c r="K208" s="133" t="s">
        <v>465</v>
      </c>
      <c r="L208" s="32"/>
      <c r="M208" s="138" t="s">
        <v>1</v>
      </c>
      <c r="N208" s="139" t="s">
        <v>39</v>
      </c>
      <c r="P208" s="140">
        <f>O208*H208</f>
        <v>0</v>
      </c>
      <c r="Q208" s="140">
        <v>0</v>
      </c>
      <c r="R208" s="140">
        <f>Q208*H208</f>
        <v>0</v>
      </c>
      <c r="S208" s="140">
        <v>0</v>
      </c>
      <c r="T208" s="141">
        <f>S208*H208</f>
        <v>0</v>
      </c>
      <c r="AR208" s="142" t="s">
        <v>200</v>
      </c>
      <c r="AT208" s="142" t="s">
        <v>160</v>
      </c>
      <c r="AU208" s="142" t="s">
        <v>83</v>
      </c>
      <c r="AY208" s="17" t="s">
        <v>159</v>
      </c>
      <c r="BE208" s="143">
        <f>IF(N208="základní",J208,0)</f>
        <v>0</v>
      </c>
      <c r="BF208" s="143">
        <f>IF(N208="snížená",J208,0)</f>
        <v>0</v>
      </c>
      <c r="BG208" s="143">
        <f>IF(N208="zákl. přenesená",J208,0)</f>
        <v>0</v>
      </c>
      <c r="BH208" s="143">
        <f>IF(N208="sníž. přenesená",J208,0)</f>
        <v>0</v>
      </c>
      <c r="BI208" s="143">
        <f>IF(N208="nulová",J208,0)</f>
        <v>0</v>
      </c>
      <c r="BJ208" s="17" t="s">
        <v>81</v>
      </c>
      <c r="BK208" s="143">
        <f>ROUND(I208*H208,2)</f>
        <v>0</v>
      </c>
      <c r="BL208" s="17" t="s">
        <v>200</v>
      </c>
      <c r="BM208" s="142" t="s">
        <v>1300</v>
      </c>
    </row>
    <row r="209" spans="2:65" s="1" customFormat="1" ht="10.199999999999999">
      <c r="B209" s="32"/>
      <c r="D209" s="144" t="s">
        <v>165</v>
      </c>
      <c r="F209" s="145" t="s">
        <v>1222</v>
      </c>
      <c r="I209" s="146"/>
      <c r="L209" s="32"/>
      <c r="M209" s="147"/>
      <c r="T209" s="56"/>
      <c r="AT209" s="17" t="s">
        <v>165</v>
      </c>
      <c r="AU209" s="17" t="s">
        <v>83</v>
      </c>
    </row>
    <row r="210" spans="2:65" s="1" customFormat="1" ht="16.5" customHeight="1">
      <c r="B210" s="130"/>
      <c r="C210" s="158" t="s">
        <v>312</v>
      </c>
      <c r="D210" s="158" t="s">
        <v>326</v>
      </c>
      <c r="E210" s="159" t="s">
        <v>1224</v>
      </c>
      <c r="F210" s="160" t="s">
        <v>1301</v>
      </c>
      <c r="G210" s="161" t="s">
        <v>376</v>
      </c>
      <c r="H210" s="162">
        <v>51</v>
      </c>
      <c r="I210" s="163"/>
      <c r="J210" s="164">
        <f>ROUND(I210*H210,2)</f>
        <v>0</v>
      </c>
      <c r="K210" s="160" t="s">
        <v>1</v>
      </c>
      <c r="L210" s="165"/>
      <c r="M210" s="166" t="s">
        <v>1</v>
      </c>
      <c r="N210" s="167" t="s">
        <v>39</v>
      </c>
      <c r="P210" s="140">
        <f>O210*H210</f>
        <v>0</v>
      </c>
      <c r="Q210" s="140">
        <v>6.9999999999999994E-5</v>
      </c>
      <c r="R210" s="140">
        <f>Q210*H210</f>
        <v>3.5699999999999998E-3</v>
      </c>
      <c r="S210" s="140">
        <v>0</v>
      </c>
      <c r="T210" s="141">
        <f>S210*H210</f>
        <v>0</v>
      </c>
      <c r="AR210" s="142" t="s">
        <v>241</v>
      </c>
      <c r="AT210" s="142" t="s">
        <v>326</v>
      </c>
      <c r="AU210" s="142" t="s">
        <v>83</v>
      </c>
      <c r="AY210" s="17" t="s">
        <v>159</v>
      </c>
      <c r="BE210" s="143">
        <f>IF(N210="základní",J210,0)</f>
        <v>0</v>
      </c>
      <c r="BF210" s="143">
        <f>IF(N210="snížená",J210,0)</f>
        <v>0</v>
      </c>
      <c r="BG210" s="143">
        <f>IF(N210="zákl. přenesená",J210,0)</f>
        <v>0</v>
      </c>
      <c r="BH210" s="143">
        <f>IF(N210="sníž. přenesená",J210,0)</f>
        <v>0</v>
      </c>
      <c r="BI210" s="143">
        <f>IF(N210="nulová",J210,0)</f>
        <v>0</v>
      </c>
      <c r="BJ210" s="17" t="s">
        <v>81</v>
      </c>
      <c r="BK210" s="143">
        <f>ROUND(I210*H210,2)</f>
        <v>0</v>
      </c>
      <c r="BL210" s="17" t="s">
        <v>200</v>
      </c>
      <c r="BM210" s="142" t="s">
        <v>1302</v>
      </c>
    </row>
    <row r="211" spans="2:65" s="1" customFormat="1" ht="10.199999999999999">
      <c r="B211" s="32"/>
      <c r="D211" s="144" t="s">
        <v>165</v>
      </c>
      <c r="F211" s="145" t="s">
        <v>1301</v>
      </c>
      <c r="I211" s="146"/>
      <c r="L211" s="32"/>
      <c r="M211" s="147"/>
      <c r="T211" s="56"/>
      <c r="AT211" s="17" t="s">
        <v>165</v>
      </c>
      <c r="AU211" s="17" t="s">
        <v>83</v>
      </c>
    </row>
    <row r="212" spans="2:65" s="1" customFormat="1" ht="16.5" customHeight="1">
      <c r="B212" s="130"/>
      <c r="C212" s="131" t="s">
        <v>253</v>
      </c>
      <c r="D212" s="131" t="s">
        <v>160</v>
      </c>
      <c r="E212" s="132" t="s">
        <v>1303</v>
      </c>
      <c r="F212" s="133" t="s">
        <v>1304</v>
      </c>
      <c r="G212" s="134" t="s">
        <v>376</v>
      </c>
      <c r="H212" s="135">
        <v>1</v>
      </c>
      <c r="I212" s="136"/>
      <c r="J212" s="137">
        <f>ROUND(I212*H212,2)</f>
        <v>0</v>
      </c>
      <c r="K212" s="133" t="s">
        <v>345</v>
      </c>
      <c r="L212" s="32"/>
      <c r="M212" s="138" t="s">
        <v>1</v>
      </c>
      <c r="N212" s="139" t="s">
        <v>39</v>
      </c>
      <c r="P212" s="140">
        <f>O212*H212</f>
        <v>0</v>
      </c>
      <c r="Q212" s="140">
        <v>0</v>
      </c>
      <c r="R212" s="140">
        <f>Q212*H212</f>
        <v>0</v>
      </c>
      <c r="S212" s="140">
        <v>0</v>
      </c>
      <c r="T212" s="141">
        <f>S212*H212</f>
        <v>0</v>
      </c>
      <c r="AR212" s="142" t="s">
        <v>200</v>
      </c>
      <c r="AT212" s="142" t="s">
        <v>160</v>
      </c>
      <c r="AU212" s="142" t="s">
        <v>83</v>
      </c>
      <c r="AY212" s="17" t="s">
        <v>159</v>
      </c>
      <c r="BE212" s="143">
        <f>IF(N212="základní",J212,0)</f>
        <v>0</v>
      </c>
      <c r="BF212" s="143">
        <f>IF(N212="snížená",J212,0)</f>
        <v>0</v>
      </c>
      <c r="BG212" s="143">
        <f>IF(N212="zákl. přenesená",J212,0)</f>
        <v>0</v>
      </c>
      <c r="BH212" s="143">
        <f>IF(N212="sníž. přenesená",J212,0)</f>
        <v>0</v>
      </c>
      <c r="BI212" s="143">
        <f>IF(N212="nulová",J212,0)</f>
        <v>0</v>
      </c>
      <c r="BJ212" s="17" t="s">
        <v>81</v>
      </c>
      <c r="BK212" s="143">
        <f>ROUND(I212*H212,2)</f>
        <v>0</v>
      </c>
      <c r="BL212" s="17" t="s">
        <v>200</v>
      </c>
      <c r="BM212" s="142" t="s">
        <v>1305</v>
      </c>
    </row>
    <row r="213" spans="2:65" s="1" customFormat="1" ht="10.199999999999999">
      <c r="B213" s="32"/>
      <c r="D213" s="144" t="s">
        <v>165</v>
      </c>
      <c r="F213" s="145" t="s">
        <v>1304</v>
      </c>
      <c r="I213" s="146"/>
      <c r="L213" s="32"/>
      <c r="M213" s="147"/>
      <c r="T213" s="56"/>
      <c r="AT213" s="17" t="s">
        <v>165</v>
      </c>
      <c r="AU213" s="17" t="s">
        <v>83</v>
      </c>
    </row>
    <row r="214" spans="2:65" s="1" customFormat="1" ht="44.25" customHeight="1">
      <c r="B214" s="130"/>
      <c r="C214" s="131" t="s">
        <v>322</v>
      </c>
      <c r="D214" s="131" t="s">
        <v>160</v>
      </c>
      <c r="E214" s="132" t="s">
        <v>1242</v>
      </c>
      <c r="F214" s="133" t="s">
        <v>1243</v>
      </c>
      <c r="G214" s="134" t="s">
        <v>376</v>
      </c>
      <c r="H214" s="135">
        <v>1</v>
      </c>
      <c r="I214" s="136"/>
      <c r="J214" s="137">
        <f>ROUND(I214*H214,2)</f>
        <v>0</v>
      </c>
      <c r="K214" s="133" t="s">
        <v>465</v>
      </c>
      <c r="L214" s="32"/>
      <c r="M214" s="138" t="s">
        <v>1</v>
      </c>
      <c r="N214" s="139" t="s">
        <v>39</v>
      </c>
      <c r="P214" s="140">
        <f>O214*H214</f>
        <v>0</v>
      </c>
      <c r="Q214" s="140">
        <v>0</v>
      </c>
      <c r="R214" s="140">
        <f>Q214*H214</f>
        <v>0</v>
      </c>
      <c r="S214" s="140">
        <v>0</v>
      </c>
      <c r="T214" s="141">
        <f>S214*H214</f>
        <v>0</v>
      </c>
      <c r="AR214" s="142" t="s">
        <v>200</v>
      </c>
      <c r="AT214" s="142" t="s">
        <v>160</v>
      </c>
      <c r="AU214" s="142" t="s">
        <v>83</v>
      </c>
      <c r="AY214" s="17" t="s">
        <v>159</v>
      </c>
      <c r="BE214" s="143">
        <f>IF(N214="základní",J214,0)</f>
        <v>0</v>
      </c>
      <c r="BF214" s="143">
        <f>IF(N214="snížená",J214,0)</f>
        <v>0</v>
      </c>
      <c r="BG214" s="143">
        <f>IF(N214="zákl. přenesená",J214,0)</f>
        <v>0</v>
      </c>
      <c r="BH214" s="143">
        <f>IF(N214="sníž. přenesená",J214,0)</f>
        <v>0</v>
      </c>
      <c r="BI214" s="143">
        <f>IF(N214="nulová",J214,0)</f>
        <v>0</v>
      </c>
      <c r="BJ214" s="17" t="s">
        <v>81</v>
      </c>
      <c r="BK214" s="143">
        <f>ROUND(I214*H214,2)</f>
        <v>0</v>
      </c>
      <c r="BL214" s="17" t="s">
        <v>200</v>
      </c>
      <c r="BM214" s="142" t="s">
        <v>1306</v>
      </c>
    </row>
    <row r="215" spans="2:65" s="1" customFormat="1" ht="28.8">
      <c r="B215" s="32"/>
      <c r="D215" s="144" t="s">
        <v>165</v>
      </c>
      <c r="F215" s="145" t="s">
        <v>1243</v>
      </c>
      <c r="I215" s="146"/>
      <c r="L215" s="32"/>
      <c r="M215" s="147"/>
      <c r="T215" s="56"/>
      <c r="AT215" s="17" t="s">
        <v>165</v>
      </c>
      <c r="AU215" s="17" t="s">
        <v>83</v>
      </c>
    </row>
    <row r="216" spans="2:65" s="1" customFormat="1" ht="16.5" customHeight="1">
      <c r="B216" s="130"/>
      <c r="C216" s="158" t="s">
        <v>257</v>
      </c>
      <c r="D216" s="158" t="s">
        <v>326</v>
      </c>
      <c r="E216" s="159" t="s">
        <v>639</v>
      </c>
      <c r="F216" s="160" t="s">
        <v>570</v>
      </c>
      <c r="G216" s="161" t="s">
        <v>171</v>
      </c>
      <c r="H216" s="162">
        <v>1</v>
      </c>
      <c r="I216" s="163"/>
      <c r="J216" s="164">
        <f>ROUND(I216*H216,2)</f>
        <v>0</v>
      </c>
      <c r="K216" s="160" t="s">
        <v>1</v>
      </c>
      <c r="L216" s="165"/>
      <c r="M216" s="166" t="s">
        <v>1</v>
      </c>
      <c r="N216" s="167" t="s">
        <v>39</v>
      </c>
      <c r="P216" s="140">
        <f>O216*H216</f>
        <v>0</v>
      </c>
      <c r="Q216" s="140">
        <v>0</v>
      </c>
      <c r="R216" s="140">
        <f>Q216*H216</f>
        <v>0</v>
      </c>
      <c r="S216" s="140">
        <v>0</v>
      </c>
      <c r="T216" s="141">
        <f>S216*H216</f>
        <v>0</v>
      </c>
      <c r="AR216" s="142" t="s">
        <v>241</v>
      </c>
      <c r="AT216" s="142" t="s">
        <v>326</v>
      </c>
      <c r="AU216" s="142" t="s">
        <v>83</v>
      </c>
      <c r="AY216" s="17" t="s">
        <v>159</v>
      </c>
      <c r="BE216" s="143">
        <f>IF(N216="základní",J216,0)</f>
        <v>0</v>
      </c>
      <c r="BF216" s="143">
        <f>IF(N216="snížená",J216,0)</f>
        <v>0</v>
      </c>
      <c r="BG216" s="143">
        <f>IF(N216="zákl. přenesená",J216,0)</f>
        <v>0</v>
      </c>
      <c r="BH216" s="143">
        <f>IF(N216="sníž. přenesená",J216,0)</f>
        <v>0</v>
      </c>
      <c r="BI216" s="143">
        <f>IF(N216="nulová",J216,0)</f>
        <v>0</v>
      </c>
      <c r="BJ216" s="17" t="s">
        <v>81</v>
      </c>
      <c r="BK216" s="143">
        <f>ROUND(I216*H216,2)</f>
        <v>0</v>
      </c>
      <c r="BL216" s="17" t="s">
        <v>200</v>
      </c>
      <c r="BM216" s="142" t="s">
        <v>1307</v>
      </c>
    </row>
    <row r="217" spans="2:65" s="1" customFormat="1" ht="10.199999999999999">
      <c r="B217" s="32"/>
      <c r="D217" s="144" t="s">
        <v>165</v>
      </c>
      <c r="F217" s="145" t="s">
        <v>570</v>
      </c>
      <c r="I217" s="146"/>
      <c r="L217" s="32"/>
      <c r="M217" s="147"/>
      <c r="T217" s="56"/>
      <c r="AT217" s="17" t="s">
        <v>165</v>
      </c>
      <c r="AU217" s="17" t="s">
        <v>83</v>
      </c>
    </row>
    <row r="218" spans="2:65" s="1" customFormat="1" ht="16.5" customHeight="1">
      <c r="B218" s="130"/>
      <c r="C218" s="158" t="s">
        <v>333</v>
      </c>
      <c r="D218" s="158" t="s">
        <v>326</v>
      </c>
      <c r="E218" s="159" t="s">
        <v>641</v>
      </c>
      <c r="F218" s="160" t="s">
        <v>574</v>
      </c>
      <c r="G218" s="161" t="s">
        <v>1</v>
      </c>
      <c r="H218" s="162">
        <v>1</v>
      </c>
      <c r="I218" s="163"/>
      <c r="J218" s="164">
        <f>ROUND(I218*H218,2)</f>
        <v>0</v>
      </c>
      <c r="K218" s="160" t="s">
        <v>1</v>
      </c>
      <c r="L218" s="165"/>
      <c r="M218" s="166" t="s">
        <v>1</v>
      </c>
      <c r="N218" s="167" t="s">
        <v>39</v>
      </c>
      <c r="P218" s="140">
        <f>O218*H218</f>
        <v>0</v>
      </c>
      <c r="Q218" s="140">
        <v>0</v>
      </c>
      <c r="R218" s="140">
        <f>Q218*H218</f>
        <v>0</v>
      </c>
      <c r="S218" s="140">
        <v>0</v>
      </c>
      <c r="T218" s="141">
        <f>S218*H218</f>
        <v>0</v>
      </c>
      <c r="AR218" s="142" t="s">
        <v>241</v>
      </c>
      <c r="AT218" s="142" t="s">
        <v>326</v>
      </c>
      <c r="AU218" s="142" t="s">
        <v>83</v>
      </c>
      <c r="AY218" s="17" t="s">
        <v>159</v>
      </c>
      <c r="BE218" s="143">
        <f>IF(N218="základní",J218,0)</f>
        <v>0</v>
      </c>
      <c r="BF218" s="143">
        <f>IF(N218="snížená",J218,0)</f>
        <v>0</v>
      </c>
      <c r="BG218" s="143">
        <f>IF(N218="zákl. přenesená",J218,0)</f>
        <v>0</v>
      </c>
      <c r="BH218" s="143">
        <f>IF(N218="sníž. přenesená",J218,0)</f>
        <v>0</v>
      </c>
      <c r="BI218" s="143">
        <f>IF(N218="nulová",J218,0)</f>
        <v>0</v>
      </c>
      <c r="BJ218" s="17" t="s">
        <v>81</v>
      </c>
      <c r="BK218" s="143">
        <f>ROUND(I218*H218,2)</f>
        <v>0</v>
      </c>
      <c r="BL218" s="17" t="s">
        <v>200</v>
      </c>
      <c r="BM218" s="142" t="s">
        <v>1308</v>
      </c>
    </row>
    <row r="219" spans="2:65" s="1" customFormat="1" ht="10.199999999999999">
      <c r="B219" s="32"/>
      <c r="D219" s="144" t="s">
        <v>165</v>
      </c>
      <c r="F219" s="145" t="s">
        <v>574</v>
      </c>
      <c r="I219" s="146"/>
      <c r="L219" s="32"/>
      <c r="M219" s="147"/>
      <c r="T219" s="56"/>
      <c r="AT219" s="17" t="s">
        <v>165</v>
      </c>
      <c r="AU219" s="17" t="s">
        <v>83</v>
      </c>
    </row>
    <row r="220" spans="2:65" s="10" customFormat="1" ht="22.8" customHeight="1">
      <c r="B220" s="120"/>
      <c r="D220" s="121" t="s">
        <v>73</v>
      </c>
      <c r="E220" s="156" t="s">
        <v>971</v>
      </c>
      <c r="F220" s="156" t="s">
        <v>972</v>
      </c>
      <c r="I220" s="123"/>
      <c r="J220" s="157">
        <f>BK220</f>
        <v>0</v>
      </c>
      <c r="L220" s="120"/>
      <c r="M220" s="125"/>
      <c r="P220" s="126">
        <f>SUM(P221:P228)</f>
        <v>0</v>
      </c>
      <c r="R220" s="126">
        <f>SUM(R221:R228)</f>
        <v>0.01</v>
      </c>
      <c r="T220" s="127">
        <f>SUM(T221:T228)</f>
        <v>0</v>
      </c>
      <c r="AR220" s="121" t="s">
        <v>83</v>
      </c>
      <c r="AT220" s="128" t="s">
        <v>73</v>
      </c>
      <c r="AU220" s="128" t="s">
        <v>81</v>
      </c>
      <c r="AY220" s="121" t="s">
        <v>159</v>
      </c>
      <c r="BK220" s="129">
        <f>SUM(BK221:BK228)</f>
        <v>0</v>
      </c>
    </row>
    <row r="221" spans="2:65" s="1" customFormat="1" ht="16.5" customHeight="1">
      <c r="B221" s="130"/>
      <c r="C221" s="131" t="s">
        <v>258</v>
      </c>
      <c r="D221" s="131" t="s">
        <v>160</v>
      </c>
      <c r="E221" s="132" t="s">
        <v>1309</v>
      </c>
      <c r="F221" s="133" t="s">
        <v>1310</v>
      </c>
      <c r="G221" s="134" t="s">
        <v>376</v>
      </c>
      <c r="H221" s="135">
        <v>2</v>
      </c>
      <c r="I221" s="136"/>
      <c r="J221" s="137">
        <f>ROUND(I221*H221,2)</f>
        <v>0</v>
      </c>
      <c r="K221" s="133" t="s">
        <v>345</v>
      </c>
      <c r="L221" s="32"/>
      <c r="M221" s="138" t="s">
        <v>1</v>
      </c>
      <c r="N221" s="139" t="s">
        <v>39</v>
      </c>
      <c r="P221" s="140">
        <f>O221*H221</f>
        <v>0</v>
      </c>
      <c r="Q221" s="140">
        <v>0</v>
      </c>
      <c r="R221" s="140">
        <f>Q221*H221</f>
        <v>0</v>
      </c>
      <c r="S221" s="140">
        <v>0</v>
      </c>
      <c r="T221" s="141">
        <f>S221*H221</f>
        <v>0</v>
      </c>
      <c r="AR221" s="142" t="s">
        <v>200</v>
      </c>
      <c r="AT221" s="142" t="s">
        <v>160</v>
      </c>
      <c r="AU221" s="142" t="s">
        <v>83</v>
      </c>
      <c r="AY221" s="17" t="s">
        <v>159</v>
      </c>
      <c r="BE221" s="143">
        <f>IF(N221="základní",J221,0)</f>
        <v>0</v>
      </c>
      <c r="BF221" s="143">
        <f>IF(N221="snížená",J221,0)</f>
        <v>0</v>
      </c>
      <c r="BG221" s="143">
        <f>IF(N221="zákl. přenesená",J221,0)</f>
        <v>0</v>
      </c>
      <c r="BH221" s="143">
        <f>IF(N221="sníž. přenesená",J221,0)</f>
        <v>0</v>
      </c>
      <c r="BI221" s="143">
        <f>IF(N221="nulová",J221,0)</f>
        <v>0</v>
      </c>
      <c r="BJ221" s="17" t="s">
        <v>81</v>
      </c>
      <c r="BK221" s="143">
        <f>ROUND(I221*H221,2)</f>
        <v>0</v>
      </c>
      <c r="BL221" s="17" t="s">
        <v>200</v>
      </c>
      <c r="BM221" s="142" t="s">
        <v>1311</v>
      </c>
    </row>
    <row r="222" spans="2:65" s="1" customFormat="1" ht="10.199999999999999">
      <c r="B222" s="32"/>
      <c r="D222" s="144" t="s">
        <v>165</v>
      </c>
      <c r="F222" s="145" t="s">
        <v>1310</v>
      </c>
      <c r="I222" s="146"/>
      <c r="L222" s="32"/>
      <c r="M222" s="147"/>
      <c r="T222" s="56"/>
      <c r="AT222" s="17" t="s">
        <v>165</v>
      </c>
      <c r="AU222" s="17" t="s">
        <v>83</v>
      </c>
    </row>
    <row r="223" spans="2:65" s="1" customFormat="1" ht="16.5" customHeight="1">
      <c r="B223" s="130"/>
      <c r="C223" s="158" t="s">
        <v>633</v>
      </c>
      <c r="D223" s="158" t="s">
        <v>326</v>
      </c>
      <c r="E223" s="159" t="s">
        <v>1312</v>
      </c>
      <c r="F223" s="160" t="s">
        <v>1313</v>
      </c>
      <c r="G223" s="161" t="s">
        <v>376</v>
      </c>
      <c r="H223" s="162">
        <v>2</v>
      </c>
      <c r="I223" s="163"/>
      <c r="J223" s="164">
        <f>ROUND(I223*H223,2)</f>
        <v>0</v>
      </c>
      <c r="K223" s="160" t="s">
        <v>345</v>
      </c>
      <c r="L223" s="165"/>
      <c r="M223" s="166" t="s">
        <v>1</v>
      </c>
      <c r="N223" s="167" t="s">
        <v>39</v>
      </c>
      <c r="P223" s="140">
        <f>O223*H223</f>
        <v>0</v>
      </c>
      <c r="Q223" s="140">
        <v>5.0000000000000001E-3</v>
      </c>
      <c r="R223" s="140">
        <f>Q223*H223</f>
        <v>0.01</v>
      </c>
      <c r="S223" s="140">
        <v>0</v>
      </c>
      <c r="T223" s="141">
        <f>S223*H223</f>
        <v>0</v>
      </c>
      <c r="AR223" s="142" t="s">
        <v>241</v>
      </c>
      <c r="AT223" s="142" t="s">
        <v>326</v>
      </c>
      <c r="AU223" s="142" t="s">
        <v>83</v>
      </c>
      <c r="AY223" s="17" t="s">
        <v>159</v>
      </c>
      <c r="BE223" s="143">
        <f>IF(N223="základní",J223,0)</f>
        <v>0</v>
      </c>
      <c r="BF223" s="143">
        <f>IF(N223="snížená",J223,0)</f>
        <v>0</v>
      </c>
      <c r="BG223" s="143">
        <f>IF(N223="zákl. přenesená",J223,0)</f>
        <v>0</v>
      </c>
      <c r="BH223" s="143">
        <f>IF(N223="sníž. přenesená",J223,0)</f>
        <v>0</v>
      </c>
      <c r="BI223" s="143">
        <f>IF(N223="nulová",J223,0)</f>
        <v>0</v>
      </c>
      <c r="BJ223" s="17" t="s">
        <v>81</v>
      </c>
      <c r="BK223" s="143">
        <f>ROUND(I223*H223,2)</f>
        <v>0</v>
      </c>
      <c r="BL223" s="17" t="s">
        <v>200</v>
      </c>
      <c r="BM223" s="142" t="s">
        <v>1314</v>
      </c>
    </row>
    <row r="224" spans="2:65" s="1" customFormat="1" ht="10.199999999999999">
      <c r="B224" s="32"/>
      <c r="D224" s="144" t="s">
        <v>165</v>
      </c>
      <c r="F224" s="145" t="s">
        <v>1313</v>
      </c>
      <c r="I224" s="146"/>
      <c r="L224" s="32"/>
      <c r="M224" s="147"/>
      <c r="T224" s="56"/>
      <c r="AT224" s="17" t="s">
        <v>165</v>
      </c>
      <c r="AU224" s="17" t="s">
        <v>83</v>
      </c>
    </row>
    <row r="225" spans="2:65" s="1" customFormat="1" ht="24.15" customHeight="1">
      <c r="B225" s="130"/>
      <c r="C225" s="131" t="s">
        <v>261</v>
      </c>
      <c r="D225" s="131" t="s">
        <v>160</v>
      </c>
      <c r="E225" s="132" t="s">
        <v>1315</v>
      </c>
      <c r="F225" s="133" t="s">
        <v>1316</v>
      </c>
      <c r="G225" s="134" t="s">
        <v>376</v>
      </c>
      <c r="H225" s="135">
        <v>1</v>
      </c>
      <c r="I225" s="136"/>
      <c r="J225" s="137">
        <f>ROUND(I225*H225,2)</f>
        <v>0</v>
      </c>
      <c r="K225" s="133" t="s">
        <v>465</v>
      </c>
      <c r="L225" s="32"/>
      <c r="M225" s="138" t="s">
        <v>1</v>
      </c>
      <c r="N225" s="139" t="s">
        <v>39</v>
      </c>
      <c r="P225" s="140">
        <f>O225*H225</f>
        <v>0</v>
      </c>
      <c r="Q225" s="140">
        <v>0</v>
      </c>
      <c r="R225" s="140">
        <f>Q225*H225</f>
        <v>0</v>
      </c>
      <c r="S225" s="140">
        <v>0</v>
      </c>
      <c r="T225" s="141">
        <f>S225*H225</f>
        <v>0</v>
      </c>
      <c r="AR225" s="142" t="s">
        <v>200</v>
      </c>
      <c r="AT225" s="142" t="s">
        <v>160</v>
      </c>
      <c r="AU225" s="142" t="s">
        <v>83</v>
      </c>
      <c r="AY225" s="17" t="s">
        <v>159</v>
      </c>
      <c r="BE225" s="143">
        <f>IF(N225="základní",J225,0)</f>
        <v>0</v>
      </c>
      <c r="BF225" s="143">
        <f>IF(N225="snížená",J225,0)</f>
        <v>0</v>
      </c>
      <c r="BG225" s="143">
        <f>IF(N225="zákl. přenesená",J225,0)</f>
        <v>0</v>
      </c>
      <c r="BH225" s="143">
        <f>IF(N225="sníž. přenesená",J225,0)</f>
        <v>0</v>
      </c>
      <c r="BI225" s="143">
        <f>IF(N225="nulová",J225,0)</f>
        <v>0</v>
      </c>
      <c r="BJ225" s="17" t="s">
        <v>81</v>
      </c>
      <c r="BK225" s="143">
        <f>ROUND(I225*H225,2)</f>
        <v>0</v>
      </c>
      <c r="BL225" s="17" t="s">
        <v>200</v>
      </c>
      <c r="BM225" s="142" t="s">
        <v>1317</v>
      </c>
    </row>
    <row r="226" spans="2:65" s="1" customFormat="1" ht="19.2">
      <c r="B226" s="32"/>
      <c r="D226" s="144" t="s">
        <v>165</v>
      </c>
      <c r="F226" s="145" t="s">
        <v>1316</v>
      </c>
      <c r="I226" s="146"/>
      <c r="L226" s="32"/>
      <c r="M226" s="147"/>
      <c r="T226" s="56"/>
      <c r="AT226" s="17" t="s">
        <v>165</v>
      </c>
      <c r="AU226" s="17" t="s">
        <v>83</v>
      </c>
    </row>
    <row r="227" spans="2:65" s="1" customFormat="1" ht="16.5" customHeight="1">
      <c r="B227" s="130"/>
      <c r="C227" s="158" t="s">
        <v>638</v>
      </c>
      <c r="D227" s="158" t="s">
        <v>326</v>
      </c>
      <c r="E227" s="159" t="s">
        <v>1318</v>
      </c>
      <c r="F227" s="160" t="s">
        <v>1319</v>
      </c>
      <c r="G227" s="161" t="s">
        <v>376</v>
      </c>
      <c r="H227" s="162">
        <v>1</v>
      </c>
      <c r="I227" s="163"/>
      <c r="J227" s="164">
        <f>ROUND(I227*H227,2)</f>
        <v>0</v>
      </c>
      <c r="K227" s="160" t="s">
        <v>345</v>
      </c>
      <c r="L227" s="165"/>
      <c r="M227" s="166" t="s">
        <v>1</v>
      </c>
      <c r="N227" s="167" t="s">
        <v>39</v>
      </c>
      <c r="P227" s="140">
        <f>O227*H227</f>
        <v>0</v>
      </c>
      <c r="Q227" s="140">
        <v>0</v>
      </c>
      <c r="R227" s="140">
        <f>Q227*H227</f>
        <v>0</v>
      </c>
      <c r="S227" s="140">
        <v>0</v>
      </c>
      <c r="T227" s="141">
        <f>S227*H227</f>
        <v>0</v>
      </c>
      <c r="AR227" s="142" t="s">
        <v>241</v>
      </c>
      <c r="AT227" s="142" t="s">
        <v>326</v>
      </c>
      <c r="AU227" s="142" t="s">
        <v>83</v>
      </c>
      <c r="AY227" s="17" t="s">
        <v>159</v>
      </c>
      <c r="BE227" s="143">
        <f>IF(N227="základní",J227,0)</f>
        <v>0</v>
      </c>
      <c r="BF227" s="143">
        <f>IF(N227="snížená",J227,0)</f>
        <v>0</v>
      </c>
      <c r="BG227" s="143">
        <f>IF(N227="zákl. přenesená",J227,0)</f>
        <v>0</v>
      </c>
      <c r="BH227" s="143">
        <f>IF(N227="sníž. přenesená",J227,0)</f>
        <v>0</v>
      </c>
      <c r="BI227" s="143">
        <f>IF(N227="nulová",J227,0)</f>
        <v>0</v>
      </c>
      <c r="BJ227" s="17" t="s">
        <v>81</v>
      </c>
      <c r="BK227" s="143">
        <f>ROUND(I227*H227,2)</f>
        <v>0</v>
      </c>
      <c r="BL227" s="17" t="s">
        <v>200</v>
      </c>
      <c r="BM227" s="142" t="s">
        <v>1320</v>
      </c>
    </row>
    <row r="228" spans="2:65" s="1" customFormat="1" ht="10.199999999999999">
      <c r="B228" s="32"/>
      <c r="D228" s="144" t="s">
        <v>165</v>
      </c>
      <c r="F228" s="145" t="s">
        <v>1319</v>
      </c>
      <c r="I228" s="146"/>
      <c r="L228" s="32"/>
      <c r="M228" s="147"/>
      <c r="T228" s="56"/>
      <c r="AT228" s="17" t="s">
        <v>165</v>
      </c>
      <c r="AU228" s="17" t="s">
        <v>83</v>
      </c>
    </row>
    <row r="229" spans="2:65" s="10" customFormat="1" ht="25.95" customHeight="1">
      <c r="B229" s="120"/>
      <c r="D229" s="121" t="s">
        <v>73</v>
      </c>
      <c r="E229" s="122" t="s">
        <v>326</v>
      </c>
      <c r="F229" s="122" t="s">
        <v>371</v>
      </c>
      <c r="I229" s="123"/>
      <c r="J229" s="124">
        <f>BK229</f>
        <v>0</v>
      </c>
      <c r="L229" s="120"/>
      <c r="M229" s="125"/>
      <c r="P229" s="126">
        <f>P230</f>
        <v>0</v>
      </c>
      <c r="R229" s="126">
        <f>R230</f>
        <v>1.2600000000000001E-3</v>
      </c>
      <c r="T229" s="127">
        <f>T230</f>
        <v>0</v>
      </c>
      <c r="AR229" s="121" t="s">
        <v>94</v>
      </c>
      <c r="AT229" s="128" t="s">
        <v>73</v>
      </c>
      <c r="AU229" s="128" t="s">
        <v>74</v>
      </c>
      <c r="AY229" s="121" t="s">
        <v>159</v>
      </c>
      <c r="BK229" s="129">
        <f>BK230</f>
        <v>0</v>
      </c>
    </row>
    <row r="230" spans="2:65" s="10" customFormat="1" ht="22.8" customHeight="1">
      <c r="B230" s="120"/>
      <c r="D230" s="121" t="s">
        <v>73</v>
      </c>
      <c r="E230" s="156" t="s">
        <v>372</v>
      </c>
      <c r="F230" s="156" t="s">
        <v>373</v>
      </c>
      <c r="I230" s="123"/>
      <c r="J230" s="157">
        <f>BK230</f>
        <v>0</v>
      </c>
      <c r="L230" s="120"/>
      <c r="M230" s="125"/>
      <c r="P230" s="126">
        <f>SUM(P231:P238)</f>
        <v>0</v>
      </c>
      <c r="R230" s="126">
        <f>SUM(R231:R238)</f>
        <v>1.2600000000000001E-3</v>
      </c>
      <c r="T230" s="127">
        <f>SUM(T231:T238)</f>
        <v>0</v>
      </c>
      <c r="AR230" s="121" t="s">
        <v>94</v>
      </c>
      <c r="AT230" s="128" t="s">
        <v>73</v>
      </c>
      <c r="AU230" s="128" t="s">
        <v>81</v>
      </c>
      <c r="AY230" s="121" t="s">
        <v>159</v>
      </c>
      <c r="BK230" s="129">
        <f>SUM(BK231:BK238)</f>
        <v>0</v>
      </c>
    </row>
    <row r="231" spans="2:65" s="1" customFormat="1" ht="16.5" customHeight="1">
      <c r="B231" s="130"/>
      <c r="C231" s="131" t="s">
        <v>266</v>
      </c>
      <c r="D231" s="131" t="s">
        <v>160</v>
      </c>
      <c r="E231" s="132" t="s">
        <v>1321</v>
      </c>
      <c r="F231" s="133" t="s">
        <v>1322</v>
      </c>
      <c r="G231" s="134" t="s">
        <v>376</v>
      </c>
      <c r="H231" s="135">
        <v>5</v>
      </c>
      <c r="I231" s="136"/>
      <c r="J231" s="137">
        <f>ROUND(I231*H231,2)</f>
        <v>0</v>
      </c>
      <c r="K231" s="133" t="s">
        <v>345</v>
      </c>
      <c r="L231" s="32"/>
      <c r="M231" s="138" t="s">
        <v>1</v>
      </c>
      <c r="N231" s="139" t="s">
        <v>39</v>
      </c>
      <c r="P231" s="140">
        <f>O231*H231</f>
        <v>0</v>
      </c>
      <c r="Q231" s="140">
        <v>0</v>
      </c>
      <c r="R231" s="140">
        <f>Q231*H231</f>
        <v>0</v>
      </c>
      <c r="S231" s="140">
        <v>0</v>
      </c>
      <c r="T231" s="141">
        <f>S231*H231</f>
        <v>0</v>
      </c>
      <c r="AR231" s="142" t="s">
        <v>377</v>
      </c>
      <c r="AT231" s="142" t="s">
        <v>160</v>
      </c>
      <c r="AU231" s="142" t="s">
        <v>83</v>
      </c>
      <c r="AY231" s="17" t="s">
        <v>159</v>
      </c>
      <c r="BE231" s="143">
        <f>IF(N231="základní",J231,0)</f>
        <v>0</v>
      </c>
      <c r="BF231" s="143">
        <f>IF(N231="snížená",J231,0)</f>
        <v>0</v>
      </c>
      <c r="BG231" s="143">
        <f>IF(N231="zákl. přenesená",J231,0)</f>
        <v>0</v>
      </c>
      <c r="BH231" s="143">
        <f>IF(N231="sníž. přenesená",J231,0)</f>
        <v>0</v>
      </c>
      <c r="BI231" s="143">
        <f>IF(N231="nulová",J231,0)</f>
        <v>0</v>
      </c>
      <c r="BJ231" s="17" t="s">
        <v>81</v>
      </c>
      <c r="BK231" s="143">
        <f>ROUND(I231*H231,2)</f>
        <v>0</v>
      </c>
      <c r="BL231" s="17" t="s">
        <v>377</v>
      </c>
      <c r="BM231" s="142" t="s">
        <v>1323</v>
      </c>
    </row>
    <row r="232" spans="2:65" s="1" customFormat="1" ht="10.199999999999999">
      <c r="B232" s="32"/>
      <c r="D232" s="144" t="s">
        <v>165</v>
      </c>
      <c r="F232" s="145" t="s">
        <v>1322</v>
      </c>
      <c r="I232" s="146"/>
      <c r="L232" s="32"/>
      <c r="M232" s="147"/>
      <c r="T232" s="56"/>
      <c r="AT232" s="17" t="s">
        <v>165</v>
      </c>
      <c r="AU232" s="17" t="s">
        <v>83</v>
      </c>
    </row>
    <row r="233" spans="2:65" s="1" customFormat="1" ht="24.15" customHeight="1">
      <c r="B233" s="130"/>
      <c r="C233" s="158" t="s">
        <v>643</v>
      </c>
      <c r="D233" s="158" t="s">
        <v>326</v>
      </c>
      <c r="E233" s="159" t="s">
        <v>1324</v>
      </c>
      <c r="F233" s="160" t="s">
        <v>1325</v>
      </c>
      <c r="G233" s="161" t="s">
        <v>376</v>
      </c>
      <c r="H233" s="162">
        <v>5</v>
      </c>
      <c r="I233" s="163"/>
      <c r="J233" s="164">
        <f>ROUND(I233*H233,2)</f>
        <v>0</v>
      </c>
      <c r="K233" s="160" t="s">
        <v>1</v>
      </c>
      <c r="L233" s="165"/>
      <c r="M233" s="166" t="s">
        <v>1</v>
      </c>
      <c r="N233" s="167" t="s">
        <v>39</v>
      </c>
      <c r="P233" s="140">
        <f>O233*H233</f>
        <v>0</v>
      </c>
      <c r="Q233" s="140">
        <v>2.0000000000000001E-4</v>
      </c>
      <c r="R233" s="140">
        <f>Q233*H233</f>
        <v>1E-3</v>
      </c>
      <c r="S233" s="140">
        <v>0</v>
      </c>
      <c r="T233" s="141">
        <f>S233*H233</f>
        <v>0</v>
      </c>
      <c r="AR233" s="142" t="s">
        <v>397</v>
      </c>
      <c r="AT233" s="142" t="s">
        <v>326</v>
      </c>
      <c r="AU233" s="142" t="s">
        <v>83</v>
      </c>
      <c r="AY233" s="17" t="s">
        <v>159</v>
      </c>
      <c r="BE233" s="143">
        <f>IF(N233="základní",J233,0)</f>
        <v>0</v>
      </c>
      <c r="BF233" s="143">
        <f>IF(N233="snížená",J233,0)</f>
        <v>0</v>
      </c>
      <c r="BG233" s="143">
        <f>IF(N233="zákl. přenesená",J233,0)</f>
        <v>0</v>
      </c>
      <c r="BH233" s="143">
        <f>IF(N233="sníž. přenesená",J233,0)</f>
        <v>0</v>
      </c>
      <c r="BI233" s="143">
        <f>IF(N233="nulová",J233,0)</f>
        <v>0</v>
      </c>
      <c r="BJ233" s="17" t="s">
        <v>81</v>
      </c>
      <c r="BK233" s="143">
        <f>ROUND(I233*H233,2)</f>
        <v>0</v>
      </c>
      <c r="BL233" s="17" t="s">
        <v>377</v>
      </c>
      <c r="BM233" s="142" t="s">
        <v>1326</v>
      </c>
    </row>
    <row r="234" spans="2:65" s="1" customFormat="1" ht="10.199999999999999">
      <c r="B234" s="32"/>
      <c r="D234" s="144" t="s">
        <v>165</v>
      </c>
      <c r="F234" s="145" t="s">
        <v>1325</v>
      </c>
      <c r="I234" s="146"/>
      <c r="L234" s="32"/>
      <c r="M234" s="147"/>
      <c r="T234" s="56"/>
      <c r="AT234" s="17" t="s">
        <v>165</v>
      </c>
      <c r="AU234" s="17" t="s">
        <v>83</v>
      </c>
    </row>
    <row r="235" spans="2:65" s="1" customFormat="1" ht="21.75" customHeight="1">
      <c r="B235" s="130"/>
      <c r="C235" s="131" t="s">
        <v>272</v>
      </c>
      <c r="D235" s="131" t="s">
        <v>160</v>
      </c>
      <c r="E235" s="132" t="s">
        <v>1327</v>
      </c>
      <c r="F235" s="133" t="s">
        <v>1328</v>
      </c>
      <c r="G235" s="134" t="s">
        <v>376</v>
      </c>
      <c r="H235" s="135">
        <v>2</v>
      </c>
      <c r="I235" s="136"/>
      <c r="J235" s="137">
        <f>ROUND(I235*H235,2)</f>
        <v>0</v>
      </c>
      <c r="K235" s="133" t="s">
        <v>345</v>
      </c>
      <c r="L235" s="32"/>
      <c r="M235" s="138" t="s">
        <v>1</v>
      </c>
      <c r="N235" s="139" t="s">
        <v>39</v>
      </c>
      <c r="P235" s="140">
        <f>O235*H235</f>
        <v>0</v>
      </c>
      <c r="Q235" s="140">
        <v>0</v>
      </c>
      <c r="R235" s="140">
        <f>Q235*H235</f>
        <v>0</v>
      </c>
      <c r="S235" s="140">
        <v>0</v>
      </c>
      <c r="T235" s="141">
        <f>S235*H235</f>
        <v>0</v>
      </c>
      <c r="AR235" s="142" t="s">
        <v>377</v>
      </c>
      <c r="AT235" s="142" t="s">
        <v>160</v>
      </c>
      <c r="AU235" s="142" t="s">
        <v>83</v>
      </c>
      <c r="AY235" s="17" t="s">
        <v>159</v>
      </c>
      <c r="BE235" s="143">
        <f>IF(N235="základní",J235,0)</f>
        <v>0</v>
      </c>
      <c r="BF235" s="143">
        <f>IF(N235="snížená",J235,0)</f>
        <v>0</v>
      </c>
      <c r="BG235" s="143">
        <f>IF(N235="zákl. přenesená",J235,0)</f>
        <v>0</v>
      </c>
      <c r="BH235" s="143">
        <f>IF(N235="sníž. přenesená",J235,0)</f>
        <v>0</v>
      </c>
      <c r="BI235" s="143">
        <f>IF(N235="nulová",J235,0)</f>
        <v>0</v>
      </c>
      <c r="BJ235" s="17" t="s">
        <v>81</v>
      </c>
      <c r="BK235" s="143">
        <f>ROUND(I235*H235,2)</f>
        <v>0</v>
      </c>
      <c r="BL235" s="17" t="s">
        <v>377</v>
      </c>
      <c r="BM235" s="142" t="s">
        <v>1329</v>
      </c>
    </row>
    <row r="236" spans="2:65" s="1" customFormat="1" ht="10.199999999999999">
      <c r="B236" s="32"/>
      <c r="D236" s="144" t="s">
        <v>165</v>
      </c>
      <c r="F236" s="145" t="s">
        <v>1328</v>
      </c>
      <c r="I236" s="146"/>
      <c r="L236" s="32"/>
      <c r="M236" s="147"/>
      <c r="T236" s="56"/>
      <c r="AT236" s="17" t="s">
        <v>165</v>
      </c>
      <c r="AU236" s="17" t="s">
        <v>83</v>
      </c>
    </row>
    <row r="237" spans="2:65" s="1" customFormat="1" ht="16.5" customHeight="1">
      <c r="B237" s="130"/>
      <c r="C237" s="158" t="s">
        <v>526</v>
      </c>
      <c r="D237" s="158" t="s">
        <v>326</v>
      </c>
      <c r="E237" s="159" t="s">
        <v>1330</v>
      </c>
      <c r="F237" s="160" t="s">
        <v>1331</v>
      </c>
      <c r="G237" s="161" t="s">
        <v>376</v>
      </c>
      <c r="H237" s="162">
        <v>2</v>
      </c>
      <c r="I237" s="163"/>
      <c r="J237" s="164">
        <f>ROUND(I237*H237,2)</f>
        <v>0</v>
      </c>
      <c r="K237" s="160" t="s">
        <v>1</v>
      </c>
      <c r="L237" s="165"/>
      <c r="M237" s="166" t="s">
        <v>1</v>
      </c>
      <c r="N237" s="167" t="s">
        <v>39</v>
      </c>
      <c r="P237" s="140">
        <f>O237*H237</f>
        <v>0</v>
      </c>
      <c r="Q237" s="140">
        <v>1.2999999999999999E-4</v>
      </c>
      <c r="R237" s="140">
        <f>Q237*H237</f>
        <v>2.5999999999999998E-4</v>
      </c>
      <c r="S237" s="140">
        <v>0</v>
      </c>
      <c r="T237" s="141">
        <f>S237*H237</f>
        <v>0</v>
      </c>
      <c r="AR237" s="142" t="s">
        <v>397</v>
      </c>
      <c r="AT237" s="142" t="s">
        <v>326</v>
      </c>
      <c r="AU237" s="142" t="s">
        <v>83</v>
      </c>
      <c r="AY237" s="17" t="s">
        <v>159</v>
      </c>
      <c r="BE237" s="143">
        <f>IF(N237="základní",J237,0)</f>
        <v>0</v>
      </c>
      <c r="BF237" s="143">
        <f>IF(N237="snížená",J237,0)</f>
        <v>0</v>
      </c>
      <c r="BG237" s="143">
        <f>IF(N237="zákl. přenesená",J237,0)</f>
        <v>0</v>
      </c>
      <c r="BH237" s="143">
        <f>IF(N237="sníž. přenesená",J237,0)</f>
        <v>0</v>
      </c>
      <c r="BI237" s="143">
        <f>IF(N237="nulová",J237,0)</f>
        <v>0</v>
      </c>
      <c r="BJ237" s="17" t="s">
        <v>81</v>
      </c>
      <c r="BK237" s="143">
        <f>ROUND(I237*H237,2)</f>
        <v>0</v>
      </c>
      <c r="BL237" s="17" t="s">
        <v>377</v>
      </c>
      <c r="BM237" s="142" t="s">
        <v>1332</v>
      </c>
    </row>
    <row r="238" spans="2:65" s="1" customFormat="1" ht="10.199999999999999">
      <c r="B238" s="32"/>
      <c r="D238" s="144" t="s">
        <v>165</v>
      </c>
      <c r="F238" s="145" t="s">
        <v>1331</v>
      </c>
      <c r="I238" s="146"/>
      <c r="L238" s="32"/>
      <c r="M238" s="149"/>
      <c r="N238" s="150"/>
      <c r="O238" s="150"/>
      <c r="P238" s="150"/>
      <c r="Q238" s="150"/>
      <c r="R238" s="150"/>
      <c r="S238" s="150"/>
      <c r="T238" s="151"/>
      <c r="AT238" s="17" t="s">
        <v>165</v>
      </c>
      <c r="AU238" s="17" t="s">
        <v>83</v>
      </c>
    </row>
    <row r="239" spans="2:65" s="1" customFormat="1" ht="6.9" customHeight="1">
      <c r="B239" s="44"/>
      <c r="C239" s="45"/>
      <c r="D239" s="45"/>
      <c r="E239" s="45"/>
      <c r="F239" s="45"/>
      <c r="G239" s="45"/>
      <c r="H239" s="45"/>
      <c r="I239" s="45"/>
      <c r="J239" s="45"/>
      <c r="K239" s="45"/>
      <c r="L239" s="32"/>
    </row>
  </sheetData>
  <autoFilter ref="C128:K238" xr:uid="{00000000-0009-0000-0000-000006000000}"/>
  <mergeCells count="15">
    <mergeCell ref="E115:H115"/>
    <mergeCell ref="E119:H119"/>
    <mergeCell ref="E117:H117"/>
    <mergeCell ref="E121:H121"/>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BM290"/>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5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7" t="s">
        <v>5</v>
      </c>
      <c r="M2" s="222"/>
      <c r="N2" s="222"/>
      <c r="O2" s="222"/>
      <c r="P2" s="222"/>
      <c r="Q2" s="222"/>
      <c r="R2" s="222"/>
      <c r="S2" s="222"/>
      <c r="T2" s="222"/>
      <c r="U2" s="222"/>
      <c r="V2" s="222"/>
      <c r="AT2" s="17" t="s">
        <v>110</v>
      </c>
    </row>
    <row r="3" spans="2:46" ht="6.9" customHeight="1">
      <c r="B3" s="18"/>
      <c r="C3" s="19"/>
      <c r="D3" s="19"/>
      <c r="E3" s="19"/>
      <c r="F3" s="19"/>
      <c r="G3" s="19"/>
      <c r="H3" s="19"/>
      <c r="I3" s="19"/>
      <c r="J3" s="19"/>
      <c r="K3" s="19"/>
      <c r="L3" s="20"/>
      <c r="AT3" s="17" t="s">
        <v>83</v>
      </c>
    </row>
    <row r="4" spans="2:46" ht="24.9" customHeight="1">
      <c r="B4" s="20"/>
      <c r="D4" s="21" t="s">
        <v>127</v>
      </c>
      <c r="L4" s="20"/>
      <c r="M4" s="93" t="s">
        <v>10</v>
      </c>
      <c r="AT4" s="17" t="s">
        <v>3</v>
      </c>
    </row>
    <row r="5" spans="2:46" ht="6.9" customHeight="1">
      <c r="B5" s="20"/>
      <c r="L5" s="20"/>
    </row>
    <row r="6" spans="2:46" ht="12" customHeight="1">
      <c r="B6" s="20"/>
      <c r="D6" s="27" t="s">
        <v>16</v>
      </c>
      <c r="L6" s="20"/>
    </row>
    <row r="7" spans="2:46" ht="16.5" customHeight="1">
      <c r="B7" s="20"/>
      <c r="E7" s="254" t="str">
        <f>'Rekapitulace stavby'!K6</f>
        <v>Kanalizace a ČOV Újezdec</v>
      </c>
      <c r="F7" s="255"/>
      <c r="G7" s="255"/>
      <c r="H7" s="255"/>
      <c r="L7" s="20"/>
    </row>
    <row r="8" spans="2:46" ht="12" customHeight="1">
      <c r="B8" s="20"/>
      <c r="D8" s="27" t="s">
        <v>128</v>
      </c>
      <c r="L8" s="20"/>
    </row>
    <row r="9" spans="2:46" s="1" customFormat="1" ht="16.5" customHeight="1">
      <c r="B9" s="32"/>
      <c r="E9" s="254" t="s">
        <v>129</v>
      </c>
      <c r="F9" s="256"/>
      <c r="G9" s="256"/>
      <c r="H9" s="256"/>
      <c r="L9" s="32"/>
    </row>
    <row r="10" spans="2:46" s="1" customFormat="1" ht="12" customHeight="1">
      <c r="B10" s="32"/>
      <c r="D10" s="27" t="s">
        <v>130</v>
      </c>
      <c r="L10" s="32"/>
    </row>
    <row r="11" spans="2:46" s="1" customFormat="1" ht="16.5" customHeight="1">
      <c r="B11" s="32"/>
      <c r="E11" s="215" t="s">
        <v>1333</v>
      </c>
      <c r="F11" s="256"/>
      <c r="G11" s="256"/>
      <c r="H11" s="256"/>
      <c r="L11" s="32"/>
    </row>
    <row r="12" spans="2:46" s="1" customFormat="1" ht="10.199999999999999">
      <c r="B12" s="32"/>
      <c r="L12" s="32"/>
    </row>
    <row r="13" spans="2:46" s="1" customFormat="1" ht="12" customHeight="1">
      <c r="B13" s="32"/>
      <c r="D13" s="27" t="s">
        <v>18</v>
      </c>
      <c r="F13" s="25" t="s">
        <v>1</v>
      </c>
      <c r="I13" s="27" t="s">
        <v>20</v>
      </c>
      <c r="J13" s="25" t="s">
        <v>1</v>
      </c>
      <c r="L13" s="32"/>
    </row>
    <row r="14" spans="2:46" s="1" customFormat="1" ht="12" customHeight="1">
      <c r="B14" s="32"/>
      <c r="D14" s="27" t="s">
        <v>21</v>
      </c>
      <c r="F14" s="25" t="s">
        <v>22</v>
      </c>
      <c r="I14" s="27" t="s">
        <v>23</v>
      </c>
      <c r="J14" s="52" t="str">
        <f>'Rekapitulace stavby'!AN8</f>
        <v>25. 2. 2025</v>
      </c>
      <c r="L14" s="32"/>
    </row>
    <row r="15" spans="2:46" s="1" customFormat="1" ht="10.8" customHeight="1">
      <c r="B15" s="32"/>
      <c r="L15" s="32"/>
    </row>
    <row r="16" spans="2:46" s="1" customFormat="1" ht="12" customHeight="1">
      <c r="B16" s="32"/>
      <c r="D16" s="27" t="s">
        <v>25</v>
      </c>
      <c r="I16" s="27" t="s">
        <v>26</v>
      </c>
      <c r="J16" s="25" t="s">
        <v>1</v>
      </c>
      <c r="L16" s="32"/>
    </row>
    <row r="17" spans="2:12" s="1" customFormat="1" ht="18" customHeight="1">
      <c r="B17" s="32"/>
      <c r="E17" s="25" t="s">
        <v>22</v>
      </c>
      <c r="I17" s="27" t="s">
        <v>27</v>
      </c>
      <c r="J17" s="25" t="s">
        <v>1</v>
      </c>
      <c r="L17" s="32"/>
    </row>
    <row r="18" spans="2:12" s="1" customFormat="1" ht="6.9" customHeight="1">
      <c r="B18" s="32"/>
      <c r="L18" s="32"/>
    </row>
    <row r="19" spans="2:12" s="1" customFormat="1" ht="12" customHeight="1">
      <c r="B19" s="32"/>
      <c r="D19" s="27" t="s">
        <v>28</v>
      </c>
      <c r="I19" s="27" t="s">
        <v>26</v>
      </c>
      <c r="J19" s="28" t="str">
        <f>'Rekapitulace stavby'!AN13</f>
        <v>Vyplň údaj</v>
      </c>
      <c r="L19" s="32"/>
    </row>
    <row r="20" spans="2:12" s="1" customFormat="1" ht="18" customHeight="1">
      <c r="B20" s="32"/>
      <c r="E20" s="257" t="str">
        <f>'Rekapitulace stavby'!E14</f>
        <v>Vyplň údaj</v>
      </c>
      <c r="F20" s="221"/>
      <c r="G20" s="221"/>
      <c r="H20" s="221"/>
      <c r="I20" s="27" t="s">
        <v>27</v>
      </c>
      <c r="J20" s="28" t="str">
        <f>'Rekapitulace stavby'!AN14</f>
        <v>Vyplň údaj</v>
      </c>
      <c r="L20" s="32"/>
    </row>
    <row r="21" spans="2:12" s="1" customFormat="1" ht="6.9" customHeight="1">
      <c r="B21" s="32"/>
      <c r="L21" s="32"/>
    </row>
    <row r="22" spans="2:12" s="1" customFormat="1" ht="12" customHeight="1">
      <c r="B22" s="32"/>
      <c r="D22" s="27" t="s">
        <v>30</v>
      </c>
      <c r="I22" s="27" t="s">
        <v>26</v>
      </c>
      <c r="J22" s="25" t="s">
        <v>1</v>
      </c>
      <c r="L22" s="32"/>
    </row>
    <row r="23" spans="2:12" s="1" customFormat="1" ht="18" customHeight="1">
      <c r="B23" s="32"/>
      <c r="E23" s="25" t="s">
        <v>22</v>
      </c>
      <c r="I23" s="27" t="s">
        <v>27</v>
      </c>
      <c r="J23" s="25" t="s">
        <v>1</v>
      </c>
      <c r="L23" s="32"/>
    </row>
    <row r="24" spans="2:12" s="1" customFormat="1" ht="6.9" customHeight="1">
      <c r="B24" s="32"/>
      <c r="L24" s="32"/>
    </row>
    <row r="25" spans="2:12" s="1" customFormat="1" ht="12" customHeight="1">
      <c r="B25" s="32"/>
      <c r="D25" s="27" t="s">
        <v>32</v>
      </c>
      <c r="I25" s="27" t="s">
        <v>26</v>
      </c>
      <c r="J25" s="25" t="s">
        <v>1</v>
      </c>
      <c r="L25" s="32"/>
    </row>
    <row r="26" spans="2:12" s="1" customFormat="1" ht="18" customHeight="1">
      <c r="B26" s="32"/>
      <c r="E26" s="25" t="s">
        <v>22</v>
      </c>
      <c r="I26" s="27" t="s">
        <v>27</v>
      </c>
      <c r="J26" s="25" t="s">
        <v>1</v>
      </c>
      <c r="L26" s="32"/>
    </row>
    <row r="27" spans="2:12" s="1" customFormat="1" ht="6.9" customHeight="1">
      <c r="B27" s="32"/>
      <c r="L27" s="32"/>
    </row>
    <row r="28" spans="2:12" s="1" customFormat="1" ht="12" customHeight="1">
      <c r="B28" s="32"/>
      <c r="D28" s="27" t="s">
        <v>33</v>
      </c>
      <c r="L28" s="32"/>
    </row>
    <row r="29" spans="2:12" s="7" customFormat="1" ht="16.5" customHeight="1">
      <c r="B29" s="94"/>
      <c r="E29" s="226" t="s">
        <v>1</v>
      </c>
      <c r="F29" s="226"/>
      <c r="G29" s="226"/>
      <c r="H29" s="226"/>
      <c r="L29" s="94"/>
    </row>
    <row r="30" spans="2:12" s="1" customFormat="1" ht="6.9" customHeight="1">
      <c r="B30" s="32"/>
      <c r="L30" s="32"/>
    </row>
    <row r="31" spans="2:12" s="1" customFormat="1" ht="6.9" customHeight="1">
      <c r="B31" s="32"/>
      <c r="D31" s="53"/>
      <c r="E31" s="53"/>
      <c r="F31" s="53"/>
      <c r="G31" s="53"/>
      <c r="H31" s="53"/>
      <c r="I31" s="53"/>
      <c r="J31" s="53"/>
      <c r="K31" s="53"/>
      <c r="L31" s="32"/>
    </row>
    <row r="32" spans="2:12" s="1" customFormat="1" ht="25.35" customHeight="1">
      <c r="B32" s="32"/>
      <c r="D32" s="95" t="s">
        <v>34</v>
      </c>
      <c r="J32" s="66">
        <f>ROUND(J130, 2)</f>
        <v>0</v>
      </c>
      <c r="L32" s="32"/>
    </row>
    <row r="33" spans="2:12" s="1" customFormat="1" ht="6.9" customHeight="1">
      <c r="B33" s="32"/>
      <c r="D33" s="53"/>
      <c r="E33" s="53"/>
      <c r="F33" s="53"/>
      <c r="G33" s="53"/>
      <c r="H33" s="53"/>
      <c r="I33" s="53"/>
      <c r="J33" s="53"/>
      <c r="K33" s="53"/>
      <c r="L33" s="32"/>
    </row>
    <row r="34" spans="2:12" s="1" customFormat="1" ht="14.4" customHeight="1">
      <c r="B34" s="32"/>
      <c r="F34" s="35" t="s">
        <v>36</v>
      </c>
      <c r="I34" s="35" t="s">
        <v>35</v>
      </c>
      <c r="J34" s="35" t="s">
        <v>37</v>
      </c>
      <c r="L34" s="32"/>
    </row>
    <row r="35" spans="2:12" s="1" customFormat="1" ht="14.4" customHeight="1">
      <c r="B35" s="32"/>
      <c r="D35" s="55" t="s">
        <v>38</v>
      </c>
      <c r="E35" s="27" t="s">
        <v>39</v>
      </c>
      <c r="F35" s="86">
        <f>ROUND((SUM(BE130:BE289)),  2)</f>
        <v>0</v>
      </c>
      <c r="I35" s="96">
        <v>0.21</v>
      </c>
      <c r="J35" s="86">
        <f>ROUND(((SUM(BE130:BE289))*I35),  2)</f>
        <v>0</v>
      </c>
      <c r="L35" s="32"/>
    </row>
    <row r="36" spans="2:12" s="1" customFormat="1" ht="14.4" customHeight="1">
      <c r="B36" s="32"/>
      <c r="E36" s="27" t="s">
        <v>40</v>
      </c>
      <c r="F36" s="86">
        <f>ROUND((SUM(BF130:BF289)),  2)</f>
        <v>0</v>
      </c>
      <c r="I36" s="96">
        <v>0.12</v>
      </c>
      <c r="J36" s="86">
        <f>ROUND(((SUM(BF130:BF289))*I36),  2)</f>
        <v>0</v>
      </c>
      <c r="L36" s="32"/>
    </row>
    <row r="37" spans="2:12" s="1" customFormat="1" ht="14.4" hidden="1" customHeight="1">
      <c r="B37" s="32"/>
      <c r="E37" s="27" t="s">
        <v>41</v>
      </c>
      <c r="F37" s="86">
        <f>ROUND((SUM(BG130:BG289)),  2)</f>
        <v>0</v>
      </c>
      <c r="I37" s="96">
        <v>0.21</v>
      </c>
      <c r="J37" s="86">
        <f>0</f>
        <v>0</v>
      </c>
      <c r="L37" s="32"/>
    </row>
    <row r="38" spans="2:12" s="1" customFormat="1" ht="14.4" hidden="1" customHeight="1">
      <c r="B38" s="32"/>
      <c r="E38" s="27" t="s">
        <v>42</v>
      </c>
      <c r="F38" s="86">
        <f>ROUND((SUM(BH130:BH289)),  2)</f>
        <v>0</v>
      </c>
      <c r="I38" s="96">
        <v>0.12</v>
      </c>
      <c r="J38" s="86">
        <f>0</f>
        <v>0</v>
      </c>
      <c r="L38" s="32"/>
    </row>
    <row r="39" spans="2:12" s="1" customFormat="1" ht="14.4" hidden="1" customHeight="1">
      <c r="B39" s="32"/>
      <c r="E39" s="27" t="s">
        <v>43</v>
      </c>
      <c r="F39" s="86">
        <f>ROUND((SUM(BI130:BI289)),  2)</f>
        <v>0</v>
      </c>
      <c r="I39" s="96">
        <v>0</v>
      </c>
      <c r="J39" s="86">
        <f>0</f>
        <v>0</v>
      </c>
      <c r="L39" s="32"/>
    </row>
    <row r="40" spans="2:12" s="1" customFormat="1" ht="6.9" customHeight="1">
      <c r="B40" s="32"/>
      <c r="L40" s="32"/>
    </row>
    <row r="41" spans="2:12" s="1" customFormat="1" ht="25.35" customHeight="1">
      <c r="B41" s="32"/>
      <c r="C41" s="97"/>
      <c r="D41" s="98" t="s">
        <v>44</v>
      </c>
      <c r="E41" s="57"/>
      <c r="F41" s="57"/>
      <c r="G41" s="99" t="s">
        <v>45</v>
      </c>
      <c r="H41" s="100" t="s">
        <v>46</v>
      </c>
      <c r="I41" s="57"/>
      <c r="J41" s="101">
        <f>SUM(J32:J39)</f>
        <v>0</v>
      </c>
      <c r="K41" s="102"/>
      <c r="L41" s="32"/>
    </row>
    <row r="42" spans="2:12" s="1" customFormat="1" ht="14.4" customHeight="1">
      <c r="B42" s="32"/>
      <c r="L42" s="32"/>
    </row>
    <row r="43" spans="2:12" ht="14.4" customHeight="1">
      <c r="B43" s="20"/>
      <c r="L43" s="20"/>
    </row>
    <row r="44" spans="2:12" ht="14.4" customHeight="1">
      <c r="B44" s="20"/>
      <c r="L44" s="20"/>
    </row>
    <row r="45" spans="2:12" ht="14.4" customHeight="1">
      <c r="B45" s="20"/>
      <c r="L45" s="20"/>
    </row>
    <row r="46" spans="2:12" ht="14.4" customHeight="1">
      <c r="B46" s="20"/>
      <c r="L46" s="20"/>
    </row>
    <row r="47" spans="2:12" ht="14.4" customHeight="1">
      <c r="B47" s="20"/>
      <c r="L47" s="20"/>
    </row>
    <row r="48" spans="2:12" ht="14.4" customHeight="1">
      <c r="B48" s="20"/>
      <c r="L48" s="20"/>
    </row>
    <row r="49" spans="2:12" ht="14.4" customHeight="1">
      <c r="B49" s="20"/>
      <c r="L49" s="20"/>
    </row>
    <row r="50" spans="2:12" s="1" customFormat="1" ht="14.4" customHeight="1">
      <c r="B50" s="32"/>
      <c r="D50" s="41" t="s">
        <v>47</v>
      </c>
      <c r="E50" s="42"/>
      <c r="F50" s="42"/>
      <c r="G50" s="41" t="s">
        <v>48</v>
      </c>
      <c r="H50" s="42"/>
      <c r="I50" s="42"/>
      <c r="J50" s="42"/>
      <c r="K50" s="42"/>
      <c r="L50" s="32"/>
    </row>
    <row r="51" spans="2:12" ht="10.199999999999999">
      <c r="B51" s="20"/>
      <c r="L51" s="20"/>
    </row>
    <row r="52" spans="2:12" ht="10.199999999999999">
      <c r="B52" s="20"/>
      <c r="L52" s="20"/>
    </row>
    <row r="53" spans="2:12" ht="10.199999999999999">
      <c r="B53" s="20"/>
      <c r="L53" s="20"/>
    </row>
    <row r="54" spans="2:12" ht="10.199999999999999">
      <c r="B54" s="20"/>
      <c r="L54" s="20"/>
    </row>
    <row r="55" spans="2:12" ht="10.199999999999999">
      <c r="B55" s="20"/>
      <c r="L55" s="20"/>
    </row>
    <row r="56" spans="2:12" ht="10.199999999999999">
      <c r="B56" s="20"/>
      <c r="L56" s="20"/>
    </row>
    <row r="57" spans="2:12" ht="10.199999999999999">
      <c r="B57" s="20"/>
      <c r="L57" s="20"/>
    </row>
    <row r="58" spans="2:12" ht="10.199999999999999">
      <c r="B58" s="20"/>
      <c r="L58" s="20"/>
    </row>
    <row r="59" spans="2:12" ht="10.199999999999999">
      <c r="B59" s="20"/>
      <c r="L59" s="20"/>
    </row>
    <row r="60" spans="2:12" ht="10.199999999999999">
      <c r="B60" s="20"/>
      <c r="L60" s="20"/>
    </row>
    <row r="61" spans="2:12" s="1" customFormat="1" ht="13.2">
      <c r="B61" s="32"/>
      <c r="D61" s="43" t="s">
        <v>49</v>
      </c>
      <c r="E61" s="34"/>
      <c r="F61" s="103" t="s">
        <v>50</v>
      </c>
      <c r="G61" s="43" t="s">
        <v>49</v>
      </c>
      <c r="H61" s="34"/>
      <c r="I61" s="34"/>
      <c r="J61" s="104" t="s">
        <v>50</v>
      </c>
      <c r="K61" s="34"/>
      <c r="L61" s="32"/>
    </row>
    <row r="62" spans="2:12" ht="10.199999999999999">
      <c r="B62" s="20"/>
      <c r="L62" s="20"/>
    </row>
    <row r="63" spans="2:12" ht="10.199999999999999">
      <c r="B63" s="20"/>
      <c r="L63" s="20"/>
    </row>
    <row r="64" spans="2:12" ht="10.199999999999999">
      <c r="B64" s="20"/>
      <c r="L64" s="20"/>
    </row>
    <row r="65" spans="2:12" s="1" customFormat="1" ht="13.2">
      <c r="B65" s="32"/>
      <c r="D65" s="41" t="s">
        <v>51</v>
      </c>
      <c r="E65" s="42"/>
      <c r="F65" s="42"/>
      <c r="G65" s="41" t="s">
        <v>52</v>
      </c>
      <c r="H65" s="42"/>
      <c r="I65" s="42"/>
      <c r="J65" s="42"/>
      <c r="K65" s="42"/>
      <c r="L65" s="32"/>
    </row>
    <row r="66" spans="2:12" ht="10.199999999999999">
      <c r="B66" s="20"/>
      <c r="L66" s="20"/>
    </row>
    <row r="67" spans="2:12" ht="10.199999999999999">
      <c r="B67" s="20"/>
      <c r="L67" s="20"/>
    </row>
    <row r="68" spans="2:12" ht="10.199999999999999">
      <c r="B68" s="20"/>
      <c r="L68" s="20"/>
    </row>
    <row r="69" spans="2:12" ht="10.199999999999999">
      <c r="B69" s="20"/>
      <c r="L69" s="20"/>
    </row>
    <row r="70" spans="2:12" ht="10.199999999999999">
      <c r="B70" s="20"/>
      <c r="L70" s="20"/>
    </row>
    <row r="71" spans="2:12" ht="10.199999999999999">
      <c r="B71" s="20"/>
      <c r="L71" s="20"/>
    </row>
    <row r="72" spans="2:12" ht="10.199999999999999">
      <c r="B72" s="20"/>
      <c r="L72" s="20"/>
    </row>
    <row r="73" spans="2:12" ht="10.199999999999999">
      <c r="B73" s="20"/>
      <c r="L73" s="20"/>
    </row>
    <row r="74" spans="2:12" ht="10.199999999999999">
      <c r="B74" s="20"/>
      <c r="L74" s="20"/>
    </row>
    <row r="75" spans="2:12" ht="10.199999999999999">
      <c r="B75" s="20"/>
      <c r="L75" s="20"/>
    </row>
    <row r="76" spans="2:12" s="1" customFormat="1" ht="13.2">
      <c r="B76" s="32"/>
      <c r="D76" s="43" t="s">
        <v>49</v>
      </c>
      <c r="E76" s="34"/>
      <c r="F76" s="103" t="s">
        <v>50</v>
      </c>
      <c r="G76" s="43" t="s">
        <v>49</v>
      </c>
      <c r="H76" s="34"/>
      <c r="I76" s="34"/>
      <c r="J76" s="104" t="s">
        <v>50</v>
      </c>
      <c r="K76" s="34"/>
      <c r="L76" s="32"/>
    </row>
    <row r="77" spans="2:12" s="1" customFormat="1" ht="14.4" customHeight="1">
      <c r="B77" s="44"/>
      <c r="C77" s="45"/>
      <c r="D77" s="45"/>
      <c r="E77" s="45"/>
      <c r="F77" s="45"/>
      <c r="G77" s="45"/>
      <c r="H77" s="45"/>
      <c r="I77" s="45"/>
      <c r="J77" s="45"/>
      <c r="K77" s="45"/>
      <c r="L77" s="32"/>
    </row>
    <row r="81" spans="2:12" s="1" customFormat="1" ht="6.9" customHeight="1">
      <c r="B81" s="46"/>
      <c r="C81" s="47"/>
      <c r="D81" s="47"/>
      <c r="E81" s="47"/>
      <c r="F81" s="47"/>
      <c r="G81" s="47"/>
      <c r="H81" s="47"/>
      <c r="I81" s="47"/>
      <c r="J81" s="47"/>
      <c r="K81" s="47"/>
      <c r="L81" s="32"/>
    </row>
    <row r="82" spans="2:12" s="1" customFormat="1" ht="24.9" customHeight="1">
      <c r="B82" s="32"/>
      <c r="C82" s="21" t="s">
        <v>132</v>
      </c>
      <c r="L82" s="32"/>
    </row>
    <row r="83" spans="2:12" s="1" customFormat="1" ht="6.9" customHeight="1">
      <c r="B83" s="32"/>
      <c r="L83" s="32"/>
    </row>
    <row r="84" spans="2:12" s="1" customFormat="1" ht="12" customHeight="1">
      <c r="B84" s="32"/>
      <c r="C84" s="27" t="s">
        <v>16</v>
      </c>
      <c r="L84" s="32"/>
    </row>
    <row r="85" spans="2:12" s="1" customFormat="1" ht="16.5" customHeight="1">
      <c r="B85" s="32"/>
      <c r="E85" s="254" t="str">
        <f>E7</f>
        <v>Kanalizace a ČOV Újezdec</v>
      </c>
      <c r="F85" s="255"/>
      <c r="G85" s="255"/>
      <c r="H85" s="255"/>
      <c r="L85" s="32"/>
    </row>
    <row r="86" spans="2:12" ht="12" customHeight="1">
      <c r="B86" s="20"/>
      <c r="C86" s="27" t="s">
        <v>128</v>
      </c>
      <c r="L86" s="20"/>
    </row>
    <row r="87" spans="2:12" s="1" customFormat="1" ht="16.5" customHeight="1">
      <c r="B87" s="32"/>
      <c r="E87" s="254" t="s">
        <v>129</v>
      </c>
      <c r="F87" s="256"/>
      <c r="G87" s="256"/>
      <c r="H87" s="256"/>
      <c r="L87" s="32"/>
    </row>
    <row r="88" spans="2:12" s="1" customFormat="1" ht="12" customHeight="1">
      <c r="B88" s="32"/>
      <c r="C88" s="27" t="s">
        <v>130</v>
      </c>
      <c r="L88" s="32"/>
    </row>
    <row r="89" spans="2:12" s="1" customFormat="1" ht="16.5" customHeight="1">
      <c r="B89" s="32"/>
      <c r="E89" s="215" t="str">
        <f>E11</f>
        <v>PS 03 - MaR</v>
      </c>
      <c r="F89" s="256"/>
      <c r="G89" s="256"/>
      <c r="H89" s="256"/>
      <c r="L89" s="32"/>
    </row>
    <row r="90" spans="2:12" s="1" customFormat="1" ht="6.9" customHeight="1">
      <c r="B90" s="32"/>
      <c r="L90" s="32"/>
    </row>
    <row r="91" spans="2:12" s="1" customFormat="1" ht="12" customHeight="1">
      <c r="B91" s="32"/>
      <c r="C91" s="27" t="s">
        <v>21</v>
      </c>
      <c r="F91" s="25" t="str">
        <f>F14</f>
        <v xml:space="preserve"> </v>
      </c>
      <c r="I91" s="27" t="s">
        <v>23</v>
      </c>
      <c r="J91" s="52" t="str">
        <f>IF(J14="","",J14)</f>
        <v>25. 2. 2025</v>
      </c>
      <c r="L91" s="32"/>
    </row>
    <row r="92" spans="2:12" s="1" customFormat="1" ht="6.9" customHeight="1">
      <c r="B92" s="32"/>
      <c r="L92" s="32"/>
    </row>
    <row r="93" spans="2:12" s="1" customFormat="1" ht="15.15" customHeight="1">
      <c r="B93" s="32"/>
      <c r="C93" s="27" t="s">
        <v>25</v>
      </c>
      <c r="F93" s="25" t="str">
        <f>E17</f>
        <v xml:space="preserve"> </v>
      </c>
      <c r="I93" s="27" t="s">
        <v>30</v>
      </c>
      <c r="J93" s="30" t="str">
        <f>E23</f>
        <v xml:space="preserve"> </v>
      </c>
      <c r="L93" s="32"/>
    </row>
    <row r="94" spans="2:12" s="1" customFormat="1" ht="15.15" customHeight="1">
      <c r="B94" s="32"/>
      <c r="C94" s="27" t="s">
        <v>28</v>
      </c>
      <c r="F94" s="25" t="str">
        <f>IF(E20="","",E20)</f>
        <v>Vyplň údaj</v>
      </c>
      <c r="I94" s="27" t="s">
        <v>32</v>
      </c>
      <c r="J94" s="30" t="str">
        <f>E26</f>
        <v xml:space="preserve"> </v>
      </c>
      <c r="L94" s="32"/>
    </row>
    <row r="95" spans="2:12" s="1" customFormat="1" ht="10.35" customHeight="1">
      <c r="B95" s="32"/>
      <c r="L95" s="32"/>
    </row>
    <row r="96" spans="2:12" s="1" customFormat="1" ht="29.25" customHeight="1">
      <c r="B96" s="32"/>
      <c r="C96" s="105" t="s">
        <v>133</v>
      </c>
      <c r="D96" s="97"/>
      <c r="E96" s="97"/>
      <c r="F96" s="97"/>
      <c r="G96" s="97"/>
      <c r="H96" s="97"/>
      <c r="I96" s="97"/>
      <c r="J96" s="106" t="s">
        <v>134</v>
      </c>
      <c r="K96" s="97"/>
      <c r="L96" s="32"/>
    </row>
    <row r="97" spans="2:47" s="1" customFormat="1" ht="10.35" customHeight="1">
      <c r="B97" s="32"/>
      <c r="L97" s="32"/>
    </row>
    <row r="98" spans="2:47" s="1" customFormat="1" ht="22.8" customHeight="1">
      <c r="B98" s="32"/>
      <c r="C98" s="107" t="s">
        <v>135</v>
      </c>
      <c r="J98" s="66">
        <f>J130</f>
        <v>0</v>
      </c>
      <c r="L98" s="32"/>
      <c r="AU98" s="17" t="s">
        <v>136</v>
      </c>
    </row>
    <row r="99" spans="2:47" s="8" customFormat="1" ht="24.9" customHeight="1">
      <c r="B99" s="108"/>
      <c r="D99" s="109" t="s">
        <v>302</v>
      </c>
      <c r="E99" s="110"/>
      <c r="F99" s="110"/>
      <c r="G99" s="110"/>
      <c r="H99" s="110"/>
      <c r="I99" s="110"/>
      <c r="J99" s="111">
        <f>J137</f>
        <v>0</v>
      </c>
      <c r="L99" s="108"/>
    </row>
    <row r="100" spans="2:47" s="11" customFormat="1" ht="19.95" customHeight="1">
      <c r="B100" s="152"/>
      <c r="D100" s="153" t="s">
        <v>303</v>
      </c>
      <c r="E100" s="154"/>
      <c r="F100" s="154"/>
      <c r="G100" s="154"/>
      <c r="H100" s="154"/>
      <c r="I100" s="154"/>
      <c r="J100" s="155">
        <f>J138</f>
        <v>0</v>
      </c>
      <c r="L100" s="152"/>
    </row>
    <row r="101" spans="2:47" s="11" customFormat="1" ht="19.95" customHeight="1">
      <c r="B101" s="152"/>
      <c r="D101" s="153" t="s">
        <v>674</v>
      </c>
      <c r="E101" s="154"/>
      <c r="F101" s="154"/>
      <c r="G101" s="154"/>
      <c r="H101" s="154"/>
      <c r="I101" s="154"/>
      <c r="J101" s="155">
        <f>J257</f>
        <v>0</v>
      </c>
      <c r="L101" s="152"/>
    </row>
    <row r="102" spans="2:47" s="8" customFormat="1" ht="24.9" customHeight="1">
      <c r="B102" s="108"/>
      <c r="D102" s="109" t="s">
        <v>304</v>
      </c>
      <c r="E102" s="110"/>
      <c r="F102" s="110"/>
      <c r="G102" s="110"/>
      <c r="H102" s="110"/>
      <c r="I102" s="110"/>
      <c r="J102" s="111">
        <f>J267</f>
        <v>0</v>
      </c>
      <c r="L102" s="108"/>
    </row>
    <row r="103" spans="2:47" s="11" customFormat="1" ht="19.95" customHeight="1">
      <c r="B103" s="152"/>
      <c r="D103" s="153" t="s">
        <v>305</v>
      </c>
      <c r="E103" s="154"/>
      <c r="F103" s="154"/>
      <c r="G103" s="154"/>
      <c r="H103" s="154"/>
      <c r="I103" s="154"/>
      <c r="J103" s="155">
        <f>J268</f>
        <v>0</v>
      </c>
      <c r="L103" s="152"/>
    </row>
    <row r="104" spans="2:47" s="8" customFormat="1" ht="24.9" customHeight="1">
      <c r="B104" s="108"/>
      <c r="D104" s="109" t="s">
        <v>306</v>
      </c>
      <c r="E104" s="110"/>
      <c r="F104" s="110"/>
      <c r="G104" s="110"/>
      <c r="H104" s="110"/>
      <c r="I104" s="110"/>
      <c r="J104" s="111">
        <f>J271</f>
        <v>0</v>
      </c>
      <c r="L104" s="108"/>
    </row>
    <row r="105" spans="2:47" s="11" customFormat="1" ht="19.95" customHeight="1">
      <c r="B105" s="152"/>
      <c r="D105" s="153" t="s">
        <v>440</v>
      </c>
      <c r="E105" s="154"/>
      <c r="F105" s="154"/>
      <c r="G105" s="154"/>
      <c r="H105" s="154"/>
      <c r="I105" s="154"/>
      <c r="J105" s="155">
        <f>J272</f>
        <v>0</v>
      </c>
      <c r="L105" s="152"/>
    </row>
    <row r="106" spans="2:47" s="11" customFormat="1" ht="19.95" customHeight="1">
      <c r="B106" s="152"/>
      <c r="D106" s="153" t="s">
        <v>307</v>
      </c>
      <c r="E106" s="154"/>
      <c r="F106" s="154"/>
      <c r="G106" s="154"/>
      <c r="H106" s="154"/>
      <c r="I106" s="154"/>
      <c r="J106" s="155">
        <f>J275</f>
        <v>0</v>
      </c>
      <c r="L106" s="152"/>
    </row>
    <row r="107" spans="2:47" s="11" customFormat="1" ht="19.95" customHeight="1">
      <c r="B107" s="152"/>
      <c r="D107" s="153" t="s">
        <v>308</v>
      </c>
      <c r="E107" s="154"/>
      <c r="F107" s="154"/>
      <c r="G107" s="154"/>
      <c r="H107" s="154"/>
      <c r="I107" s="154"/>
      <c r="J107" s="155">
        <f>J280</f>
        <v>0</v>
      </c>
      <c r="L107" s="152"/>
    </row>
    <row r="108" spans="2:47" s="11" customFormat="1" ht="19.95" customHeight="1">
      <c r="B108" s="152"/>
      <c r="D108" s="153" t="s">
        <v>441</v>
      </c>
      <c r="E108" s="154"/>
      <c r="F108" s="154"/>
      <c r="G108" s="154"/>
      <c r="H108" s="154"/>
      <c r="I108" s="154"/>
      <c r="J108" s="155">
        <f>J285</f>
        <v>0</v>
      </c>
      <c r="L108" s="152"/>
    </row>
    <row r="109" spans="2:47" s="1" customFormat="1" ht="21.75" customHeight="1">
      <c r="B109" s="32"/>
      <c r="L109" s="32"/>
    </row>
    <row r="110" spans="2:47" s="1" customFormat="1" ht="6.9" customHeight="1">
      <c r="B110" s="44"/>
      <c r="C110" s="45"/>
      <c r="D110" s="45"/>
      <c r="E110" s="45"/>
      <c r="F110" s="45"/>
      <c r="G110" s="45"/>
      <c r="H110" s="45"/>
      <c r="I110" s="45"/>
      <c r="J110" s="45"/>
      <c r="K110" s="45"/>
      <c r="L110" s="32"/>
    </row>
    <row r="114" spans="2:12" s="1" customFormat="1" ht="6.9" customHeight="1">
      <c r="B114" s="46"/>
      <c r="C114" s="47"/>
      <c r="D114" s="47"/>
      <c r="E114" s="47"/>
      <c r="F114" s="47"/>
      <c r="G114" s="47"/>
      <c r="H114" s="47"/>
      <c r="I114" s="47"/>
      <c r="J114" s="47"/>
      <c r="K114" s="47"/>
      <c r="L114" s="32"/>
    </row>
    <row r="115" spans="2:12" s="1" customFormat="1" ht="24.9" customHeight="1">
      <c r="B115" s="32"/>
      <c r="C115" s="21" t="s">
        <v>144</v>
      </c>
      <c r="L115" s="32"/>
    </row>
    <row r="116" spans="2:12" s="1" customFormat="1" ht="6.9" customHeight="1">
      <c r="B116" s="32"/>
      <c r="L116" s="32"/>
    </row>
    <row r="117" spans="2:12" s="1" customFormat="1" ht="12" customHeight="1">
      <c r="B117" s="32"/>
      <c r="C117" s="27" t="s">
        <v>16</v>
      </c>
      <c r="L117" s="32"/>
    </row>
    <row r="118" spans="2:12" s="1" customFormat="1" ht="16.5" customHeight="1">
      <c r="B118" s="32"/>
      <c r="E118" s="254" t="str">
        <f>E7</f>
        <v>Kanalizace a ČOV Újezdec</v>
      </c>
      <c r="F118" s="255"/>
      <c r="G118" s="255"/>
      <c r="H118" s="255"/>
      <c r="L118" s="32"/>
    </row>
    <row r="119" spans="2:12" ht="12" customHeight="1">
      <c r="B119" s="20"/>
      <c r="C119" s="27" t="s">
        <v>128</v>
      </c>
      <c r="L119" s="20"/>
    </row>
    <row r="120" spans="2:12" s="1" customFormat="1" ht="16.5" customHeight="1">
      <c r="B120" s="32"/>
      <c r="E120" s="254" t="s">
        <v>129</v>
      </c>
      <c r="F120" s="256"/>
      <c r="G120" s="256"/>
      <c r="H120" s="256"/>
      <c r="L120" s="32"/>
    </row>
    <row r="121" spans="2:12" s="1" customFormat="1" ht="12" customHeight="1">
      <c r="B121" s="32"/>
      <c r="C121" s="27" t="s">
        <v>130</v>
      </c>
      <c r="L121" s="32"/>
    </row>
    <row r="122" spans="2:12" s="1" customFormat="1" ht="16.5" customHeight="1">
      <c r="B122" s="32"/>
      <c r="E122" s="215" t="str">
        <f>E11</f>
        <v>PS 03 - MaR</v>
      </c>
      <c r="F122" s="256"/>
      <c r="G122" s="256"/>
      <c r="H122" s="256"/>
      <c r="L122" s="32"/>
    </row>
    <row r="123" spans="2:12" s="1" customFormat="1" ht="6.9" customHeight="1">
      <c r="B123" s="32"/>
      <c r="L123" s="32"/>
    </row>
    <row r="124" spans="2:12" s="1" customFormat="1" ht="12" customHeight="1">
      <c r="B124" s="32"/>
      <c r="C124" s="27" t="s">
        <v>21</v>
      </c>
      <c r="F124" s="25" t="str">
        <f>F14</f>
        <v xml:space="preserve"> </v>
      </c>
      <c r="I124" s="27" t="s">
        <v>23</v>
      </c>
      <c r="J124" s="52" t="str">
        <f>IF(J14="","",J14)</f>
        <v>25. 2. 2025</v>
      </c>
      <c r="L124" s="32"/>
    </row>
    <row r="125" spans="2:12" s="1" customFormat="1" ht="6.9" customHeight="1">
      <c r="B125" s="32"/>
      <c r="L125" s="32"/>
    </row>
    <row r="126" spans="2:12" s="1" customFormat="1" ht="15.15" customHeight="1">
      <c r="B126" s="32"/>
      <c r="C126" s="27" t="s">
        <v>25</v>
      </c>
      <c r="F126" s="25" t="str">
        <f>E17</f>
        <v xml:space="preserve"> </v>
      </c>
      <c r="I126" s="27" t="s">
        <v>30</v>
      </c>
      <c r="J126" s="30" t="str">
        <f>E23</f>
        <v xml:space="preserve"> </v>
      </c>
      <c r="L126" s="32"/>
    </row>
    <row r="127" spans="2:12" s="1" customFormat="1" ht="15.15" customHeight="1">
      <c r="B127" s="32"/>
      <c r="C127" s="27" t="s">
        <v>28</v>
      </c>
      <c r="F127" s="25" t="str">
        <f>IF(E20="","",E20)</f>
        <v>Vyplň údaj</v>
      </c>
      <c r="I127" s="27" t="s">
        <v>32</v>
      </c>
      <c r="J127" s="30" t="str">
        <f>E26</f>
        <v xml:space="preserve"> </v>
      </c>
      <c r="L127" s="32"/>
    </row>
    <row r="128" spans="2:12" s="1" customFormat="1" ht="10.35" customHeight="1">
      <c r="B128" s="32"/>
      <c r="L128" s="32"/>
    </row>
    <row r="129" spans="2:65" s="9" customFormat="1" ht="29.25" customHeight="1">
      <c r="B129" s="112"/>
      <c r="C129" s="113" t="s">
        <v>145</v>
      </c>
      <c r="D129" s="114" t="s">
        <v>59</v>
      </c>
      <c r="E129" s="114" t="s">
        <v>55</v>
      </c>
      <c r="F129" s="114" t="s">
        <v>56</v>
      </c>
      <c r="G129" s="114" t="s">
        <v>146</v>
      </c>
      <c r="H129" s="114" t="s">
        <v>147</v>
      </c>
      <c r="I129" s="114" t="s">
        <v>148</v>
      </c>
      <c r="J129" s="114" t="s">
        <v>134</v>
      </c>
      <c r="K129" s="115" t="s">
        <v>149</v>
      </c>
      <c r="L129" s="112"/>
      <c r="M129" s="59" t="s">
        <v>1</v>
      </c>
      <c r="N129" s="60" t="s">
        <v>38</v>
      </c>
      <c r="O129" s="60" t="s">
        <v>150</v>
      </c>
      <c r="P129" s="60" t="s">
        <v>151</v>
      </c>
      <c r="Q129" s="60" t="s">
        <v>152</v>
      </c>
      <c r="R129" s="60" t="s">
        <v>153</v>
      </c>
      <c r="S129" s="60" t="s">
        <v>154</v>
      </c>
      <c r="T129" s="61" t="s">
        <v>155</v>
      </c>
    </row>
    <row r="130" spans="2:65" s="1" customFormat="1" ht="22.8" customHeight="1">
      <c r="B130" s="32"/>
      <c r="C130" s="64" t="s">
        <v>156</v>
      </c>
      <c r="J130" s="116">
        <f>BK130</f>
        <v>0</v>
      </c>
      <c r="L130" s="32"/>
      <c r="M130" s="62"/>
      <c r="N130" s="53"/>
      <c r="O130" s="53"/>
      <c r="P130" s="117">
        <f>P131+SUM(P132:P137)+P267+P271</f>
        <v>0</v>
      </c>
      <c r="Q130" s="53"/>
      <c r="R130" s="117">
        <f>R131+SUM(R132:R137)+R267+R271</f>
        <v>45.215330000000002</v>
      </c>
      <c r="S130" s="53"/>
      <c r="T130" s="118">
        <f>T131+SUM(T132:T137)+T267+T271</f>
        <v>0</v>
      </c>
      <c r="AT130" s="17" t="s">
        <v>73</v>
      </c>
      <c r="AU130" s="17" t="s">
        <v>136</v>
      </c>
      <c r="BK130" s="119">
        <f>BK131+SUM(BK132:BK137)+BK267+BK271</f>
        <v>0</v>
      </c>
    </row>
    <row r="131" spans="2:65" s="1" customFormat="1" ht="37.799999999999997" customHeight="1">
      <c r="B131" s="130"/>
      <c r="C131" s="158" t="s">
        <v>81</v>
      </c>
      <c r="D131" s="158" t="s">
        <v>326</v>
      </c>
      <c r="E131" s="159" t="s">
        <v>1334</v>
      </c>
      <c r="F131" s="160" t="s">
        <v>1335</v>
      </c>
      <c r="G131" s="161" t="s">
        <v>376</v>
      </c>
      <c r="H131" s="162">
        <v>1</v>
      </c>
      <c r="I131" s="163"/>
      <c r="J131" s="164">
        <f>ROUND(I131*H131,2)</f>
        <v>0</v>
      </c>
      <c r="K131" s="160" t="s">
        <v>1</v>
      </c>
      <c r="L131" s="165"/>
      <c r="M131" s="166" t="s">
        <v>1</v>
      </c>
      <c r="N131" s="167" t="s">
        <v>39</v>
      </c>
      <c r="P131" s="140">
        <f>O131*H131</f>
        <v>0</v>
      </c>
      <c r="Q131" s="140">
        <v>0</v>
      </c>
      <c r="R131" s="140">
        <f>Q131*H131</f>
        <v>0</v>
      </c>
      <c r="S131" s="140">
        <v>0</v>
      </c>
      <c r="T131" s="141">
        <f>S131*H131</f>
        <v>0</v>
      </c>
      <c r="AR131" s="142" t="s">
        <v>175</v>
      </c>
      <c r="AT131" s="142" t="s">
        <v>326</v>
      </c>
      <c r="AU131" s="142" t="s">
        <v>74</v>
      </c>
      <c r="AY131" s="17" t="s">
        <v>159</v>
      </c>
      <c r="BE131" s="143">
        <f>IF(N131="základní",J131,0)</f>
        <v>0</v>
      </c>
      <c r="BF131" s="143">
        <f>IF(N131="snížená",J131,0)</f>
        <v>0</v>
      </c>
      <c r="BG131" s="143">
        <f>IF(N131="zákl. přenesená",J131,0)</f>
        <v>0</v>
      </c>
      <c r="BH131" s="143">
        <f>IF(N131="sníž. přenesená",J131,0)</f>
        <v>0</v>
      </c>
      <c r="BI131" s="143">
        <f>IF(N131="nulová",J131,0)</f>
        <v>0</v>
      </c>
      <c r="BJ131" s="17" t="s">
        <v>81</v>
      </c>
      <c r="BK131" s="143">
        <f>ROUND(I131*H131,2)</f>
        <v>0</v>
      </c>
      <c r="BL131" s="17" t="s">
        <v>164</v>
      </c>
      <c r="BM131" s="142" t="s">
        <v>1336</v>
      </c>
    </row>
    <row r="132" spans="2:65" s="1" customFormat="1" ht="28.8">
      <c r="B132" s="32"/>
      <c r="D132" s="144" t="s">
        <v>165</v>
      </c>
      <c r="F132" s="145" t="s">
        <v>1335</v>
      </c>
      <c r="I132" s="146"/>
      <c r="L132" s="32"/>
      <c r="M132" s="147"/>
      <c r="T132" s="56"/>
      <c r="AT132" s="17" t="s">
        <v>165</v>
      </c>
      <c r="AU132" s="17" t="s">
        <v>74</v>
      </c>
    </row>
    <row r="133" spans="2:65" s="1" customFormat="1" ht="16.5" customHeight="1">
      <c r="B133" s="130"/>
      <c r="C133" s="158" t="s">
        <v>83</v>
      </c>
      <c r="D133" s="158" t="s">
        <v>326</v>
      </c>
      <c r="E133" s="159" t="s">
        <v>1337</v>
      </c>
      <c r="F133" s="160" t="s">
        <v>1338</v>
      </c>
      <c r="G133" s="161" t="s">
        <v>376</v>
      </c>
      <c r="H133" s="162">
        <v>1</v>
      </c>
      <c r="I133" s="163"/>
      <c r="J133" s="164">
        <f>ROUND(I133*H133,2)</f>
        <v>0</v>
      </c>
      <c r="K133" s="160" t="s">
        <v>1</v>
      </c>
      <c r="L133" s="165"/>
      <c r="M133" s="166" t="s">
        <v>1</v>
      </c>
      <c r="N133" s="167" t="s">
        <v>39</v>
      </c>
      <c r="P133" s="140">
        <f>O133*H133</f>
        <v>0</v>
      </c>
      <c r="Q133" s="140">
        <v>0</v>
      </c>
      <c r="R133" s="140">
        <f>Q133*H133</f>
        <v>0</v>
      </c>
      <c r="S133" s="140">
        <v>0</v>
      </c>
      <c r="T133" s="141">
        <f>S133*H133</f>
        <v>0</v>
      </c>
      <c r="AR133" s="142" t="s">
        <v>175</v>
      </c>
      <c r="AT133" s="142" t="s">
        <v>326</v>
      </c>
      <c r="AU133" s="142" t="s">
        <v>74</v>
      </c>
      <c r="AY133" s="17" t="s">
        <v>159</v>
      </c>
      <c r="BE133" s="143">
        <f>IF(N133="základní",J133,0)</f>
        <v>0</v>
      </c>
      <c r="BF133" s="143">
        <f>IF(N133="snížená",J133,0)</f>
        <v>0</v>
      </c>
      <c r="BG133" s="143">
        <f>IF(N133="zákl. přenesená",J133,0)</f>
        <v>0</v>
      </c>
      <c r="BH133" s="143">
        <f>IF(N133="sníž. přenesená",J133,0)</f>
        <v>0</v>
      </c>
      <c r="BI133" s="143">
        <f>IF(N133="nulová",J133,0)</f>
        <v>0</v>
      </c>
      <c r="BJ133" s="17" t="s">
        <v>81</v>
      </c>
      <c r="BK133" s="143">
        <f>ROUND(I133*H133,2)</f>
        <v>0</v>
      </c>
      <c r="BL133" s="17" t="s">
        <v>164</v>
      </c>
      <c r="BM133" s="142" t="s">
        <v>1339</v>
      </c>
    </row>
    <row r="134" spans="2:65" s="1" customFormat="1" ht="10.199999999999999">
      <c r="B134" s="32"/>
      <c r="D134" s="144" t="s">
        <v>165</v>
      </c>
      <c r="F134" s="145" t="s">
        <v>1338</v>
      </c>
      <c r="I134" s="146"/>
      <c r="L134" s="32"/>
      <c r="M134" s="147"/>
      <c r="T134" s="56"/>
      <c r="AT134" s="17" t="s">
        <v>165</v>
      </c>
      <c r="AU134" s="17" t="s">
        <v>74</v>
      </c>
    </row>
    <row r="135" spans="2:65" s="1" customFormat="1" ht="33" customHeight="1">
      <c r="B135" s="130"/>
      <c r="C135" s="158" t="s">
        <v>94</v>
      </c>
      <c r="D135" s="158" t="s">
        <v>326</v>
      </c>
      <c r="E135" s="159" t="s">
        <v>1340</v>
      </c>
      <c r="F135" s="160" t="s">
        <v>1341</v>
      </c>
      <c r="G135" s="161" t="s">
        <v>376</v>
      </c>
      <c r="H135" s="162">
        <v>1</v>
      </c>
      <c r="I135" s="163"/>
      <c r="J135" s="164">
        <f>ROUND(I135*H135,2)</f>
        <v>0</v>
      </c>
      <c r="K135" s="160" t="s">
        <v>1</v>
      </c>
      <c r="L135" s="165"/>
      <c r="M135" s="166" t="s">
        <v>1</v>
      </c>
      <c r="N135" s="167" t="s">
        <v>39</v>
      </c>
      <c r="P135" s="140">
        <f>O135*H135</f>
        <v>0</v>
      </c>
      <c r="Q135" s="140">
        <v>0</v>
      </c>
      <c r="R135" s="140">
        <f>Q135*H135</f>
        <v>0</v>
      </c>
      <c r="S135" s="140">
        <v>0</v>
      </c>
      <c r="T135" s="141">
        <f>S135*H135</f>
        <v>0</v>
      </c>
      <c r="AR135" s="142" t="s">
        <v>175</v>
      </c>
      <c r="AT135" s="142" t="s">
        <v>326</v>
      </c>
      <c r="AU135" s="142" t="s">
        <v>74</v>
      </c>
      <c r="AY135" s="17" t="s">
        <v>159</v>
      </c>
      <c r="BE135" s="143">
        <f>IF(N135="základní",J135,0)</f>
        <v>0</v>
      </c>
      <c r="BF135" s="143">
        <f>IF(N135="snížená",J135,0)</f>
        <v>0</v>
      </c>
      <c r="BG135" s="143">
        <f>IF(N135="zákl. přenesená",J135,0)</f>
        <v>0</v>
      </c>
      <c r="BH135" s="143">
        <f>IF(N135="sníž. přenesená",J135,0)</f>
        <v>0</v>
      </c>
      <c r="BI135" s="143">
        <f>IF(N135="nulová",J135,0)</f>
        <v>0</v>
      </c>
      <c r="BJ135" s="17" t="s">
        <v>81</v>
      </c>
      <c r="BK135" s="143">
        <f>ROUND(I135*H135,2)</f>
        <v>0</v>
      </c>
      <c r="BL135" s="17" t="s">
        <v>164</v>
      </c>
      <c r="BM135" s="142" t="s">
        <v>1342</v>
      </c>
    </row>
    <row r="136" spans="2:65" s="1" customFormat="1" ht="19.2">
      <c r="B136" s="32"/>
      <c r="D136" s="144" t="s">
        <v>165</v>
      </c>
      <c r="F136" s="145" t="s">
        <v>1341</v>
      </c>
      <c r="I136" s="146"/>
      <c r="L136" s="32"/>
      <c r="M136" s="147"/>
      <c r="T136" s="56"/>
      <c r="AT136" s="17" t="s">
        <v>165</v>
      </c>
      <c r="AU136" s="17" t="s">
        <v>74</v>
      </c>
    </row>
    <row r="137" spans="2:65" s="10" customFormat="1" ht="25.95" customHeight="1">
      <c r="B137" s="120"/>
      <c r="D137" s="121" t="s">
        <v>73</v>
      </c>
      <c r="E137" s="122" t="s">
        <v>338</v>
      </c>
      <c r="F137" s="122" t="s">
        <v>339</v>
      </c>
      <c r="I137" s="123"/>
      <c r="J137" s="124">
        <f>BK137</f>
        <v>0</v>
      </c>
      <c r="L137" s="120"/>
      <c r="M137" s="125"/>
      <c r="P137" s="126">
        <f>P138+P257</f>
        <v>0</v>
      </c>
      <c r="R137" s="126">
        <f>R138+R257</f>
        <v>45.215330000000002</v>
      </c>
      <c r="T137" s="127">
        <f>T138+T257</f>
        <v>0</v>
      </c>
      <c r="AR137" s="121" t="s">
        <v>83</v>
      </c>
      <c r="AT137" s="128" t="s">
        <v>73</v>
      </c>
      <c r="AU137" s="128" t="s">
        <v>74</v>
      </c>
      <c r="AY137" s="121" t="s">
        <v>159</v>
      </c>
      <c r="BK137" s="129">
        <f>BK138+BK257</f>
        <v>0</v>
      </c>
    </row>
    <row r="138" spans="2:65" s="10" customFormat="1" ht="22.8" customHeight="1">
      <c r="B138" s="120"/>
      <c r="D138" s="121" t="s">
        <v>73</v>
      </c>
      <c r="E138" s="156" t="s">
        <v>340</v>
      </c>
      <c r="F138" s="156" t="s">
        <v>341</v>
      </c>
      <c r="I138" s="123"/>
      <c r="J138" s="157">
        <f>BK138</f>
        <v>0</v>
      </c>
      <c r="L138" s="120"/>
      <c r="M138" s="125"/>
      <c r="P138" s="126">
        <f>SUM(P139:P256)</f>
        <v>0</v>
      </c>
      <c r="R138" s="126">
        <f>SUM(R139:R256)</f>
        <v>45.215330000000002</v>
      </c>
      <c r="T138" s="127">
        <f>SUM(T139:T256)</f>
        <v>0</v>
      </c>
      <c r="AR138" s="121" t="s">
        <v>83</v>
      </c>
      <c r="AT138" s="128" t="s">
        <v>73</v>
      </c>
      <c r="AU138" s="128" t="s">
        <v>81</v>
      </c>
      <c r="AY138" s="121" t="s">
        <v>159</v>
      </c>
      <c r="BK138" s="129">
        <f>SUM(BK139:BK256)</f>
        <v>0</v>
      </c>
    </row>
    <row r="139" spans="2:65" s="1" customFormat="1" ht="37.799999999999997" customHeight="1">
      <c r="B139" s="130"/>
      <c r="C139" s="131" t="s">
        <v>164</v>
      </c>
      <c r="D139" s="131" t="s">
        <v>160</v>
      </c>
      <c r="E139" s="132" t="s">
        <v>512</v>
      </c>
      <c r="F139" s="133" t="s">
        <v>513</v>
      </c>
      <c r="G139" s="134" t="s">
        <v>344</v>
      </c>
      <c r="H139" s="135">
        <v>85</v>
      </c>
      <c r="I139" s="136"/>
      <c r="J139" s="137">
        <f>ROUND(I139*H139,2)</f>
        <v>0</v>
      </c>
      <c r="K139" s="133" t="s">
        <v>320</v>
      </c>
      <c r="L139" s="32"/>
      <c r="M139" s="138" t="s">
        <v>1</v>
      </c>
      <c r="N139" s="139" t="s">
        <v>39</v>
      </c>
      <c r="P139" s="140">
        <f>O139*H139</f>
        <v>0</v>
      </c>
      <c r="Q139" s="140">
        <v>0</v>
      </c>
      <c r="R139" s="140">
        <f>Q139*H139</f>
        <v>0</v>
      </c>
      <c r="S139" s="140">
        <v>0</v>
      </c>
      <c r="T139" s="141">
        <f>S139*H139</f>
        <v>0</v>
      </c>
      <c r="AR139" s="142" t="s">
        <v>200</v>
      </c>
      <c r="AT139" s="142" t="s">
        <v>160</v>
      </c>
      <c r="AU139" s="142" t="s">
        <v>83</v>
      </c>
      <c r="AY139" s="17" t="s">
        <v>159</v>
      </c>
      <c r="BE139" s="143">
        <f>IF(N139="základní",J139,0)</f>
        <v>0</v>
      </c>
      <c r="BF139" s="143">
        <f>IF(N139="snížená",J139,0)</f>
        <v>0</v>
      </c>
      <c r="BG139" s="143">
        <f>IF(N139="zákl. přenesená",J139,0)</f>
        <v>0</v>
      </c>
      <c r="BH139" s="143">
        <f>IF(N139="sníž. přenesená",J139,0)</f>
        <v>0</v>
      </c>
      <c r="BI139" s="143">
        <f>IF(N139="nulová",J139,0)</f>
        <v>0</v>
      </c>
      <c r="BJ139" s="17" t="s">
        <v>81</v>
      </c>
      <c r="BK139" s="143">
        <f>ROUND(I139*H139,2)</f>
        <v>0</v>
      </c>
      <c r="BL139" s="17" t="s">
        <v>200</v>
      </c>
      <c r="BM139" s="142" t="s">
        <v>1343</v>
      </c>
    </row>
    <row r="140" spans="2:65" s="1" customFormat="1" ht="28.8">
      <c r="B140" s="32"/>
      <c r="D140" s="144" t="s">
        <v>165</v>
      </c>
      <c r="F140" s="145" t="s">
        <v>513</v>
      </c>
      <c r="I140" s="146"/>
      <c r="L140" s="32"/>
      <c r="M140" s="147"/>
      <c r="T140" s="56"/>
      <c r="AT140" s="17" t="s">
        <v>165</v>
      </c>
      <c r="AU140" s="17" t="s">
        <v>83</v>
      </c>
    </row>
    <row r="141" spans="2:65" s="1" customFormat="1" ht="24.15" customHeight="1">
      <c r="B141" s="130"/>
      <c r="C141" s="158" t="s">
        <v>180</v>
      </c>
      <c r="D141" s="158" t="s">
        <v>326</v>
      </c>
      <c r="E141" s="159" t="s">
        <v>515</v>
      </c>
      <c r="F141" s="160" t="s">
        <v>516</v>
      </c>
      <c r="G141" s="161" t="s">
        <v>344</v>
      </c>
      <c r="H141" s="162">
        <v>89.25</v>
      </c>
      <c r="I141" s="163"/>
      <c r="J141" s="164">
        <f>ROUND(I141*H141,2)</f>
        <v>0</v>
      </c>
      <c r="K141" s="160" t="s">
        <v>320</v>
      </c>
      <c r="L141" s="165"/>
      <c r="M141" s="166" t="s">
        <v>1</v>
      </c>
      <c r="N141" s="167" t="s">
        <v>39</v>
      </c>
      <c r="P141" s="140">
        <f>O141*H141</f>
        <v>0</v>
      </c>
      <c r="Q141" s="140">
        <v>1.9000000000000001E-4</v>
      </c>
      <c r="R141" s="140">
        <f>Q141*H141</f>
        <v>1.69575E-2</v>
      </c>
      <c r="S141" s="140">
        <v>0</v>
      </c>
      <c r="T141" s="141">
        <f>S141*H141</f>
        <v>0</v>
      </c>
      <c r="AR141" s="142" t="s">
        <v>241</v>
      </c>
      <c r="AT141" s="142" t="s">
        <v>326</v>
      </c>
      <c r="AU141" s="142" t="s">
        <v>83</v>
      </c>
      <c r="AY141" s="17" t="s">
        <v>159</v>
      </c>
      <c r="BE141" s="143">
        <f>IF(N141="základní",J141,0)</f>
        <v>0</v>
      </c>
      <c r="BF141" s="143">
        <f>IF(N141="snížená",J141,0)</f>
        <v>0</v>
      </c>
      <c r="BG141" s="143">
        <f>IF(N141="zákl. přenesená",J141,0)</f>
        <v>0</v>
      </c>
      <c r="BH141" s="143">
        <f>IF(N141="sníž. přenesená",J141,0)</f>
        <v>0</v>
      </c>
      <c r="BI141" s="143">
        <f>IF(N141="nulová",J141,0)</f>
        <v>0</v>
      </c>
      <c r="BJ141" s="17" t="s">
        <v>81</v>
      </c>
      <c r="BK141" s="143">
        <f>ROUND(I141*H141,2)</f>
        <v>0</v>
      </c>
      <c r="BL141" s="17" t="s">
        <v>200</v>
      </c>
      <c r="BM141" s="142" t="s">
        <v>1344</v>
      </c>
    </row>
    <row r="142" spans="2:65" s="1" customFormat="1" ht="10.199999999999999">
      <c r="B142" s="32"/>
      <c r="D142" s="144" t="s">
        <v>165</v>
      </c>
      <c r="F142" s="145" t="s">
        <v>516</v>
      </c>
      <c r="I142" s="146"/>
      <c r="L142" s="32"/>
      <c r="M142" s="147"/>
      <c r="T142" s="56"/>
      <c r="AT142" s="17" t="s">
        <v>165</v>
      </c>
      <c r="AU142" s="17" t="s">
        <v>83</v>
      </c>
    </row>
    <row r="143" spans="2:65" s="12" customFormat="1" ht="10.199999999999999">
      <c r="B143" s="168"/>
      <c r="D143" s="144" t="s">
        <v>331</v>
      </c>
      <c r="E143" s="169" t="s">
        <v>1</v>
      </c>
      <c r="F143" s="170" t="s">
        <v>1345</v>
      </c>
      <c r="H143" s="171">
        <v>89.25</v>
      </c>
      <c r="I143" s="172"/>
      <c r="L143" s="168"/>
      <c r="M143" s="173"/>
      <c r="T143" s="174"/>
      <c r="AT143" s="169" t="s">
        <v>331</v>
      </c>
      <c r="AU143" s="169" t="s">
        <v>83</v>
      </c>
      <c r="AV143" s="12" t="s">
        <v>83</v>
      </c>
      <c r="AW143" s="12" t="s">
        <v>31</v>
      </c>
      <c r="AX143" s="12" t="s">
        <v>81</v>
      </c>
      <c r="AY143" s="169" t="s">
        <v>159</v>
      </c>
    </row>
    <row r="144" spans="2:65" s="1" customFormat="1" ht="37.799999999999997" customHeight="1">
      <c r="B144" s="130"/>
      <c r="C144" s="131" t="s">
        <v>172</v>
      </c>
      <c r="D144" s="131" t="s">
        <v>160</v>
      </c>
      <c r="E144" s="132" t="s">
        <v>518</v>
      </c>
      <c r="F144" s="133" t="s">
        <v>519</v>
      </c>
      <c r="G144" s="134" t="s">
        <v>344</v>
      </c>
      <c r="H144" s="135">
        <v>60</v>
      </c>
      <c r="I144" s="136"/>
      <c r="J144" s="137">
        <f>ROUND(I144*H144,2)</f>
        <v>0</v>
      </c>
      <c r="K144" s="133" t="s">
        <v>320</v>
      </c>
      <c r="L144" s="32"/>
      <c r="M144" s="138" t="s">
        <v>1</v>
      </c>
      <c r="N144" s="139" t="s">
        <v>39</v>
      </c>
      <c r="P144" s="140">
        <f>O144*H144</f>
        <v>0</v>
      </c>
      <c r="Q144" s="140">
        <v>0</v>
      </c>
      <c r="R144" s="140">
        <f>Q144*H144</f>
        <v>0</v>
      </c>
      <c r="S144" s="140">
        <v>0</v>
      </c>
      <c r="T144" s="141">
        <f>S144*H144</f>
        <v>0</v>
      </c>
      <c r="AR144" s="142" t="s">
        <v>200</v>
      </c>
      <c r="AT144" s="142" t="s">
        <v>160</v>
      </c>
      <c r="AU144" s="142" t="s">
        <v>83</v>
      </c>
      <c r="AY144" s="17" t="s">
        <v>159</v>
      </c>
      <c r="BE144" s="143">
        <f>IF(N144="základní",J144,0)</f>
        <v>0</v>
      </c>
      <c r="BF144" s="143">
        <f>IF(N144="snížená",J144,0)</f>
        <v>0</v>
      </c>
      <c r="BG144" s="143">
        <f>IF(N144="zákl. přenesená",J144,0)</f>
        <v>0</v>
      </c>
      <c r="BH144" s="143">
        <f>IF(N144="sníž. přenesená",J144,0)</f>
        <v>0</v>
      </c>
      <c r="BI144" s="143">
        <f>IF(N144="nulová",J144,0)</f>
        <v>0</v>
      </c>
      <c r="BJ144" s="17" t="s">
        <v>81</v>
      </c>
      <c r="BK144" s="143">
        <f>ROUND(I144*H144,2)</f>
        <v>0</v>
      </c>
      <c r="BL144" s="17" t="s">
        <v>200</v>
      </c>
      <c r="BM144" s="142" t="s">
        <v>1346</v>
      </c>
    </row>
    <row r="145" spans="2:65" s="1" customFormat="1" ht="28.8">
      <c r="B145" s="32"/>
      <c r="D145" s="144" t="s">
        <v>165</v>
      </c>
      <c r="F145" s="145" t="s">
        <v>519</v>
      </c>
      <c r="I145" s="146"/>
      <c r="L145" s="32"/>
      <c r="M145" s="147"/>
      <c r="T145" s="56"/>
      <c r="AT145" s="17" t="s">
        <v>165</v>
      </c>
      <c r="AU145" s="17" t="s">
        <v>83</v>
      </c>
    </row>
    <row r="146" spans="2:65" s="1" customFormat="1" ht="24.15" customHeight="1">
      <c r="B146" s="130"/>
      <c r="C146" s="158" t="s">
        <v>189</v>
      </c>
      <c r="D146" s="158" t="s">
        <v>326</v>
      </c>
      <c r="E146" s="159" t="s">
        <v>521</v>
      </c>
      <c r="F146" s="160" t="s">
        <v>522</v>
      </c>
      <c r="G146" s="161" t="s">
        <v>344</v>
      </c>
      <c r="H146" s="162">
        <v>63</v>
      </c>
      <c r="I146" s="163"/>
      <c r="J146" s="164">
        <f>ROUND(I146*H146,2)</f>
        <v>0</v>
      </c>
      <c r="K146" s="160" t="s">
        <v>320</v>
      </c>
      <c r="L146" s="165"/>
      <c r="M146" s="166" t="s">
        <v>1</v>
      </c>
      <c r="N146" s="167" t="s">
        <v>39</v>
      </c>
      <c r="P146" s="140">
        <f>O146*H146</f>
        <v>0</v>
      </c>
      <c r="Q146" s="140">
        <v>3.1E-4</v>
      </c>
      <c r="R146" s="140">
        <f>Q146*H146</f>
        <v>1.9529999999999999E-2</v>
      </c>
      <c r="S146" s="140">
        <v>0</v>
      </c>
      <c r="T146" s="141">
        <f>S146*H146</f>
        <v>0</v>
      </c>
      <c r="AR146" s="142" t="s">
        <v>241</v>
      </c>
      <c r="AT146" s="142" t="s">
        <v>326</v>
      </c>
      <c r="AU146" s="142" t="s">
        <v>83</v>
      </c>
      <c r="AY146" s="17" t="s">
        <v>159</v>
      </c>
      <c r="BE146" s="143">
        <f>IF(N146="základní",J146,0)</f>
        <v>0</v>
      </c>
      <c r="BF146" s="143">
        <f>IF(N146="snížená",J146,0)</f>
        <v>0</v>
      </c>
      <c r="BG146" s="143">
        <f>IF(N146="zákl. přenesená",J146,0)</f>
        <v>0</v>
      </c>
      <c r="BH146" s="143">
        <f>IF(N146="sníž. přenesená",J146,0)</f>
        <v>0</v>
      </c>
      <c r="BI146" s="143">
        <f>IF(N146="nulová",J146,0)</f>
        <v>0</v>
      </c>
      <c r="BJ146" s="17" t="s">
        <v>81</v>
      </c>
      <c r="BK146" s="143">
        <f>ROUND(I146*H146,2)</f>
        <v>0</v>
      </c>
      <c r="BL146" s="17" t="s">
        <v>200</v>
      </c>
      <c r="BM146" s="142" t="s">
        <v>1347</v>
      </c>
    </row>
    <row r="147" spans="2:65" s="1" customFormat="1" ht="10.199999999999999">
      <c r="B147" s="32"/>
      <c r="D147" s="144" t="s">
        <v>165</v>
      </c>
      <c r="F147" s="145" t="s">
        <v>522</v>
      </c>
      <c r="I147" s="146"/>
      <c r="L147" s="32"/>
      <c r="M147" s="147"/>
      <c r="T147" s="56"/>
      <c r="AT147" s="17" t="s">
        <v>165</v>
      </c>
      <c r="AU147" s="17" t="s">
        <v>83</v>
      </c>
    </row>
    <row r="148" spans="2:65" s="12" customFormat="1" ht="10.199999999999999">
      <c r="B148" s="168"/>
      <c r="D148" s="144" t="s">
        <v>331</v>
      </c>
      <c r="E148" s="169" t="s">
        <v>1</v>
      </c>
      <c r="F148" s="170" t="s">
        <v>1348</v>
      </c>
      <c r="H148" s="171">
        <v>63</v>
      </c>
      <c r="I148" s="172"/>
      <c r="L148" s="168"/>
      <c r="M148" s="173"/>
      <c r="T148" s="174"/>
      <c r="AT148" s="169" t="s">
        <v>331</v>
      </c>
      <c r="AU148" s="169" t="s">
        <v>83</v>
      </c>
      <c r="AV148" s="12" t="s">
        <v>83</v>
      </c>
      <c r="AW148" s="12" t="s">
        <v>31</v>
      </c>
      <c r="AX148" s="12" t="s">
        <v>81</v>
      </c>
      <c r="AY148" s="169" t="s">
        <v>159</v>
      </c>
    </row>
    <row r="149" spans="2:65" s="1" customFormat="1" ht="37.799999999999997" customHeight="1">
      <c r="B149" s="130"/>
      <c r="C149" s="131" t="s">
        <v>175</v>
      </c>
      <c r="D149" s="131" t="s">
        <v>160</v>
      </c>
      <c r="E149" s="132" t="s">
        <v>709</v>
      </c>
      <c r="F149" s="133" t="s">
        <v>710</v>
      </c>
      <c r="G149" s="134" t="s">
        <v>344</v>
      </c>
      <c r="H149" s="135">
        <v>40</v>
      </c>
      <c r="I149" s="136"/>
      <c r="J149" s="137">
        <f>ROUND(I149*H149,2)</f>
        <v>0</v>
      </c>
      <c r="K149" s="133" t="s">
        <v>320</v>
      </c>
      <c r="L149" s="32"/>
      <c r="M149" s="138" t="s">
        <v>1</v>
      </c>
      <c r="N149" s="139" t="s">
        <v>39</v>
      </c>
      <c r="P149" s="140">
        <f>O149*H149</f>
        <v>0</v>
      </c>
      <c r="Q149" s="140">
        <v>0</v>
      </c>
      <c r="R149" s="140">
        <f>Q149*H149</f>
        <v>0</v>
      </c>
      <c r="S149" s="140">
        <v>0</v>
      </c>
      <c r="T149" s="141">
        <f>S149*H149</f>
        <v>0</v>
      </c>
      <c r="AR149" s="142" t="s">
        <v>200</v>
      </c>
      <c r="AT149" s="142" t="s">
        <v>160</v>
      </c>
      <c r="AU149" s="142" t="s">
        <v>83</v>
      </c>
      <c r="AY149" s="17" t="s">
        <v>159</v>
      </c>
      <c r="BE149" s="143">
        <f>IF(N149="základní",J149,0)</f>
        <v>0</v>
      </c>
      <c r="BF149" s="143">
        <f>IF(N149="snížená",J149,0)</f>
        <v>0</v>
      </c>
      <c r="BG149" s="143">
        <f>IF(N149="zákl. přenesená",J149,0)</f>
        <v>0</v>
      </c>
      <c r="BH149" s="143">
        <f>IF(N149="sníž. přenesená",J149,0)</f>
        <v>0</v>
      </c>
      <c r="BI149" s="143">
        <f>IF(N149="nulová",J149,0)</f>
        <v>0</v>
      </c>
      <c r="BJ149" s="17" t="s">
        <v>81</v>
      </c>
      <c r="BK149" s="143">
        <f>ROUND(I149*H149,2)</f>
        <v>0</v>
      </c>
      <c r="BL149" s="17" t="s">
        <v>200</v>
      </c>
      <c r="BM149" s="142" t="s">
        <v>1349</v>
      </c>
    </row>
    <row r="150" spans="2:65" s="1" customFormat="1" ht="28.8">
      <c r="B150" s="32"/>
      <c r="D150" s="144" t="s">
        <v>165</v>
      </c>
      <c r="F150" s="145" t="s">
        <v>710</v>
      </c>
      <c r="I150" s="146"/>
      <c r="L150" s="32"/>
      <c r="M150" s="147"/>
      <c r="T150" s="56"/>
      <c r="AT150" s="17" t="s">
        <v>165</v>
      </c>
      <c r="AU150" s="17" t="s">
        <v>83</v>
      </c>
    </row>
    <row r="151" spans="2:65" s="1" customFormat="1" ht="24.15" customHeight="1">
      <c r="B151" s="130"/>
      <c r="C151" s="158" t="s">
        <v>197</v>
      </c>
      <c r="D151" s="158" t="s">
        <v>326</v>
      </c>
      <c r="E151" s="159" t="s">
        <v>712</v>
      </c>
      <c r="F151" s="160" t="s">
        <v>713</v>
      </c>
      <c r="G151" s="161" t="s">
        <v>344</v>
      </c>
      <c r="H151" s="162">
        <v>42</v>
      </c>
      <c r="I151" s="163"/>
      <c r="J151" s="164">
        <f>ROUND(I151*H151,2)</f>
        <v>0</v>
      </c>
      <c r="K151" s="160" t="s">
        <v>714</v>
      </c>
      <c r="L151" s="165"/>
      <c r="M151" s="166" t="s">
        <v>1</v>
      </c>
      <c r="N151" s="167" t="s">
        <v>39</v>
      </c>
      <c r="P151" s="140">
        <f>O151*H151</f>
        <v>0</v>
      </c>
      <c r="Q151" s="140">
        <v>4.2999999999999999E-4</v>
      </c>
      <c r="R151" s="140">
        <f>Q151*H151</f>
        <v>1.806E-2</v>
      </c>
      <c r="S151" s="140">
        <v>0</v>
      </c>
      <c r="T151" s="141">
        <f>S151*H151</f>
        <v>0</v>
      </c>
      <c r="AR151" s="142" t="s">
        <v>241</v>
      </c>
      <c r="AT151" s="142" t="s">
        <v>326</v>
      </c>
      <c r="AU151" s="142" t="s">
        <v>83</v>
      </c>
      <c r="AY151" s="17" t="s">
        <v>159</v>
      </c>
      <c r="BE151" s="143">
        <f>IF(N151="základní",J151,0)</f>
        <v>0</v>
      </c>
      <c r="BF151" s="143">
        <f>IF(N151="snížená",J151,0)</f>
        <v>0</v>
      </c>
      <c r="BG151" s="143">
        <f>IF(N151="zákl. přenesená",J151,0)</f>
        <v>0</v>
      </c>
      <c r="BH151" s="143">
        <f>IF(N151="sníž. přenesená",J151,0)</f>
        <v>0</v>
      </c>
      <c r="BI151" s="143">
        <f>IF(N151="nulová",J151,0)</f>
        <v>0</v>
      </c>
      <c r="BJ151" s="17" t="s">
        <v>81</v>
      </c>
      <c r="BK151" s="143">
        <f>ROUND(I151*H151,2)</f>
        <v>0</v>
      </c>
      <c r="BL151" s="17" t="s">
        <v>200</v>
      </c>
      <c r="BM151" s="142" t="s">
        <v>1350</v>
      </c>
    </row>
    <row r="152" spans="2:65" s="1" customFormat="1" ht="19.2">
      <c r="B152" s="32"/>
      <c r="D152" s="144" t="s">
        <v>165</v>
      </c>
      <c r="F152" s="145" t="s">
        <v>713</v>
      </c>
      <c r="I152" s="146"/>
      <c r="L152" s="32"/>
      <c r="M152" s="147"/>
      <c r="T152" s="56"/>
      <c r="AT152" s="17" t="s">
        <v>165</v>
      </c>
      <c r="AU152" s="17" t="s">
        <v>83</v>
      </c>
    </row>
    <row r="153" spans="2:65" s="12" customFormat="1" ht="10.199999999999999">
      <c r="B153" s="168"/>
      <c r="D153" s="144" t="s">
        <v>331</v>
      </c>
      <c r="E153" s="169" t="s">
        <v>1</v>
      </c>
      <c r="F153" s="170" t="s">
        <v>1351</v>
      </c>
      <c r="H153" s="171">
        <v>42</v>
      </c>
      <c r="I153" s="172"/>
      <c r="L153" s="168"/>
      <c r="M153" s="173"/>
      <c r="T153" s="174"/>
      <c r="AT153" s="169" t="s">
        <v>331</v>
      </c>
      <c r="AU153" s="169" t="s">
        <v>83</v>
      </c>
      <c r="AV153" s="12" t="s">
        <v>83</v>
      </c>
      <c r="AW153" s="12" t="s">
        <v>31</v>
      </c>
      <c r="AX153" s="12" t="s">
        <v>81</v>
      </c>
      <c r="AY153" s="169" t="s">
        <v>159</v>
      </c>
    </row>
    <row r="154" spans="2:65" s="1" customFormat="1" ht="44.25" customHeight="1">
      <c r="B154" s="130"/>
      <c r="C154" s="131" t="s">
        <v>187</v>
      </c>
      <c r="D154" s="131" t="s">
        <v>160</v>
      </c>
      <c r="E154" s="132" t="s">
        <v>716</v>
      </c>
      <c r="F154" s="133" t="s">
        <v>717</v>
      </c>
      <c r="G154" s="134" t="s">
        <v>344</v>
      </c>
      <c r="H154" s="135">
        <v>75</v>
      </c>
      <c r="I154" s="136"/>
      <c r="J154" s="137">
        <f>ROUND(I154*H154,2)</f>
        <v>0</v>
      </c>
      <c r="K154" s="133" t="s">
        <v>320</v>
      </c>
      <c r="L154" s="32"/>
      <c r="M154" s="138" t="s">
        <v>1</v>
      </c>
      <c r="N154" s="139" t="s">
        <v>39</v>
      </c>
      <c r="P154" s="140">
        <f>O154*H154</f>
        <v>0</v>
      </c>
      <c r="Q154" s="140">
        <v>0</v>
      </c>
      <c r="R154" s="140">
        <f>Q154*H154</f>
        <v>0</v>
      </c>
      <c r="S154" s="140">
        <v>0</v>
      </c>
      <c r="T154" s="141">
        <f>S154*H154</f>
        <v>0</v>
      </c>
      <c r="AR154" s="142" t="s">
        <v>200</v>
      </c>
      <c r="AT154" s="142" t="s">
        <v>160</v>
      </c>
      <c r="AU154" s="142" t="s">
        <v>83</v>
      </c>
      <c r="AY154" s="17" t="s">
        <v>159</v>
      </c>
      <c r="BE154" s="143">
        <f>IF(N154="základní",J154,0)</f>
        <v>0</v>
      </c>
      <c r="BF154" s="143">
        <f>IF(N154="snížená",J154,0)</f>
        <v>0</v>
      </c>
      <c r="BG154" s="143">
        <f>IF(N154="zákl. přenesená",J154,0)</f>
        <v>0</v>
      </c>
      <c r="BH154" s="143">
        <f>IF(N154="sníž. přenesená",J154,0)</f>
        <v>0</v>
      </c>
      <c r="BI154" s="143">
        <f>IF(N154="nulová",J154,0)</f>
        <v>0</v>
      </c>
      <c r="BJ154" s="17" t="s">
        <v>81</v>
      </c>
      <c r="BK154" s="143">
        <f>ROUND(I154*H154,2)</f>
        <v>0</v>
      </c>
      <c r="BL154" s="17" t="s">
        <v>200</v>
      </c>
      <c r="BM154" s="142" t="s">
        <v>1352</v>
      </c>
    </row>
    <row r="155" spans="2:65" s="1" customFormat="1" ht="28.8">
      <c r="B155" s="32"/>
      <c r="D155" s="144" t="s">
        <v>165</v>
      </c>
      <c r="F155" s="145" t="s">
        <v>717</v>
      </c>
      <c r="I155" s="146"/>
      <c r="L155" s="32"/>
      <c r="M155" s="147"/>
      <c r="T155" s="56"/>
      <c r="AT155" s="17" t="s">
        <v>165</v>
      </c>
      <c r="AU155" s="17" t="s">
        <v>83</v>
      </c>
    </row>
    <row r="156" spans="2:65" s="1" customFormat="1" ht="21.75" customHeight="1">
      <c r="B156" s="130"/>
      <c r="C156" s="158" t="s">
        <v>206</v>
      </c>
      <c r="D156" s="158" t="s">
        <v>326</v>
      </c>
      <c r="E156" s="159" t="s">
        <v>719</v>
      </c>
      <c r="F156" s="160" t="s">
        <v>720</v>
      </c>
      <c r="G156" s="161" t="s">
        <v>344</v>
      </c>
      <c r="H156" s="162">
        <v>78.75</v>
      </c>
      <c r="I156" s="163"/>
      <c r="J156" s="164">
        <f>ROUND(I156*H156,2)</f>
        <v>0</v>
      </c>
      <c r="K156" s="160" t="s">
        <v>714</v>
      </c>
      <c r="L156" s="165"/>
      <c r="M156" s="166" t="s">
        <v>1</v>
      </c>
      <c r="N156" s="167" t="s">
        <v>39</v>
      </c>
      <c r="P156" s="140">
        <f>O156*H156</f>
        <v>0</v>
      </c>
      <c r="Q156" s="140">
        <v>6.9999999999999994E-5</v>
      </c>
      <c r="R156" s="140">
        <f>Q156*H156</f>
        <v>5.5124999999999992E-3</v>
      </c>
      <c r="S156" s="140">
        <v>0</v>
      </c>
      <c r="T156" s="141">
        <f>S156*H156</f>
        <v>0</v>
      </c>
      <c r="AR156" s="142" t="s">
        <v>241</v>
      </c>
      <c r="AT156" s="142" t="s">
        <v>326</v>
      </c>
      <c r="AU156" s="142" t="s">
        <v>83</v>
      </c>
      <c r="AY156" s="17" t="s">
        <v>159</v>
      </c>
      <c r="BE156" s="143">
        <f>IF(N156="základní",J156,0)</f>
        <v>0</v>
      </c>
      <c r="BF156" s="143">
        <f>IF(N156="snížená",J156,0)</f>
        <v>0</v>
      </c>
      <c r="BG156" s="143">
        <f>IF(N156="zákl. přenesená",J156,0)</f>
        <v>0</v>
      </c>
      <c r="BH156" s="143">
        <f>IF(N156="sníž. přenesená",J156,0)</f>
        <v>0</v>
      </c>
      <c r="BI156" s="143">
        <f>IF(N156="nulová",J156,0)</f>
        <v>0</v>
      </c>
      <c r="BJ156" s="17" t="s">
        <v>81</v>
      </c>
      <c r="BK156" s="143">
        <f>ROUND(I156*H156,2)</f>
        <v>0</v>
      </c>
      <c r="BL156" s="17" t="s">
        <v>200</v>
      </c>
      <c r="BM156" s="142" t="s">
        <v>1353</v>
      </c>
    </row>
    <row r="157" spans="2:65" s="1" customFormat="1" ht="10.199999999999999">
      <c r="B157" s="32"/>
      <c r="D157" s="144" t="s">
        <v>165</v>
      </c>
      <c r="F157" s="145" t="s">
        <v>720</v>
      </c>
      <c r="I157" s="146"/>
      <c r="L157" s="32"/>
      <c r="M157" s="147"/>
      <c r="T157" s="56"/>
      <c r="AT157" s="17" t="s">
        <v>165</v>
      </c>
      <c r="AU157" s="17" t="s">
        <v>83</v>
      </c>
    </row>
    <row r="158" spans="2:65" s="12" customFormat="1" ht="10.199999999999999">
      <c r="B158" s="168"/>
      <c r="D158" s="144" t="s">
        <v>331</v>
      </c>
      <c r="E158" s="169" t="s">
        <v>1</v>
      </c>
      <c r="F158" s="170" t="s">
        <v>1354</v>
      </c>
      <c r="H158" s="171">
        <v>78.75</v>
      </c>
      <c r="I158" s="172"/>
      <c r="L158" s="168"/>
      <c r="M158" s="173"/>
      <c r="T158" s="174"/>
      <c r="AT158" s="169" t="s">
        <v>331</v>
      </c>
      <c r="AU158" s="169" t="s">
        <v>83</v>
      </c>
      <c r="AV158" s="12" t="s">
        <v>83</v>
      </c>
      <c r="AW158" s="12" t="s">
        <v>31</v>
      </c>
      <c r="AX158" s="12" t="s">
        <v>81</v>
      </c>
      <c r="AY158" s="169" t="s">
        <v>159</v>
      </c>
    </row>
    <row r="159" spans="2:65" s="1" customFormat="1" ht="37.799999999999997" customHeight="1">
      <c r="B159" s="130"/>
      <c r="C159" s="131" t="s">
        <v>8</v>
      </c>
      <c r="D159" s="131" t="s">
        <v>160</v>
      </c>
      <c r="E159" s="132" t="s">
        <v>734</v>
      </c>
      <c r="F159" s="133" t="s">
        <v>735</v>
      </c>
      <c r="G159" s="134" t="s">
        <v>344</v>
      </c>
      <c r="H159" s="135">
        <v>125</v>
      </c>
      <c r="I159" s="136"/>
      <c r="J159" s="137">
        <f>ROUND(I159*H159,2)</f>
        <v>0</v>
      </c>
      <c r="K159" s="133" t="s">
        <v>320</v>
      </c>
      <c r="L159" s="32"/>
      <c r="M159" s="138" t="s">
        <v>1</v>
      </c>
      <c r="N159" s="139" t="s">
        <v>39</v>
      </c>
      <c r="P159" s="140">
        <f>O159*H159</f>
        <v>0</v>
      </c>
      <c r="Q159" s="140">
        <v>0</v>
      </c>
      <c r="R159" s="140">
        <f>Q159*H159</f>
        <v>0</v>
      </c>
      <c r="S159" s="140">
        <v>0</v>
      </c>
      <c r="T159" s="141">
        <f>S159*H159</f>
        <v>0</v>
      </c>
      <c r="AR159" s="142" t="s">
        <v>200</v>
      </c>
      <c r="AT159" s="142" t="s">
        <v>160</v>
      </c>
      <c r="AU159" s="142" t="s">
        <v>83</v>
      </c>
      <c r="AY159" s="17" t="s">
        <v>159</v>
      </c>
      <c r="BE159" s="143">
        <f>IF(N159="základní",J159,0)</f>
        <v>0</v>
      </c>
      <c r="BF159" s="143">
        <f>IF(N159="snížená",J159,0)</f>
        <v>0</v>
      </c>
      <c r="BG159" s="143">
        <f>IF(N159="zákl. přenesená",J159,0)</f>
        <v>0</v>
      </c>
      <c r="BH159" s="143">
        <f>IF(N159="sníž. přenesená",J159,0)</f>
        <v>0</v>
      </c>
      <c r="BI159" s="143">
        <f>IF(N159="nulová",J159,0)</f>
        <v>0</v>
      </c>
      <c r="BJ159" s="17" t="s">
        <v>81</v>
      </c>
      <c r="BK159" s="143">
        <f>ROUND(I159*H159,2)</f>
        <v>0</v>
      </c>
      <c r="BL159" s="17" t="s">
        <v>200</v>
      </c>
      <c r="BM159" s="142" t="s">
        <v>1355</v>
      </c>
    </row>
    <row r="160" spans="2:65" s="1" customFormat="1" ht="28.8">
      <c r="B160" s="32"/>
      <c r="D160" s="144" t="s">
        <v>165</v>
      </c>
      <c r="F160" s="145" t="s">
        <v>735</v>
      </c>
      <c r="I160" s="146"/>
      <c r="L160" s="32"/>
      <c r="M160" s="147"/>
      <c r="T160" s="56"/>
      <c r="AT160" s="17" t="s">
        <v>165</v>
      </c>
      <c r="AU160" s="17" t="s">
        <v>83</v>
      </c>
    </row>
    <row r="161" spans="2:65" s="1" customFormat="1" ht="16.5" customHeight="1">
      <c r="B161" s="130"/>
      <c r="C161" s="158" t="s">
        <v>215</v>
      </c>
      <c r="D161" s="158" t="s">
        <v>326</v>
      </c>
      <c r="E161" s="159" t="s">
        <v>1356</v>
      </c>
      <c r="F161" s="160" t="s">
        <v>1357</v>
      </c>
      <c r="G161" s="161" t="s">
        <v>344</v>
      </c>
      <c r="H161" s="162">
        <v>143.75</v>
      </c>
      <c r="I161" s="163"/>
      <c r="J161" s="164">
        <f>ROUND(I161*H161,2)</f>
        <v>0</v>
      </c>
      <c r="K161" s="160" t="s">
        <v>1</v>
      </c>
      <c r="L161" s="165"/>
      <c r="M161" s="166" t="s">
        <v>1</v>
      </c>
      <c r="N161" s="167" t="s">
        <v>39</v>
      </c>
      <c r="P161" s="140">
        <f>O161*H161</f>
        <v>0</v>
      </c>
      <c r="Q161" s="140">
        <v>0.28000000000000003</v>
      </c>
      <c r="R161" s="140">
        <f>Q161*H161</f>
        <v>40.250000000000007</v>
      </c>
      <c r="S161" s="140">
        <v>0</v>
      </c>
      <c r="T161" s="141">
        <f>S161*H161</f>
        <v>0</v>
      </c>
      <c r="AR161" s="142" t="s">
        <v>241</v>
      </c>
      <c r="AT161" s="142" t="s">
        <v>326</v>
      </c>
      <c r="AU161" s="142" t="s">
        <v>83</v>
      </c>
      <c r="AY161" s="17" t="s">
        <v>159</v>
      </c>
      <c r="BE161" s="143">
        <f>IF(N161="základní",J161,0)</f>
        <v>0</v>
      </c>
      <c r="BF161" s="143">
        <f>IF(N161="snížená",J161,0)</f>
        <v>0</v>
      </c>
      <c r="BG161" s="143">
        <f>IF(N161="zákl. přenesená",J161,0)</f>
        <v>0</v>
      </c>
      <c r="BH161" s="143">
        <f>IF(N161="sníž. přenesená",J161,0)</f>
        <v>0</v>
      </c>
      <c r="BI161" s="143">
        <f>IF(N161="nulová",J161,0)</f>
        <v>0</v>
      </c>
      <c r="BJ161" s="17" t="s">
        <v>81</v>
      </c>
      <c r="BK161" s="143">
        <f>ROUND(I161*H161,2)</f>
        <v>0</v>
      </c>
      <c r="BL161" s="17" t="s">
        <v>200</v>
      </c>
      <c r="BM161" s="142" t="s">
        <v>1358</v>
      </c>
    </row>
    <row r="162" spans="2:65" s="1" customFormat="1" ht="10.199999999999999">
      <c r="B162" s="32"/>
      <c r="D162" s="144" t="s">
        <v>165</v>
      </c>
      <c r="F162" s="145" t="s">
        <v>1357</v>
      </c>
      <c r="I162" s="146"/>
      <c r="L162" s="32"/>
      <c r="M162" s="147"/>
      <c r="T162" s="56"/>
      <c r="AT162" s="17" t="s">
        <v>165</v>
      </c>
      <c r="AU162" s="17" t="s">
        <v>83</v>
      </c>
    </row>
    <row r="163" spans="2:65" s="12" customFormat="1" ht="10.199999999999999">
      <c r="B163" s="168"/>
      <c r="D163" s="144" t="s">
        <v>331</v>
      </c>
      <c r="E163" s="169" t="s">
        <v>1</v>
      </c>
      <c r="F163" s="170" t="s">
        <v>1359</v>
      </c>
      <c r="H163" s="171">
        <v>143.75</v>
      </c>
      <c r="I163" s="172"/>
      <c r="L163" s="168"/>
      <c r="M163" s="173"/>
      <c r="T163" s="174"/>
      <c r="AT163" s="169" t="s">
        <v>331</v>
      </c>
      <c r="AU163" s="169" t="s">
        <v>83</v>
      </c>
      <c r="AV163" s="12" t="s">
        <v>83</v>
      </c>
      <c r="AW163" s="12" t="s">
        <v>31</v>
      </c>
      <c r="AX163" s="12" t="s">
        <v>81</v>
      </c>
      <c r="AY163" s="169" t="s">
        <v>159</v>
      </c>
    </row>
    <row r="164" spans="2:65" s="1" customFormat="1" ht="37.799999999999997" customHeight="1">
      <c r="B164" s="130"/>
      <c r="C164" s="131" t="s">
        <v>195</v>
      </c>
      <c r="D164" s="131" t="s">
        <v>160</v>
      </c>
      <c r="E164" s="132" t="s">
        <v>741</v>
      </c>
      <c r="F164" s="133" t="s">
        <v>742</v>
      </c>
      <c r="G164" s="134" t="s">
        <v>344</v>
      </c>
      <c r="H164" s="135">
        <v>450</v>
      </c>
      <c r="I164" s="136"/>
      <c r="J164" s="137">
        <f>ROUND(I164*H164,2)</f>
        <v>0</v>
      </c>
      <c r="K164" s="133" t="s">
        <v>320</v>
      </c>
      <c r="L164" s="32"/>
      <c r="M164" s="138" t="s">
        <v>1</v>
      </c>
      <c r="N164" s="139" t="s">
        <v>39</v>
      </c>
      <c r="P164" s="140">
        <f>O164*H164</f>
        <v>0</v>
      </c>
      <c r="Q164" s="140">
        <v>0</v>
      </c>
      <c r="R164" s="140">
        <f>Q164*H164</f>
        <v>0</v>
      </c>
      <c r="S164" s="140">
        <v>0</v>
      </c>
      <c r="T164" s="141">
        <f>S164*H164</f>
        <v>0</v>
      </c>
      <c r="AR164" s="142" t="s">
        <v>200</v>
      </c>
      <c r="AT164" s="142" t="s">
        <v>160</v>
      </c>
      <c r="AU164" s="142" t="s">
        <v>83</v>
      </c>
      <c r="AY164" s="17" t="s">
        <v>159</v>
      </c>
      <c r="BE164" s="143">
        <f>IF(N164="základní",J164,0)</f>
        <v>0</v>
      </c>
      <c r="BF164" s="143">
        <f>IF(N164="snížená",J164,0)</f>
        <v>0</v>
      </c>
      <c r="BG164" s="143">
        <f>IF(N164="zákl. přenesená",J164,0)</f>
        <v>0</v>
      </c>
      <c r="BH164" s="143">
        <f>IF(N164="sníž. přenesená",J164,0)</f>
        <v>0</v>
      </c>
      <c r="BI164" s="143">
        <f>IF(N164="nulová",J164,0)</f>
        <v>0</v>
      </c>
      <c r="BJ164" s="17" t="s">
        <v>81</v>
      </c>
      <c r="BK164" s="143">
        <f>ROUND(I164*H164,2)</f>
        <v>0</v>
      </c>
      <c r="BL164" s="17" t="s">
        <v>200</v>
      </c>
      <c r="BM164" s="142" t="s">
        <v>1360</v>
      </c>
    </row>
    <row r="165" spans="2:65" s="1" customFormat="1" ht="19.2">
      <c r="B165" s="32"/>
      <c r="D165" s="144" t="s">
        <v>165</v>
      </c>
      <c r="F165" s="145" t="s">
        <v>742</v>
      </c>
      <c r="I165" s="146"/>
      <c r="L165" s="32"/>
      <c r="M165" s="147"/>
      <c r="T165" s="56"/>
      <c r="AT165" s="17" t="s">
        <v>165</v>
      </c>
      <c r="AU165" s="17" t="s">
        <v>83</v>
      </c>
    </row>
    <row r="166" spans="2:65" s="1" customFormat="1" ht="24.15" customHeight="1">
      <c r="B166" s="130"/>
      <c r="C166" s="158" t="s">
        <v>223</v>
      </c>
      <c r="D166" s="158" t="s">
        <v>326</v>
      </c>
      <c r="E166" s="159" t="s">
        <v>361</v>
      </c>
      <c r="F166" s="160" t="s">
        <v>362</v>
      </c>
      <c r="G166" s="161" t="s">
        <v>344</v>
      </c>
      <c r="H166" s="162">
        <v>517.5</v>
      </c>
      <c r="I166" s="163"/>
      <c r="J166" s="164">
        <f>ROUND(I166*H166,2)</f>
        <v>0</v>
      </c>
      <c r="K166" s="160" t="s">
        <v>320</v>
      </c>
      <c r="L166" s="165"/>
      <c r="M166" s="166" t="s">
        <v>1</v>
      </c>
      <c r="N166" s="167" t="s">
        <v>39</v>
      </c>
      <c r="P166" s="140">
        <f>O166*H166</f>
        <v>0</v>
      </c>
      <c r="Q166" s="140">
        <v>1.2E-4</v>
      </c>
      <c r="R166" s="140">
        <f>Q166*H166</f>
        <v>6.2100000000000002E-2</v>
      </c>
      <c r="S166" s="140">
        <v>0</v>
      </c>
      <c r="T166" s="141">
        <f>S166*H166</f>
        <v>0</v>
      </c>
      <c r="AR166" s="142" t="s">
        <v>241</v>
      </c>
      <c r="AT166" s="142" t="s">
        <v>326</v>
      </c>
      <c r="AU166" s="142" t="s">
        <v>83</v>
      </c>
      <c r="AY166" s="17" t="s">
        <v>159</v>
      </c>
      <c r="BE166" s="143">
        <f>IF(N166="základní",J166,0)</f>
        <v>0</v>
      </c>
      <c r="BF166" s="143">
        <f>IF(N166="snížená",J166,0)</f>
        <v>0</v>
      </c>
      <c r="BG166" s="143">
        <f>IF(N166="zákl. přenesená",J166,0)</f>
        <v>0</v>
      </c>
      <c r="BH166" s="143">
        <f>IF(N166="sníž. přenesená",J166,0)</f>
        <v>0</v>
      </c>
      <c r="BI166" s="143">
        <f>IF(N166="nulová",J166,0)</f>
        <v>0</v>
      </c>
      <c r="BJ166" s="17" t="s">
        <v>81</v>
      </c>
      <c r="BK166" s="143">
        <f>ROUND(I166*H166,2)</f>
        <v>0</v>
      </c>
      <c r="BL166" s="17" t="s">
        <v>200</v>
      </c>
      <c r="BM166" s="142" t="s">
        <v>1361</v>
      </c>
    </row>
    <row r="167" spans="2:65" s="1" customFormat="1" ht="19.2">
      <c r="B167" s="32"/>
      <c r="D167" s="144" t="s">
        <v>165</v>
      </c>
      <c r="F167" s="145" t="s">
        <v>362</v>
      </c>
      <c r="I167" s="146"/>
      <c r="L167" s="32"/>
      <c r="M167" s="147"/>
      <c r="T167" s="56"/>
      <c r="AT167" s="17" t="s">
        <v>165</v>
      </c>
      <c r="AU167" s="17" t="s">
        <v>83</v>
      </c>
    </row>
    <row r="168" spans="2:65" s="12" customFormat="1" ht="10.199999999999999">
      <c r="B168" s="168"/>
      <c r="D168" s="144" t="s">
        <v>331</v>
      </c>
      <c r="E168" s="169" t="s">
        <v>1</v>
      </c>
      <c r="F168" s="170" t="s">
        <v>1362</v>
      </c>
      <c r="H168" s="171">
        <v>517.5</v>
      </c>
      <c r="I168" s="172"/>
      <c r="L168" s="168"/>
      <c r="M168" s="173"/>
      <c r="T168" s="174"/>
      <c r="AT168" s="169" t="s">
        <v>331</v>
      </c>
      <c r="AU168" s="169" t="s">
        <v>83</v>
      </c>
      <c r="AV168" s="12" t="s">
        <v>83</v>
      </c>
      <c r="AW168" s="12" t="s">
        <v>31</v>
      </c>
      <c r="AX168" s="12" t="s">
        <v>81</v>
      </c>
      <c r="AY168" s="169" t="s">
        <v>159</v>
      </c>
    </row>
    <row r="169" spans="2:65" s="1" customFormat="1" ht="37.799999999999997" customHeight="1">
      <c r="B169" s="130"/>
      <c r="C169" s="131" t="s">
        <v>200</v>
      </c>
      <c r="D169" s="131" t="s">
        <v>160</v>
      </c>
      <c r="E169" s="132" t="s">
        <v>763</v>
      </c>
      <c r="F169" s="133" t="s">
        <v>764</v>
      </c>
      <c r="G169" s="134" t="s">
        <v>344</v>
      </c>
      <c r="H169" s="135">
        <v>420</v>
      </c>
      <c r="I169" s="136"/>
      <c r="J169" s="137">
        <f>ROUND(I169*H169,2)</f>
        <v>0</v>
      </c>
      <c r="K169" s="133" t="s">
        <v>320</v>
      </c>
      <c r="L169" s="32"/>
      <c r="M169" s="138" t="s">
        <v>1</v>
      </c>
      <c r="N169" s="139" t="s">
        <v>39</v>
      </c>
      <c r="P169" s="140">
        <f>O169*H169</f>
        <v>0</v>
      </c>
      <c r="Q169" s="140">
        <v>0</v>
      </c>
      <c r="R169" s="140">
        <f>Q169*H169</f>
        <v>0</v>
      </c>
      <c r="S169" s="140">
        <v>0</v>
      </c>
      <c r="T169" s="141">
        <f>S169*H169</f>
        <v>0</v>
      </c>
      <c r="AR169" s="142" t="s">
        <v>200</v>
      </c>
      <c r="AT169" s="142" t="s">
        <v>160</v>
      </c>
      <c r="AU169" s="142" t="s">
        <v>83</v>
      </c>
      <c r="AY169" s="17" t="s">
        <v>159</v>
      </c>
      <c r="BE169" s="143">
        <f>IF(N169="základní",J169,0)</f>
        <v>0</v>
      </c>
      <c r="BF169" s="143">
        <f>IF(N169="snížená",J169,0)</f>
        <v>0</v>
      </c>
      <c r="BG169" s="143">
        <f>IF(N169="zákl. přenesená",J169,0)</f>
        <v>0</v>
      </c>
      <c r="BH169" s="143">
        <f>IF(N169="sníž. přenesená",J169,0)</f>
        <v>0</v>
      </c>
      <c r="BI169" s="143">
        <f>IF(N169="nulová",J169,0)</f>
        <v>0</v>
      </c>
      <c r="BJ169" s="17" t="s">
        <v>81</v>
      </c>
      <c r="BK169" s="143">
        <f>ROUND(I169*H169,2)</f>
        <v>0</v>
      </c>
      <c r="BL169" s="17" t="s">
        <v>200</v>
      </c>
      <c r="BM169" s="142" t="s">
        <v>1363</v>
      </c>
    </row>
    <row r="170" spans="2:65" s="1" customFormat="1" ht="28.8">
      <c r="B170" s="32"/>
      <c r="D170" s="144" t="s">
        <v>165</v>
      </c>
      <c r="F170" s="145" t="s">
        <v>764</v>
      </c>
      <c r="I170" s="146"/>
      <c r="L170" s="32"/>
      <c r="M170" s="147"/>
      <c r="T170" s="56"/>
      <c r="AT170" s="17" t="s">
        <v>165</v>
      </c>
      <c r="AU170" s="17" t="s">
        <v>83</v>
      </c>
    </row>
    <row r="171" spans="2:65" s="1" customFormat="1" ht="24.15" customHeight="1">
      <c r="B171" s="130"/>
      <c r="C171" s="158" t="s">
        <v>228</v>
      </c>
      <c r="D171" s="158" t="s">
        <v>326</v>
      </c>
      <c r="E171" s="159" t="s">
        <v>472</v>
      </c>
      <c r="F171" s="160" t="s">
        <v>766</v>
      </c>
      <c r="G171" s="161" t="s">
        <v>344</v>
      </c>
      <c r="H171" s="162">
        <v>483</v>
      </c>
      <c r="I171" s="163"/>
      <c r="J171" s="164">
        <f>ROUND(I171*H171,2)</f>
        <v>0</v>
      </c>
      <c r="K171" s="160" t="s">
        <v>320</v>
      </c>
      <c r="L171" s="165"/>
      <c r="M171" s="166" t="s">
        <v>1</v>
      </c>
      <c r="N171" s="167" t="s">
        <v>39</v>
      </c>
      <c r="P171" s="140">
        <f>O171*H171</f>
        <v>0</v>
      </c>
      <c r="Q171" s="140">
        <v>1.6000000000000001E-4</v>
      </c>
      <c r="R171" s="140">
        <f>Q171*H171</f>
        <v>7.7280000000000001E-2</v>
      </c>
      <c r="S171" s="140">
        <v>0</v>
      </c>
      <c r="T171" s="141">
        <f>S171*H171</f>
        <v>0</v>
      </c>
      <c r="AR171" s="142" t="s">
        <v>241</v>
      </c>
      <c r="AT171" s="142" t="s">
        <v>326</v>
      </c>
      <c r="AU171" s="142" t="s">
        <v>83</v>
      </c>
      <c r="AY171" s="17" t="s">
        <v>159</v>
      </c>
      <c r="BE171" s="143">
        <f>IF(N171="základní",J171,0)</f>
        <v>0</v>
      </c>
      <c r="BF171" s="143">
        <f>IF(N171="snížená",J171,0)</f>
        <v>0</v>
      </c>
      <c r="BG171" s="143">
        <f>IF(N171="zákl. přenesená",J171,0)</f>
        <v>0</v>
      </c>
      <c r="BH171" s="143">
        <f>IF(N171="sníž. přenesená",J171,0)</f>
        <v>0</v>
      </c>
      <c r="BI171" s="143">
        <f>IF(N171="nulová",J171,0)</f>
        <v>0</v>
      </c>
      <c r="BJ171" s="17" t="s">
        <v>81</v>
      </c>
      <c r="BK171" s="143">
        <f>ROUND(I171*H171,2)</f>
        <v>0</v>
      </c>
      <c r="BL171" s="17" t="s">
        <v>200</v>
      </c>
      <c r="BM171" s="142" t="s">
        <v>1364</v>
      </c>
    </row>
    <row r="172" spans="2:65" s="1" customFormat="1" ht="19.2">
      <c r="B172" s="32"/>
      <c r="D172" s="144" t="s">
        <v>165</v>
      </c>
      <c r="F172" s="145" t="s">
        <v>766</v>
      </c>
      <c r="I172" s="146"/>
      <c r="L172" s="32"/>
      <c r="M172" s="147"/>
      <c r="T172" s="56"/>
      <c r="AT172" s="17" t="s">
        <v>165</v>
      </c>
      <c r="AU172" s="17" t="s">
        <v>83</v>
      </c>
    </row>
    <row r="173" spans="2:65" s="12" customFormat="1" ht="10.199999999999999">
      <c r="B173" s="168"/>
      <c r="D173" s="144" t="s">
        <v>331</v>
      </c>
      <c r="E173" s="169" t="s">
        <v>1</v>
      </c>
      <c r="F173" s="170" t="s">
        <v>1365</v>
      </c>
      <c r="H173" s="171">
        <v>483</v>
      </c>
      <c r="I173" s="172"/>
      <c r="L173" s="168"/>
      <c r="M173" s="173"/>
      <c r="T173" s="174"/>
      <c r="AT173" s="169" t="s">
        <v>331</v>
      </c>
      <c r="AU173" s="169" t="s">
        <v>83</v>
      </c>
      <c r="AV173" s="12" t="s">
        <v>83</v>
      </c>
      <c r="AW173" s="12" t="s">
        <v>31</v>
      </c>
      <c r="AX173" s="12" t="s">
        <v>81</v>
      </c>
      <c r="AY173" s="169" t="s">
        <v>159</v>
      </c>
    </row>
    <row r="174" spans="2:65" s="1" customFormat="1" ht="37.799999999999997" customHeight="1">
      <c r="B174" s="130"/>
      <c r="C174" s="131" t="s">
        <v>209</v>
      </c>
      <c r="D174" s="131" t="s">
        <v>160</v>
      </c>
      <c r="E174" s="132" t="s">
        <v>763</v>
      </c>
      <c r="F174" s="133" t="s">
        <v>764</v>
      </c>
      <c r="G174" s="134" t="s">
        <v>344</v>
      </c>
      <c r="H174" s="135">
        <v>180</v>
      </c>
      <c r="I174" s="136"/>
      <c r="J174" s="137">
        <f>ROUND(I174*H174,2)</f>
        <v>0</v>
      </c>
      <c r="K174" s="133" t="s">
        <v>320</v>
      </c>
      <c r="L174" s="32"/>
      <c r="M174" s="138" t="s">
        <v>1</v>
      </c>
      <c r="N174" s="139" t="s">
        <v>39</v>
      </c>
      <c r="P174" s="140">
        <f>O174*H174</f>
        <v>0</v>
      </c>
      <c r="Q174" s="140">
        <v>0</v>
      </c>
      <c r="R174" s="140">
        <f>Q174*H174</f>
        <v>0</v>
      </c>
      <c r="S174" s="140">
        <v>0</v>
      </c>
      <c r="T174" s="141">
        <f>S174*H174</f>
        <v>0</v>
      </c>
      <c r="AR174" s="142" t="s">
        <v>200</v>
      </c>
      <c r="AT174" s="142" t="s">
        <v>160</v>
      </c>
      <c r="AU174" s="142" t="s">
        <v>83</v>
      </c>
      <c r="AY174" s="17" t="s">
        <v>159</v>
      </c>
      <c r="BE174" s="143">
        <f>IF(N174="základní",J174,0)</f>
        <v>0</v>
      </c>
      <c r="BF174" s="143">
        <f>IF(N174="snížená",J174,0)</f>
        <v>0</v>
      </c>
      <c r="BG174" s="143">
        <f>IF(N174="zákl. přenesená",J174,0)</f>
        <v>0</v>
      </c>
      <c r="BH174" s="143">
        <f>IF(N174="sníž. přenesená",J174,0)</f>
        <v>0</v>
      </c>
      <c r="BI174" s="143">
        <f>IF(N174="nulová",J174,0)</f>
        <v>0</v>
      </c>
      <c r="BJ174" s="17" t="s">
        <v>81</v>
      </c>
      <c r="BK174" s="143">
        <f>ROUND(I174*H174,2)</f>
        <v>0</v>
      </c>
      <c r="BL174" s="17" t="s">
        <v>200</v>
      </c>
      <c r="BM174" s="142" t="s">
        <v>1366</v>
      </c>
    </row>
    <row r="175" spans="2:65" s="1" customFormat="1" ht="28.8">
      <c r="B175" s="32"/>
      <c r="D175" s="144" t="s">
        <v>165</v>
      </c>
      <c r="F175" s="145" t="s">
        <v>764</v>
      </c>
      <c r="I175" s="146"/>
      <c r="L175" s="32"/>
      <c r="M175" s="147"/>
      <c r="T175" s="56"/>
      <c r="AT175" s="17" t="s">
        <v>165</v>
      </c>
      <c r="AU175" s="17" t="s">
        <v>83</v>
      </c>
    </row>
    <row r="176" spans="2:65" s="1" customFormat="1" ht="24.15" customHeight="1">
      <c r="B176" s="130"/>
      <c r="C176" s="158" t="s">
        <v>238</v>
      </c>
      <c r="D176" s="158" t="s">
        <v>326</v>
      </c>
      <c r="E176" s="159" t="s">
        <v>769</v>
      </c>
      <c r="F176" s="160" t="s">
        <v>473</v>
      </c>
      <c r="G176" s="161" t="s">
        <v>344</v>
      </c>
      <c r="H176" s="162">
        <v>207</v>
      </c>
      <c r="I176" s="163"/>
      <c r="J176" s="164">
        <f>ROUND(I176*H176,2)</f>
        <v>0</v>
      </c>
      <c r="K176" s="160" t="s">
        <v>320</v>
      </c>
      <c r="L176" s="165"/>
      <c r="M176" s="166" t="s">
        <v>1</v>
      </c>
      <c r="N176" s="167" t="s">
        <v>39</v>
      </c>
      <c r="P176" s="140">
        <f>O176*H176</f>
        <v>0</v>
      </c>
      <c r="Q176" s="140">
        <v>2.5000000000000001E-4</v>
      </c>
      <c r="R176" s="140">
        <f>Q176*H176</f>
        <v>5.1750000000000004E-2</v>
      </c>
      <c r="S176" s="140">
        <v>0</v>
      </c>
      <c r="T176" s="141">
        <f>S176*H176</f>
        <v>0</v>
      </c>
      <c r="AR176" s="142" t="s">
        <v>241</v>
      </c>
      <c r="AT176" s="142" t="s">
        <v>326</v>
      </c>
      <c r="AU176" s="142" t="s">
        <v>83</v>
      </c>
      <c r="AY176" s="17" t="s">
        <v>159</v>
      </c>
      <c r="BE176" s="143">
        <f>IF(N176="základní",J176,0)</f>
        <v>0</v>
      </c>
      <c r="BF176" s="143">
        <f>IF(N176="snížená",J176,0)</f>
        <v>0</v>
      </c>
      <c r="BG176" s="143">
        <f>IF(N176="zákl. přenesená",J176,0)</f>
        <v>0</v>
      </c>
      <c r="BH176" s="143">
        <f>IF(N176="sníž. přenesená",J176,0)</f>
        <v>0</v>
      </c>
      <c r="BI176" s="143">
        <f>IF(N176="nulová",J176,0)</f>
        <v>0</v>
      </c>
      <c r="BJ176" s="17" t="s">
        <v>81</v>
      </c>
      <c r="BK176" s="143">
        <f>ROUND(I176*H176,2)</f>
        <v>0</v>
      </c>
      <c r="BL176" s="17" t="s">
        <v>200</v>
      </c>
      <c r="BM176" s="142" t="s">
        <v>1367</v>
      </c>
    </row>
    <row r="177" spans="2:65" s="1" customFormat="1" ht="19.2">
      <c r="B177" s="32"/>
      <c r="D177" s="144" t="s">
        <v>165</v>
      </c>
      <c r="F177" s="145" t="s">
        <v>473</v>
      </c>
      <c r="I177" s="146"/>
      <c r="L177" s="32"/>
      <c r="M177" s="147"/>
      <c r="T177" s="56"/>
      <c r="AT177" s="17" t="s">
        <v>165</v>
      </c>
      <c r="AU177" s="17" t="s">
        <v>83</v>
      </c>
    </row>
    <row r="178" spans="2:65" s="12" customFormat="1" ht="10.199999999999999">
      <c r="B178" s="168"/>
      <c r="D178" s="144" t="s">
        <v>331</v>
      </c>
      <c r="E178" s="169" t="s">
        <v>1</v>
      </c>
      <c r="F178" s="170" t="s">
        <v>1368</v>
      </c>
      <c r="H178" s="171">
        <v>207</v>
      </c>
      <c r="I178" s="172"/>
      <c r="L178" s="168"/>
      <c r="M178" s="173"/>
      <c r="T178" s="174"/>
      <c r="AT178" s="169" t="s">
        <v>331</v>
      </c>
      <c r="AU178" s="169" t="s">
        <v>83</v>
      </c>
      <c r="AV178" s="12" t="s">
        <v>83</v>
      </c>
      <c r="AW178" s="12" t="s">
        <v>31</v>
      </c>
      <c r="AX178" s="12" t="s">
        <v>81</v>
      </c>
      <c r="AY178" s="169" t="s">
        <v>159</v>
      </c>
    </row>
    <row r="179" spans="2:65" s="1" customFormat="1" ht="37.799999999999997" customHeight="1">
      <c r="B179" s="130"/>
      <c r="C179" s="131" t="s">
        <v>216</v>
      </c>
      <c r="D179" s="131" t="s">
        <v>160</v>
      </c>
      <c r="E179" s="132" t="s">
        <v>778</v>
      </c>
      <c r="F179" s="133" t="s">
        <v>779</v>
      </c>
      <c r="G179" s="134" t="s">
        <v>344</v>
      </c>
      <c r="H179" s="135">
        <v>460</v>
      </c>
      <c r="I179" s="136"/>
      <c r="J179" s="137">
        <f>ROUND(I179*H179,2)</f>
        <v>0</v>
      </c>
      <c r="K179" s="133" t="s">
        <v>320</v>
      </c>
      <c r="L179" s="32"/>
      <c r="M179" s="138" t="s">
        <v>1</v>
      </c>
      <c r="N179" s="139" t="s">
        <v>39</v>
      </c>
      <c r="P179" s="140">
        <f>O179*H179</f>
        <v>0</v>
      </c>
      <c r="Q179" s="140">
        <v>0</v>
      </c>
      <c r="R179" s="140">
        <f>Q179*H179</f>
        <v>0</v>
      </c>
      <c r="S179" s="140">
        <v>0</v>
      </c>
      <c r="T179" s="141">
        <f>S179*H179</f>
        <v>0</v>
      </c>
      <c r="AR179" s="142" t="s">
        <v>200</v>
      </c>
      <c r="AT179" s="142" t="s">
        <v>160</v>
      </c>
      <c r="AU179" s="142" t="s">
        <v>83</v>
      </c>
      <c r="AY179" s="17" t="s">
        <v>159</v>
      </c>
      <c r="BE179" s="143">
        <f>IF(N179="základní",J179,0)</f>
        <v>0</v>
      </c>
      <c r="BF179" s="143">
        <f>IF(N179="snížená",J179,0)</f>
        <v>0</v>
      </c>
      <c r="BG179" s="143">
        <f>IF(N179="zákl. přenesená",J179,0)</f>
        <v>0</v>
      </c>
      <c r="BH179" s="143">
        <f>IF(N179="sníž. přenesená",J179,0)</f>
        <v>0</v>
      </c>
      <c r="BI179" s="143">
        <f>IF(N179="nulová",J179,0)</f>
        <v>0</v>
      </c>
      <c r="BJ179" s="17" t="s">
        <v>81</v>
      </c>
      <c r="BK179" s="143">
        <f>ROUND(I179*H179,2)</f>
        <v>0</v>
      </c>
      <c r="BL179" s="17" t="s">
        <v>200</v>
      </c>
      <c r="BM179" s="142" t="s">
        <v>1369</v>
      </c>
    </row>
    <row r="180" spans="2:65" s="1" customFormat="1" ht="28.8">
      <c r="B180" s="32"/>
      <c r="D180" s="144" t="s">
        <v>165</v>
      </c>
      <c r="F180" s="145" t="s">
        <v>779</v>
      </c>
      <c r="I180" s="146"/>
      <c r="L180" s="32"/>
      <c r="M180" s="147"/>
      <c r="T180" s="56"/>
      <c r="AT180" s="17" t="s">
        <v>165</v>
      </c>
      <c r="AU180" s="17" t="s">
        <v>83</v>
      </c>
    </row>
    <row r="181" spans="2:65" s="1" customFormat="1" ht="24.15" customHeight="1">
      <c r="B181" s="130"/>
      <c r="C181" s="158" t="s">
        <v>7</v>
      </c>
      <c r="D181" s="158" t="s">
        <v>326</v>
      </c>
      <c r="E181" s="159" t="s">
        <v>781</v>
      </c>
      <c r="F181" s="160" t="s">
        <v>782</v>
      </c>
      <c r="G181" s="161" t="s">
        <v>344</v>
      </c>
      <c r="H181" s="162">
        <v>529</v>
      </c>
      <c r="I181" s="163"/>
      <c r="J181" s="164">
        <f>ROUND(I181*H181,2)</f>
        <v>0</v>
      </c>
      <c r="K181" s="160" t="s">
        <v>320</v>
      </c>
      <c r="L181" s="165"/>
      <c r="M181" s="166" t="s">
        <v>1</v>
      </c>
      <c r="N181" s="167" t="s">
        <v>39</v>
      </c>
      <c r="P181" s="140">
        <f>O181*H181</f>
        <v>0</v>
      </c>
      <c r="Q181" s="140">
        <v>2.1000000000000001E-4</v>
      </c>
      <c r="R181" s="140">
        <f>Q181*H181</f>
        <v>0.11109000000000001</v>
      </c>
      <c r="S181" s="140">
        <v>0</v>
      </c>
      <c r="T181" s="141">
        <f>S181*H181</f>
        <v>0</v>
      </c>
      <c r="AR181" s="142" t="s">
        <v>241</v>
      </c>
      <c r="AT181" s="142" t="s">
        <v>326</v>
      </c>
      <c r="AU181" s="142" t="s">
        <v>83</v>
      </c>
      <c r="AY181" s="17" t="s">
        <v>159</v>
      </c>
      <c r="BE181" s="143">
        <f>IF(N181="základní",J181,0)</f>
        <v>0</v>
      </c>
      <c r="BF181" s="143">
        <f>IF(N181="snížená",J181,0)</f>
        <v>0</v>
      </c>
      <c r="BG181" s="143">
        <f>IF(N181="zákl. přenesená",J181,0)</f>
        <v>0</v>
      </c>
      <c r="BH181" s="143">
        <f>IF(N181="sníž. přenesená",J181,0)</f>
        <v>0</v>
      </c>
      <c r="BI181" s="143">
        <f>IF(N181="nulová",J181,0)</f>
        <v>0</v>
      </c>
      <c r="BJ181" s="17" t="s">
        <v>81</v>
      </c>
      <c r="BK181" s="143">
        <f>ROUND(I181*H181,2)</f>
        <v>0</v>
      </c>
      <c r="BL181" s="17" t="s">
        <v>200</v>
      </c>
      <c r="BM181" s="142" t="s">
        <v>1370</v>
      </c>
    </row>
    <row r="182" spans="2:65" s="1" customFormat="1" ht="19.2">
      <c r="B182" s="32"/>
      <c r="D182" s="144" t="s">
        <v>165</v>
      </c>
      <c r="F182" s="145" t="s">
        <v>782</v>
      </c>
      <c r="I182" s="146"/>
      <c r="L182" s="32"/>
      <c r="M182" s="147"/>
      <c r="T182" s="56"/>
      <c r="AT182" s="17" t="s">
        <v>165</v>
      </c>
      <c r="AU182" s="17" t="s">
        <v>83</v>
      </c>
    </row>
    <row r="183" spans="2:65" s="12" customFormat="1" ht="10.199999999999999">
      <c r="B183" s="168"/>
      <c r="D183" s="144" t="s">
        <v>331</v>
      </c>
      <c r="E183" s="169" t="s">
        <v>1</v>
      </c>
      <c r="F183" s="170" t="s">
        <v>1371</v>
      </c>
      <c r="H183" s="171">
        <v>529</v>
      </c>
      <c r="I183" s="172"/>
      <c r="L183" s="168"/>
      <c r="M183" s="173"/>
      <c r="T183" s="174"/>
      <c r="AT183" s="169" t="s">
        <v>331</v>
      </c>
      <c r="AU183" s="169" t="s">
        <v>83</v>
      </c>
      <c r="AV183" s="12" t="s">
        <v>83</v>
      </c>
      <c r="AW183" s="12" t="s">
        <v>31</v>
      </c>
      <c r="AX183" s="12" t="s">
        <v>81</v>
      </c>
      <c r="AY183" s="169" t="s">
        <v>159</v>
      </c>
    </row>
    <row r="184" spans="2:65" s="1" customFormat="1" ht="44.25" customHeight="1">
      <c r="B184" s="130"/>
      <c r="C184" s="131" t="s">
        <v>219</v>
      </c>
      <c r="D184" s="131" t="s">
        <v>160</v>
      </c>
      <c r="E184" s="132" t="s">
        <v>1372</v>
      </c>
      <c r="F184" s="133" t="s">
        <v>1373</v>
      </c>
      <c r="G184" s="134" t="s">
        <v>344</v>
      </c>
      <c r="H184" s="135">
        <v>340</v>
      </c>
      <c r="I184" s="136"/>
      <c r="J184" s="137">
        <f>ROUND(I184*H184,2)</f>
        <v>0</v>
      </c>
      <c r="K184" s="133" t="s">
        <v>320</v>
      </c>
      <c r="L184" s="32"/>
      <c r="M184" s="138" t="s">
        <v>1</v>
      </c>
      <c r="N184" s="139" t="s">
        <v>39</v>
      </c>
      <c r="P184" s="140">
        <f>O184*H184</f>
        <v>0</v>
      </c>
      <c r="Q184" s="140">
        <v>0</v>
      </c>
      <c r="R184" s="140">
        <f>Q184*H184</f>
        <v>0</v>
      </c>
      <c r="S184" s="140">
        <v>0</v>
      </c>
      <c r="T184" s="141">
        <f>S184*H184</f>
        <v>0</v>
      </c>
      <c r="AR184" s="142" t="s">
        <v>200</v>
      </c>
      <c r="AT184" s="142" t="s">
        <v>160</v>
      </c>
      <c r="AU184" s="142" t="s">
        <v>83</v>
      </c>
      <c r="AY184" s="17" t="s">
        <v>159</v>
      </c>
      <c r="BE184" s="143">
        <f>IF(N184="základní",J184,0)</f>
        <v>0</v>
      </c>
      <c r="BF184" s="143">
        <f>IF(N184="snížená",J184,0)</f>
        <v>0</v>
      </c>
      <c r="BG184" s="143">
        <f>IF(N184="zákl. přenesená",J184,0)</f>
        <v>0</v>
      </c>
      <c r="BH184" s="143">
        <f>IF(N184="sníž. přenesená",J184,0)</f>
        <v>0</v>
      </c>
      <c r="BI184" s="143">
        <f>IF(N184="nulová",J184,0)</f>
        <v>0</v>
      </c>
      <c r="BJ184" s="17" t="s">
        <v>81</v>
      </c>
      <c r="BK184" s="143">
        <f>ROUND(I184*H184,2)</f>
        <v>0</v>
      </c>
      <c r="BL184" s="17" t="s">
        <v>200</v>
      </c>
      <c r="BM184" s="142" t="s">
        <v>1374</v>
      </c>
    </row>
    <row r="185" spans="2:65" s="1" customFormat="1" ht="28.8">
      <c r="B185" s="32"/>
      <c r="D185" s="144" t="s">
        <v>165</v>
      </c>
      <c r="F185" s="145" t="s">
        <v>1373</v>
      </c>
      <c r="I185" s="146"/>
      <c r="L185" s="32"/>
      <c r="M185" s="147"/>
      <c r="T185" s="56"/>
      <c r="AT185" s="17" t="s">
        <v>165</v>
      </c>
      <c r="AU185" s="17" t="s">
        <v>83</v>
      </c>
    </row>
    <row r="186" spans="2:65" s="1" customFormat="1" ht="44.25" customHeight="1">
      <c r="B186" s="130"/>
      <c r="C186" s="158" t="s">
        <v>254</v>
      </c>
      <c r="D186" s="158" t="s">
        <v>326</v>
      </c>
      <c r="E186" s="159" t="s">
        <v>1375</v>
      </c>
      <c r="F186" s="160" t="s">
        <v>1376</v>
      </c>
      <c r="G186" s="161" t="s">
        <v>344</v>
      </c>
      <c r="H186" s="162">
        <v>391</v>
      </c>
      <c r="I186" s="163"/>
      <c r="J186" s="164">
        <f>ROUND(I186*H186,2)</f>
        <v>0</v>
      </c>
      <c r="K186" s="160" t="s">
        <v>320</v>
      </c>
      <c r="L186" s="165"/>
      <c r="M186" s="166" t="s">
        <v>1</v>
      </c>
      <c r="N186" s="167" t="s">
        <v>39</v>
      </c>
      <c r="P186" s="140">
        <f>O186*H186</f>
        <v>0</v>
      </c>
      <c r="Q186" s="140">
        <v>5.0000000000000002E-5</v>
      </c>
      <c r="R186" s="140">
        <f>Q186*H186</f>
        <v>1.9550000000000001E-2</v>
      </c>
      <c r="S186" s="140">
        <v>0</v>
      </c>
      <c r="T186" s="141">
        <f>S186*H186</f>
        <v>0</v>
      </c>
      <c r="AR186" s="142" t="s">
        <v>241</v>
      </c>
      <c r="AT186" s="142" t="s">
        <v>326</v>
      </c>
      <c r="AU186" s="142" t="s">
        <v>83</v>
      </c>
      <c r="AY186" s="17" t="s">
        <v>159</v>
      </c>
      <c r="BE186" s="143">
        <f>IF(N186="základní",J186,0)</f>
        <v>0</v>
      </c>
      <c r="BF186" s="143">
        <f>IF(N186="snížená",J186,0)</f>
        <v>0</v>
      </c>
      <c r="BG186" s="143">
        <f>IF(N186="zákl. přenesená",J186,0)</f>
        <v>0</v>
      </c>
      <c r="BH186" s="143">
        <f>IF(N186="sníž. přenesená",J186,0)</f>
        <v>0</v>
      </c>
      <c r="BI186" s="143">
        <f>IF(N186="nulová",J186,0)</f>
        <v>0</v>
      </c>
      <c r="BJ186" s="17" t="s">
        <v>81</v>
      </c>
      <c r="BK186" s="143">
        <f>ROUND(I186*H186,2)</f>
        <v>0</v>
      </c>
      <c r="BL186" s="17" t="s">
        <v>200</v>
      </c>
      <c r="BM186" s="142" t="s">
        <v>1377</v>
      </c>
    </row>
    <row r="187" spans="2:65" s="1" customFormat="1" ht="28.8">
      <c r="B187" s="32"/>
      <c r="D187" s="144" t="s">
        <v>165</v>
      </c>
      <c r="F187" s="145" t="s">
        <v>1376</v>
      </c>
      <c r="I187" s="146"/>
      <c r="L187" s="32"/>
      <c r="M187" s="147"/>
      <c r="T187" s="56"/>
      <c r="AT187" s="17" t="s">
        <v>165</v>
      </c>
      <c r="AU187" s="17" t="s">
        <v>83</v>
      </c>
    </row>
    <row r="188" spans="2:65" s="12" customFormat="1" ht="10.199999999999999">
      <c r="B188" s="168"/>
      <c r="D188" s="144" t="s">
        <v>331</v>
      </c>
      <c r="E188" s="169" t="s">
        <v>1</v>
      </c>
      <c r="F188" s="170" t="s">
        <v>1378</v>
      </c>
      <c r="H188" s="171">
        <v>391</v>
      </c>
      <c r="I188" s="172"/>
      <c r="L188" s="168"/>
      <c r="M188" s="173"/>
      <c r="T188" s="174"/>
      <c r="AT188" s="169" t="s">
        <v>331</v>
      </c>
      <c r="AU188" s="169" t="s">
        <v>83</v>
      </c>
      <c r="AV188" s="12" t="s">
        <v>83</v>
      </c>
      <c r="AW188" s="12" t="s">
        <v>31</v>
      </c>
      <c r="AX188" s="12" t="s">
        <v>81</v>
      </c>
      <c r="AY188" s="169" t="s">
        <v>159</v>
      </c>
    </row>
    <row r="189" spans="2:65" s="1" customFormat="1" ht="44.25" customHeight="1">
      <c r="B189" s="130"/>
      <c r="C189" s="131" t="s">
        <v>226</v>
      </c>
      <c r="D189" s="131" t="s">
        <v>160</v>
      </c>
      <c r="E189" s="132" t="s">
        <v>791</v>
      </c>
      <c r="F189" s="133" t="s">
        <v>792</v>
      </c>
      <c r="G189" s="134" t="s">
        <v>344</v>
      </c>
      <c r="H189" s="135">
        <v>280</v>
      </c>
      <c r="I189" s="136"/>
      <c r="J189" s="137">
        <f>ROUND(I189*H189,2)</f>
        <v>0</v>
      </c>
      <c r="K189" s="133" t="s">
        <v>320</v>
      </c>
      <c r="L189" s="32"/>
      <c r="M189" s="138" t="s">
        <v>1</v>
      </c>
      <c r="N189" s="139" t="s">
        <v>39</v>
      </c>
      <c r="P189" s="140">
        <f>O189*H189</f>
        <v>0</v>
      </c>
      <c r="Q189" s="140">
        <v>0</v>
      </c>
      <c r="R189" s="140">
        <f>Q189*H189</f>
        <v>0</v>
      </c>
      <c r="S189" s="140">
        <v>0</v>
      </c>
      <c r="T189" s="141">
        <f>S189*H189</f>
        <v>0</v>
      </c>
      <c r="AR189" s="142" t="s">
        <v>200</v>
      </c>
      <c r="AT189" s="142" t="s">
        <v>160</v>
      </c>
      <c r="AU189" s="142" t="s">
        <v>83</v>
      </c>
      <c r="AY189" s="17" t="s">
        <v>159</v>
      </c>
      <c r="BE189" s="143">
        <f>IF(N189="základní",J189,0)</f>
        <v>0</v>
      </c>
      <c r="BF189" s="143">
        <f>IF(N189="snížená",J189,0)</f>
        <v>0</v>
      </c>
      <c r="BG189" s="143">
        <f>IF(N189="zákl. přenesená",J189,0)</f>
        <v>0</v>
      </c>
      <c r="BH189" s="143">
        <f>IF(N189="sníž. přenesená",J189,0)</f>
        <v>0</v>
      </c>
      <c r="BI189" s="143">
        <f>IF(N189="nulová",J189,0)</f>
        <v>0</v>
      </c>
      <c r="BJ189" s="17" t="s">
        <v>81</v>
      </c>
      <c r="BK189" s="143">
        <f>ROUND(I189*H189,2)</f>
        <v>0</v>
      </c>
      <c r="BL189" s="17" t="s">
        <v>200</v>
      </c>
      <c r="BM189" s="142" t="s">
        <v>1379</v>
      </c>
    </row>
    <row r="190" spans="2:65" s="1" customFormat="1" ht="28.8">
      <c r="B190" s="32"/>
      <c r="D190" s="144" t="s">
        <v>165</v>
      </c>
      <c r="F190" s="145" t="s">
        <v>792</v>
      </c>
      <c r="I190" s="146"/>
      <c r="L190" s="32"/>
      <c r="M190" s="147"/>
      <c r="T190" s="56"/>
      <c r="AT190" s="17" t="s">
        <v>165</v>
      </c>
      <c r="AU190" s="17" t="s">
        <v>83</v>
      </c>
    </row>
    <row r="191" spans="2:65" s="1" customFormat="1" ht="37.799999999999997" customHeight="1">
      <c r="B191" s="130"/>
      <c r="C191" s="158" t="s">
        <v>259</v>
      </c>
      <c r="D191" s="158" t="s">
        <v>326</v>
      </c>
      <c r="E191" s="159" t="s">
        <v>1380</v>
      </c>
      <c r="F191" s="160" t="s">
        <v>1381</v>
      </c>
      <c r="G191" s="161" t="s">
        <v>344</v>
      </c>
      <c r="H191" s="162">
        <v>322</v>
      </c>
      <c r="I191" s="163"/>
      <c r="J191" s="164">
        <f>ROUND(I191*H191,2)</f>
        <v>0</v>
      </c>
      <c r="K191" s="160" t="s">
        <v>320</v>
      </c>
      <c r="L191" s="165"/>
      <c r="M191" s="166" t="s">
        <v>1</v>
      </c>
      <c r="N191" s="167" t="s">
        <v>39</v>
      </c>
      <c r="P191" s="140">
        <f>O191*H191</f>
        <v>0</v>
      </c>
      <c r="Q191" s="140">
        <v>5.0000000000000002E-5</v>
      </c>
      <c r="R191" s="140">
        <f>Q191*H191</f>
        <v>1.61E-2</v>
      </c>
      <c r="S191" s="140">
        <v>0</v>
      </c>
      <c r="T191" s="141">
        <f>S191*H191</f>
        <v>0</v>
      </c>
      <c r="AR191" s="142" t="s">
        <v>241</v>
      </c>
      <c r="AT191" s="142" t="s">
        <v>326</v>
      </c>
      <c r="AU191" s="142" t="s">
        <v>83</v>
      </c>
      <c r="AY191" s="17" t="s">
        <v>159</v>
      </c>
      <c r="BE191" s="143">
        <f>IF(N191="základní",J191,0)</f>
        <v>0</v>
      </c>
      <c r="BF191" s="143">
        <f>IF(N191="snížená",J191,0)</f>
        <v>0</v>
      </c>
      <c r="BG191" s="143">
        <f>IF(N191="zákl. přenesená",J191,0)</f>
        <v>0</v>
      </c>
      <c r="BH191" s="143">
        <f>IF(N191="sníž. přenesená",J191,0)</f>
        <v>0</v>
      </c>
      <c r="BI191" s="143">
        <f>IF(N191="nulová",J191,0)</f>
        <v>0</v>
      </c>
      <c r="BJ191" s="17" t="s">
        <v>81</v>
      </c>
      <c r="BK191" s="143">
        <f>ROUND(I191*H191,2)</f>
        <v>0</v>
      </c>
      <c r="BL191" s="17" t="s">
        <v>200</v>
      </c>
      <c r="BM191" s="142" t="s">
        <v>1382</v>
      </c>
    </row>
    <row r="192" spans="2:65" s="1" customFormat="1" ht="28.8">
      <c r="B192" s="32"/>
      <c r="D192" s="144" t="s">
        <v>165</v>
      </c>
      <c r="F192" s="145" t="s">
        <v>1381</v>
      </c>
      <c r="I192" s="146"/>
      <c r="L192" s="32"/>
      <c r="M192" s="147"/>
      <c r="T192" s="56"/>
      <c r="AT192" s="17" t="s">
        <v>165</v>
      </c>
      <c r="AU192" s="17" t="s">
        <v>83</v>
      </c>
    </row>
    <row r="193" spans="2:65" s="12" customFormat="1" ht="10.199999999999999">
      <c r="B193" s="168"/>
      <c r="D193" s="144" t="s">
        <v>331</v>
      </c>
      <c r="E193" s="169" t="s">
        <v>1</v>
      </c>
      <c r="F193" s="170" t="s">
        <v>1383</v>
      </c>
      <c r="H193" s="171">
        <v>322</v>
      </c>
      <c r="I193" s="172"/>
      <c r="L193" s="168"/>
      <c r="M193" s="173"/>
      <c r="T193" s="174"/>
      <c r="AT193" s="169" t="s">
        <v>331</v>
      </c>
      <c r="AU193" s="169" t="s">
        <v>83</v>
      </c>
      <c r="AV193" s="12" t="s">
        <v>83</v>
      </c>
      <c r="AW193" s="12" t="s">
        <v>31</v>
      </c>
      <c r="AX193" s="12" t="s">
        <v>81</v>
      </c>
      <c r="AY193" s="169" t="s">
        <v>159</v>
      </c>
    </row>
    <row r="194" spans="2:65" s="1" customFormat="1" ht="44.25" customHeight="1">
      <c r="B194" s="130"/>
      <c r="C194" s="131" t="s">
        <v>227</v>
      </c>
      <c r="D194" s="131" t="s">
        <v>160</v>
      </c>
      <c r="E194" s="132" t="s">
        <v>791</v>
      </c>
      <c r="F194" s="133" t="s">
        <v>792</v>
      </c>
      <c r="G194" s="134" t="s">
        <v>344</v>
      </c>
      <c r="H194" s="135">
        <v>850</v>
      </c>
      <c r="I194" s="136"/>
      <c r="J194" s="137">
        <f>ROUND(I194*H194,2)</f>
        <v>0</v>
      </c>
      <c r="K194" s="133" t="s">
        <v>320</v>
      </c>
      <c r="L194" s="32"/>
      <c r="M194" s="138" t="s">
        <v>1</v>
      </c>
      <c r="N194" s="139" t="s">
        <v>39</v>
      </c>
      <c r="P194" s="140">
        <f>O194*H194</f>
        <v>0</v>
      </c>
      <c r="Q194" s="140">
        <v>0</v>
      </c>
      <c r="R194" s="140">
        <f>Q194*H194</f>
        <v>0</v>
      </c>
      <c r="S194" s="140">
        <v>0</v>
      </c>
      <c r="T194" s="141">
        <f>S194*H194</f>
        <v>0</v>
      </c>
      <c r="AR194" s="142" t="s">
        <v>200</v>
      </c>
      <c r="AT194" s="142" t="s">
        <v>160</v>
      </c>
      <c r="AU194" s="142" t="s">
        <v>83</v>
      </c>
      <c r="AY194" s="17" t="s">
        <v>159</v>
      </c>
      <c r="BE194" s="143">
        <f>IF(N194="základní",J194,0)</f>
        <v>0</v>
      </c>
      <c r="BF194" s="143">
        <f>IF(N194="snížená",J194,0)</f>
        <v>0</v>
      </c>
      <c r="BG194" s="143">
        <f>IF(N194="zákl. přenesená",J194,0)</f>
        <v>0</v>
      </c>
      <c r="BH194" s="143">
        <f>IF(N194="sníž. přenesená",J194,0)</f>
        <v>0</v>
      </c>
      <c r="BI194" s="143">
        <f>IF(N194="nulová",J194,0)</f>
        <v>0</v>
      </c>
      <c r="BJ194" s="17" t="s">
        <v>81</v>
      </c>
      <c r="BK194" s="143">
        <f>ROUND(I194*H194,2)</f>
        <v>0</v>
      </c>
      <c r="BL194" s="17" t="s">
        <v>200</v>
      </c>
      <c r="BM194" s="142" t="s">
        <v>1384</v>
      </c>
    </row>
    <row r="195" spans="2:65" s="1" customFormat="1" ht="28.8">
      <c r="B195" s="32"/>
      <c r="D195" s="144" t="s">
        <v>165</v>
      </c>
      <c r="F195" s="145" t="s">
        <v>792</v>
      </c>
      <c r="I195" s="146"/>
      <c r="L195" s="32"/>
      <c r="M195" s="147"/>
      <c r="T195" s="56"/>
      <c r="AT195" s="17" t="s">
        <v>165</v>
      </c>
      <c r="AU195" s="17" t="s">
        <v>83</v>
      </c>
    </row>
    <row r="196" spans="2:65" s="1" customFormat="1" ht="37.799999999999997" customHeight="1">
      <c r="B196" s="130"/>
      <c r="C196" s="158" t="s">
        <v>269</v>
      </c>
      <c r="D196" s="158" t="s">
        <v>326</v>
      </c>
      <c r="E196" s="159" t="s">
        <v>794</v>
      </c>
      <c r="F196" s="160" t="s">
        <v>795</v>
      </c>
      <c r="G196" s="161" t="s">
        <v>344</v>
      </c>
      <c r="H196" s="162">
        <v>850</v>
      </c>
      <c r="I196" s="163"/>
      <c r="J196" s="164">
        <f>ROUND(I196*H196,2)</f>
        <v>0</v>
      </c>
      <c r="K196" s="160" t="s">
        <v>320</v>
      </c>
      <c r="L196" s="165"/>
      <c r="M196" s="166" t="s">
        <v>1</v>
      </c>
      <c r="N196" s="167" t="s">
        <v>39</v>
      </c>
      <c r="P196" s="140">
        <f>O196*H196</f>
        <v>0</v>
      </c>
      <c r="Q196" s="140">
        <v>8.0000000000000007E-5</v>
      </c>
      <c r="R196" s="140">
        <f>Q196*H196</f>
        <v>6.8000000000000005E-2</v>
      </c>
      <c r="S196" s="140">
        <v>0</v>
      </c>
      <c r="T196" s="141">
        <f>S196*H196</f>
        <v>0</v>
      </c>
      <c r="AR196" s="142" t="s">
        <v>241</v>
      </c>
      <c r="AT196" s="142" t="s">
        <v>326</v>
      </c>
      <c r="AU196" s="142" t="s">
        <v>83</v>
      </c>
      <c r="AY196" s="17" t="s">
        <v>159</v>
      </c>
      <c r="BE196" s="143">
        <f>IF(N196="základní",J196,0)</f>
        <v>0</v>
      </c>
      <c r="BF196" s="143">
        <f>IF(N196="snížená",J196,0)</f>
        <v>0</v>
      </c>
      <c r="BG196" s="143">
        <f>IF(N196="zákl. přenesená",J196,0)</f>
        <v>0</v>
      </c>
      <c r="BH196" s="143">
        <f>IF(N196="sníž. přenesená",J196,0)</f>
        <v>0</v>
      </c>
      <c r="BI196" s="143">
        <f>IF(N196="nulová",J196,0)</f>
        <v>0</v>
      </c>
      <c r="BJ196" s="17" t="s">
        <v>81</v>
      </c>
      <c r="BK196" s="143">
        <f>ROUND(I196*H196,2)</f>
        <v>0</v>
      </c>
      <c r="BL196" s="17" t="s">
        <v>200</v>
      </c>
      <c r="BM196" s="142" t="s">
        <v>1385</v>
      </c>
    </row>
    <row r="197" spans="2:65" s="1" customFormat="1" ht="28.8">
      <c r="B197" s="32"/>
      <c r="D197" s="144" t="s">
        <v>165</v>
      </c>
      <c r="F197" s="145" t="s">
        <v>795</v>
      </c>
      <c r="I197" s="146"/>
      <c r="L197" s="32"/>
      <c r="M197" s="147"/>
      <c r="T197" s="56"/>
      <c r="AT197" s="17" t="s">
        <v>165</v>
      </c>
      <c r="AU197" s="17" t="s">
        <v>83</v>
      </c>
    </row>
    <row r="198" spans="2:65" s="12" customFormat="1" ht="20.399999999999999">
      <c r="B198" s="168"/>
      <c r="D198" s="144" t="s">
        <v>331</v>
      </c>
      <c r="E198" s="169" t="s">
        <v>1</v>
      </c>
      <c r="F198" s="170" t="s">
        <v>1386</v>
      </c>
      <c r="H198" s="171">
        <v>850</v>
      </c>
      <c r="I198" s="172"/>
      <c r="L198" s="168"/>
      <c r="M198" s="173"/>
      <c r="T198" s="174"/>
      <c r="AT198" s="169" t="s">
        <v>331</v>
      </c>
      <c r="AU198" s="169" t="s">
        <v>83</v>
      </c>
      <c r="AV198" s="12" t="s">
        <v>83</v>
      </c>
      <c r="AW198" s="12" t="s">
        <v>31</v>
      </c>
      <c r="AX198" s="12" t="s">
        <v>81</v>
      </c>
      <c r="AY198" s="169" t="s">
        <v>159</v>
      </c>
    </row>
    <row r="199" spans="2:65" s="1" customFormat="1" ht="44.25" customHeight="1">
      <c r="B199" s="130"/>
      <c r="C199" s="131" t="s">
        <v>231</v>
      </c>
      <c r="D199" s="131" t="s">
        <v>160</v>
      </c>
      <c r="E199" s="132" t="s">
        <v>791</v>
      </c>
      <c r="F199" s="133" t="s">
        <v>792</v>
      </c>
      <c r="G199" s="134" t="s">
        <v>344</v>
      </c>
      <c r="H199" s="135">
        <v>410</v>
      </c>
      <c r="I199" s="136"/>
      <c r="J199" s="137">
        <f>ROUND(I199*H199,2)</f>
        <v>0</v>
      </c>
      <c r="K199" s="133" t="s">
        <v>320</v>
      </c>
      <c r="L199" s="32"/>
      <c r="M199" s="138" t="s">
        <v>1</v>
      </c>
      <c r="N199" s="139" t="s">
        <v>39</v>
      </c>
      <c r="P199" s="140">
        <f>O199*H199</f>
        <v>0</v>
      </c>
      <c r="Q199" s="140">
        <v>0</v>
      </c>
      <c r="R199" s="140">
        <f>Q199*H199</f>
        <v>0</v>
      </c>
      <c r="S199" s="140">
        <v>0</v>
      </c>
      <c r="T199" s="141">
        <f>S199*H199</f>
        <v>0</v>
      </c>
      <c r="AR199" s="142" t="s">
        <v>200</v>
      </c>
      <c r="AT199" s="142" t="s">
        <v>160</v>
      </c>
      <c r="AU199" s="142" t="s">
        <v>83</v>
      </c>
      <c r="AY199" s="17" t="s">
        <v>159</v>
      </c>
      <c r="BE199" s="143">
        <f>IF(N199="základní",J199,0)</f>
        <v>0</v>
      </c>
      <c r="BF199" s="143">
        <f>IF(N199="snížená",J199,0)</f>
        <v>0</v>
      </c>
      <c r="BG199" s="143">
        <f>IF(N199="zákl. přenesená",J199,0)</f>
        <v>0</v>
      </c>
      <c r="BH199" s="143">
        <f>IF(N199="sníž. přenesená",J199,0)</f>
        <v>0</v>
      </c>
      <c r="BI199" s="143">
        <f>IF(N199="nulová",J199,0)</f>
        <v>0</v>
      </c>
      <c r="BJ199" s="17" t="s">
        <v>81</v>
      </c>
      <c r="BK199" s="143">
        <f>ROUND(I199*H199,2)</f>
        <v>0</v>
      </c>
      <c r="BL199" s="17" t="s">
        <v>200</v>
      </c>
      <c r="BM199" s="142" t="s">
        <v>1387</v>
      </c>
    </row>
    <row r="200" spans="2:65" s="1" customFormat="1" ht="28.8">
      <c r="B200" s="32"/>
      <c r="D200" s="144" t="s">
        <v>165</v>
      </c>
      <c r="F200" s="145" t="s">
        <v>792</v>
      </c>
      <c r="I200" s="146"/>
      <c r="L200" s="32"/>
      <c r="M200" s="147"/>
      <c r="T200" s="56"/>
      <c r="AT200" s="17" t="s">
        <v>165</v>
      </c>
      <c r="AU200" s="17" t="s">
        <v>83</v>
      </c>
    </row>
    <row r="201" spans="2:65" s="1" customFormat="1" ht="37.799999999999997" customHeight="1">
      <c r="B201" s="130"/>
      <c r="C201" s="158" t="s">
        <v>279</v>
      </c>
      <c r="D201" s="158" t="s">
        <v>326</v>
      </c>
      <c r="E201" s="159" t="s">
        <v>1388</v>
      </c>
      <c r="F201" s="160" t="s">
        <v>1389</v>
      </c>
      <c r="G201" s="161" t="s">
        <v>344</v>
      </c>
      <c r="H201" s="162">
        <v>410</v>
      </c>
      <c r="I201" s="163"/>
      <c r="J201" s="164">
        <f>ROUND(I201*H201,2)</f>
        <v>0</v>
      </c>
      <c r="K201" s="160" t="s">
        <v>320</v>
      </c>
      <c r="L201" s="165"/>
      <c r="M201" s="166" t="s">
        <v>1</v>
      </c>
      <c r="N201" s="167" t="s">
        <v>39</v>
      </c>
      <c r="P201" s="140">
        <f>O201*H201</f>
        <v>0</v>
      </c>
      <c r="Q201" s="140">
        <v>1.2E-4</v>
      </c>
      <c r="R201" s="140">
        <f>Q201*H201</f>
        <v>4.9200000000000001E-2</v>
      </c>
      <c r="S201" s="140">
        <v>0</v>
      </c>
      <c r="T201" s="141">
        <f>S201*H201</f>
        <v>0</v>
      </c>
      <c r="AR201" s="142" t="s">
        <v>241</v>
      </c>
      <c r="AT201" s="142" t="s">
        <v>326</v>
      </c>
      <c r="AU201" s="142" t="s">
        <v>83</v>
      </c>
      <c r="AY201" s="17" t="s">
        <v>159</v>
      </c>
      <c r="BE201" s="143">
        <f>IF(N201="základní",J201,0)</f>
        <v>0</v>
      </c>
      <c r="BF201" s="143">
        <f>IF(N201="snížená",J201,0)</f>
        <v>0</v>
      </c>
      <c r="BG201" s="143">
        <f>IF(N201="zákl. přenesená",J201,0)</f>
        <v>0</v>
      </c>
      <c r="BH201" s="143">
        <f>IF(N201="sníž. přenesená",J201,0)</f>
        <v>0</v>
      </c>
      <c r="BI201" s="143">
        <f>IF(N201="nulová",J201,0)</f>
        <v>0</v>
      </c>
      <c r="BJ201" s="17" t="s">
        <v>81</v>
      </c>
      <c r="BK201" s="143">
        <f>ROUND(I201*H201,2)</f>
        <v>0</v>
      </c>
      <c r="BL201" s="17" t="s">
        <v>200</v>
      </c>
      <c r="BM201" s="142" t="s">
        <v>1390</v>
      </c>
    </row>
    <row r="202" spans="2:65" s="1" customFormat="1" ht="28.8">
      <c r="B202" s="32"/>
      <c r="D202" s="144" t="s">
        <v>165</v>
      </c>
      <c r="F202" s="145" t="s">
        <v>1389</v>
      </c>
      <c r="I202" s="146"/>
      <c r="L202" s="32"/>
      <c r="M202" s="147"/>
      <c r="T202" s="56"/>
      <c r="AT202" s="17" t="s">
        <v>165</v>
      </c>
      <c r="AU202" s="17" t="s">
        <v>83</v>
      </c>
    </row>
    <row r="203" spans="2:65" s="12" customFormat="1" ht="20.399999999999999">
      <c r="B203" s="168"/>
      <c r="D203" s="144" t="s">
        <v>331</v>
      </c>
      <c r="E203" s="169" t="s">
        <v>1</v>
      </c>
      <c r="F203" s="170" t="s">
        <v>1391</v>
      </c>
      <c r="H203" s="171">
        <v>410</v>
      </c>
      <c r="I203" s="172"/>
      <c r="L203" s="168"/>
      <c r="M203" s="173"/>
      <c r="T203" s="174"/>
      <c r="AT203" s="169" t="s">
        <v>331</v>
      </c>
      <c r="AU203" s="169" t="s">
        <v>83</v>
      </c>
      <c r="AV203" s="12" t="s">
        <v>83</v>
      </c>
      <c r="AW203" s="12" t="s">
        <v>31</v>
      </c>
      <c r="AX203" s="12" t="s">
        <v>81</v>
      </c>
      <c r="AY203" s="169" t="s">
        <v>159</v>
      </c>
    </row>
    <row r="204" spans="2:65" s="1" customFormat="1" ht="44.25" customHeight="1">
      <c r="B204" s="130"/>
      <c r="C204" s="131" t="s">
        <v>236</v>
      </c>
      <c r="D204" s="131" t="s">
        <v>160</v>
      </c>
      <c r="E204" s="132" t="s">
        <v>1392</v>
      </c>
      <c r="F204" s="133" t="s">
        <v>1393</v>
      </c>
      <c r="G204" s="134" t="s">
        <v>344</v>
      </c>
      <c r="H204" s="135">
        <v>80</v>
      </c>
      <c r="I204" s="136"/>
      <c r="J204" s="137">
        <f>ROUND(I204*H204,2)</f>
        <v>0</v>
      </c>
      <c r="K204" s="133" t="s">
        <v>320</v>
      </c>
      <c r="L204" s="32"/>
      <c r="M204" s="138" t="s">
        <v>1</v>
      </c>
      <c r="N204" s="139" t="s">
        <v>39</v>
      </c>
      <c r="P204" s="140">
        <f>O204*H204</f>
        <v>0</v>
      </c>
      <c r="Q204" s="140">
        <v>0</v>
      </c>
      <c r="R204" s="140">
        <f>Q204*H204</f>
        <v>0</v>
      </c>
      <c r="S204" s="140">
        <v>0</v>
      </c>
      <c r="T204" s="141">
        <f>S204*H204</f>
        <v>0</v>
      </c>
      <c r="AR204" s="142" t="s">
        <v>200</v>
      </c>
      <c r="AT204" s="142" t="s">
        <v>160</v>
      </c>
      <c r="AU204" s="142" t="s">
        <v>83</v>
      </c>
      <c r="AY204" s="17" t="s">
        <v>159</v>
      </c>
      <c r="BE204" s="143">
        <f>IF(N204="základní",J204,0)</f>
        <v>0</v>
      </c>
      <c r="BF204" s="143">
        <f>IF(N204="snížená",J204,0)</f>
        <v>0</v>
      </c>
      <c r="BG204" s="143">
        <f>IF(N204="zákl. přenesená",J204,0)</f>
        <v>0</v>
      </c>
      <c r="BH204" s="143">
        <f>IF(N204="sníž. přenesená",J204,0)</f>
        <v>0</v>
      </c>
      <c r="BI204" s="143">
        <f>IF(N204="nulová",J204,0)</f>
        <v>0</v>
      </c>
      <c r="BJ204" s="17" t="s">
        <v>81</v>
      </c>
      <c r="BK204" s="143">
        <f>ROUND(I204*H204,2)</f>
        <v>0</v>
      </c>
      <c r="BL204" s="17" t="s">
        <v>200</v>
      </c>
      <c r="BM204" s="142" t="s">
        <v>1394</v>
      </c>
    </row>
    <row r="205" spans="2:65" s="1" customFormat="1" ht="28.8">
      <c r="B205" s="32"/>
      <c r="D205" s="144" t="s">
        <v>165</v>
      </c>
      <c r="F205" s="145" t="s">
        <v>1393</v>
      </c>
      <c r="I205" s="146"/>
      <c r="L205" s="32"/>
      <c r="M205" s="147"/>
      <c r="T205" s="56"/>
      <c r="AT205" s="17" t="s">
        <v>165</v>
      </c>
      <c r="AU205" s="17" t="s">
        <v>83</v>
      </c>
    </row>
    <row r="206" spans="2:65" s="1" customFormat="1" ht="16.5" customHeight="1">
      <c r="B206" s="130"/>
      <c r="C206" s="158" t="s">
        <v>286</v>
      </c>
      <c r="D206" s="158" t="s">
        <v>326</v>
      </c>
      <c r="E206" s="159" t="s">
        <v>1395</v>
      </c>
      <c r="F206" s="160" t="s">
        <v>1396</v>
      </c>
      <c r="G206" s="161" t="s">
        <v>344</v>
      </c>
      <c r="H206" s="162">
        <v>80</v>
      </c>
      <c r="I206" s="163"/>
      <c r="J206" s="164">
        <f>ROUND(I206*H206,2)</f>
        <v>0</v>
      </c>
      <c r="K206" s="160" t="s">
        <v>1</v>
      </c>
      <c r="L206" s="165"/>
      <c r="M206" s="166" t="s">
        <v>1</v>
      </c>
      <c r="N206" s="167" t="s">
        <v>39</v>
      </c>
      <c r="P206" s="140">
        <f>O206*H206</f>
        <v>0</v>
      </c>
      <c r="Q206" s="140">
        <v>5.0999999999999997E-2</v>
      </c>
      <c r="R206" s="140">
        <f>Q206*H206</f>
        <v>4.08</v>
      </c>
      <c r="S206" s="140">
        <v>0</v>
      </c>
      <c r="T206" s="141">
        <f>S206*H206</f>
        <v>0</v>
      </c>
      <c r="AR206" s="142" t="s">
        <v>241</v>
      </c>
      <c r="AT206" s="142" t="s">
        <v>326</v>
      </c>
      <c r="AU206" s="142" t="s">
        <v>83</v>
      </c>
      <c r="AY206" s="17" t="s">
        <v>159</v>
      </c>
      <c r="BE206" s="143">
        <f>IF(N206="základní",J206,0)</f>
        <v>0</v>
      </c>
      <c r="BF206" s="143">
        <f>IF(N206="snížená",J206,0)</f>
        <v>0</v>
      </c>
      <c r="BG206" s="143">
        <f>IF(N206="zákl. přenesená",J206,0)</f>
        <v>0</v>
      </c>
      <c r="BH206" s="143">
        <f>IF(N206="sníž. přenesená",J206,0)</f>
        <v>0</v>
      </c>
      <c r="BI206" s="143">
        <f>IF(N206="nulová",J206,0)</f>
        <v>0</v>
      </c>
      <c r="BJ206" s="17" t="s">
        <v>81</v>
      </c>
      <c r="BK206" s="143">
        <f>ROUND(I206*H206,2)</f>
        <v>0</v>
      </c>
      <c r="BL206" s="17" t="s">
        <v>200</v>
      </c>
      <c r="BM206" s="142" t="s">
        <v>1397</v>
      </c>
    </row>
    <row r="207" spans="2:65" s="1" customFormat="1" ht="10.199999999999999">
      <c r="B207" s="32"/>
      <c r="D207" s="144" t="s">
        <v>165</v>
      </c>
      <c r="F207" s="145" t="s">
        <v>1396</v>
      </c>
      <c r="I207" s="146"/>
      <c r="L207" s="32"/>
      <c r="M207" s="147"/>
      <c r="T207" s="56"/>
      <c r="AT207" s="17" t="s">
        <v>165</v>
      </c>
      <c r="AU207" s="17" t="s">
        <v>83</v>
      </c>
    </row>
    <row r="208" spans="2:65" s="1" customFormat="1" ht="37.799999999999997" customHeight="1">
      <c r="B208" s="130"/>
      <c r="C208" s="131" t="s">
        <v>241</v>
      </c>
      <c r="D208" s="131" t="s">
        <v>160</v>
      </c>
      <c r="E208" s="132" t="s">
        <v>1080</v>
      </c>
      <c r="F208" s="133" t="s">
        <v>1081</v>
      </c>
      <c r="G208" s="134" t="s">
        <v>376</v>
      </c>
      <c r="H208" s="135">
        <v>230</v>
      </c>
      <c r="I208" s="136"/>
      <c r="J208" s="137">
        <f>ROUND(I208*H208,2)</f>
        <v>0</v>
      </c>
      <c r="K208" s="133" t="s">
        <v>320</v>
      </c>
      <c r="L208" s="32"/>
      <c r="M208" s="138" t="s">
        <v>1</v>
      </c>
      <c r="N208" s="139" t="s">
        <v>39</v>
      </c>
      <c r="P208" s="140">
        <f>O208*H208</f>
        <v>0</v>
      </c>
      <c r="Q208" s="140">
        <v>0</v>
      </c>
      <c r="R208" s="140">
        <f>Q208*H208</f>
        <v>0</v>
      </c>
      <c r="S208" s="140">
        <v>0</v>
      </c>
      <c r="T208" s="141">
        <f>S208*H208</f>
        <v>0</v>
      </c>
      <c r="AR208" s="142" t="s">
        <v>200</v>
      </c>
      <c r="AT208" s="142" t="s">
        <v>160</v>
      </c>
      <c r="AU208" s="142" t="s">
        <v>83</v>
      </c>
      <c r="AY208" s="17" t="s">
        <v>159</v>
      </c>
      <c r="BE208" s="143">
        <f>IF(N208="základní",J208,0)</f>
        <v>0</v>
      </c>
      <c r="BF208" s="143">
        <f>IF(N208="snížená",J208,0)</f>
        <v>0</v>
      </c>
      <c r="BG208" s="143">
        <f>IF(N208="zákl. přenesená",J208,0)</f>
        <v>0</v>
      </c>
      <c r="BH208" s="143">
        <f>IF(N208="sníž. přenesená",J208,0)</f>
        <v>0</v>
      </c>
      <c r="BI208" s="143">
        <f>IF(N208="nulová",J208,0)</f>
        <v>0</v>
      </c>
      <c r="BJ208" s="17" t="s">
        <v>81</v>
      </c>
      <c r="BK208" s="143">
        <f>ROUND(I208*H208,2)</f>
        <v>0</v>
      </c>
      <c r="BL208" s="17" t="s">
        <v>200</v>
      </c>
      <c r="BM208" s="142" t="s">
        <v>1398</v>
      </c>
    </row>
    <row r="209" spans="2:65" s="1" customFormat="1" ht="28.8">
      <c r="B209" s="32"/>
      <c r="D209" s="144" t="s">
        <v>165</v>
      </c>
      <c r="F209" s="145" t="s">
        <v>1081</v>
      </c>
      <c r="I209" s="146"/>
      <c r="L209" s="32"/>
      <c r="M209" s="147"/>
      <c r="T209" s="56"/>
      <c r="AT209" s="17" t="s">
        <v>165</v>
      </c>
      <c r="AU209" s="17" t="s">
        <v>83</v>
      </c>
    </row>
    <row r="210" spans="2:65" s="1" customFormat="1" ht="33" customHeight="1">
      <c r="B210" s="130"/>
      <c r="C210" s="131" t="s">
        <v>293</v>
      </c>
      <c r="D210" s="131" t="s">
        <v>160</v>
      </c>
      <c r="E210" s="132" t="s">
        <v>616</v>
      </c>
      <c r="F210" s="133" t="s">
        <v>617</v>
      </c>
      <c r="G210" s="134" t="s">
        <v>376</v>
      </c>
      <c r="H210" s="135">
        <v>1</v>
      </c>
      <c r="I210" s="136"/>
      <c r="J210" s="137">
        <f>ROUND(I210*H210,2)</f>
        <v>0</v>
      </c>
      <c r="K210" s="133" t="s">
        <v>320</v>
      </c>
      <c r="L210" s="32"/>
      <c r="M210" s="138" t="s">
        <v>1</v>
      </c>
      <c r="N210" s="139" t="s">
        <v>39</v>
      </c>
      <c r="P210" s="140">
        <f>O210*H210</f>
        <v>0</v>
      </c>
      <c r="Q210" s="140">
        <v>0</v>
      </c>
      <c r="R210" s="140">
        <f>Q210*H210</f>
        <v>0</v>
      </c>
      <c r="S210" s="140">
        <v>0</v>
      </c>
      <c r="T210" s="141">
        <f>S210*H210</f>
        <v>0</v>
      </c>
      <c r="AR210" s="142" t="s">
        <v>200</v>
      </c>
      <c r="AT210" s="142" t="s">
        <v>160</v>
      </c>
      <c r="AU210" s="142" t="s">
        <v>83</v>
      </c>
      <c r="AY210" s="17" t="s">
        <v>159</v>
      </c>
      <c r="BE210" s="143">
        <f>IF(N210="základní",J210,0)</f>
        <v>0</v>
      </c>
      <c r="BF210" s="143">
        <f>IF(N210="snížená",J210,0)</f>
        <v>0</v>
      </c>
      <c r="BG210" s="143">
        <f>IF(N210="zákl. přenesená",J210,0)</f>
        <v>0</v>
      </c>
      <c r="BH210" s="143">
        <f>IF(N210="sníž. přenesená",J210,0)</f>
        <v>0</v>
      </c>
      <c r="BI210" s="143">
        <f>IF(N210="nulová",J210,0)</f>
        <v>0</v>
      </c>
      <c r="BJ210" s="17" t="s">
        <v>81</v>
      </c>
      <c r="BK210" s="143">
        <f>ROUND(I210*H210,2)</f>
        <v>0</v>
      </c>
      <c r="BL210" s="17" t="s">
        <v>200</v>
      </c>
      <c r="BM210" s="142" t="s">
        <v>1399</v>
      </c>
    </row>
    <row r="211" spans="2:65" s="1" customFormat="1" ht="19.2">
      <c r="B211" s="32"/>
      <c r="D211" s="144" t="s">
        <v>165</v>
      </c>
      <c r="F211" s="145" t="s">
        <v>617</v>
      </c>
      <c r="I211" s="146"/>
      <c r="L211" s="32"/>
      <c r="M211" s="147"/>
      <c r="T211" s="56"/>
      <c r="AT211" s="17" t="s">
        <v>165</v>
      </c>
      <c r="AU211" s="17" t="s">
        <v>83</v>
      </c>
    </row>
    <row r="212" spans="2:65" s="1" customFormat="1" ht="33" customHeight="1">
      <c r="B212" s="130"/>
      <c r="C212" s="131" t="s">
        <v>245</v>
      </c>
      <c r="D212" s="131" t="s">
        <v>160</v>
      </c>
      <c r="E212" s="132" t="s">
        <v>476</v>
      </c>
      <c r="F212" s="133" t="s">
        <v>477</v>
      </c>
      <c r="G212" s="134" t="s">
        <v>344</v>
      </c>
      <c r="H212" s="135">
        <v>40</v>
      </c>
      <c r="I212" s="136"/>
      <c r="J212" s="137">
        <f>ROUND(I212*H212,2)</f>
        <v>0</v>
      </c>
      <c r="K212" s="133" t="s">
        <v>320</v>
      </c>
      <c r="L212" s="32"/>
      <c r="M212" s="138" t="s">
        <v>1</v>
      </c>
      <c r="N212" s="139" t="s">
        <v>39</v>
      </c>
      <c r="P212" s="140">
        <f>O212*H212</f>
        <v>0</v>
      </c>
      <c r="Q212" s="140">
        <v>0</v>
      </c>
      <c r="R212" s="140">
        <f>Q212*H212</f>
        <v>0</v>
      </c>
      <c r="S212" s="140">
        <v>0</v>
      </c>
      <c r="T212" s="141">
        <f>S212*H212</f>
        <v>0</v>
      </c>
      <c r="AR212" s="142" t="s">
        <v>200</v>
      </c>
      <c r="AT212" s="142" t="s">
        <v>160</v>
      </c>
      <c r="AU212" s="142" t="s">
        <v>83</v>
      </c>
      <c r="AY212" s="17" t="s">
        <v>159</v>
      </c>
      <c r="BE212" s="143">
        <f>IF(N212="základní",J212,0)</f>
        <v>0</v>
      </c>
      <c r="BF212" s="143">
        <f>IF(N212="snížená",J212,0)</f>
        <v>0</v>
      </c>
      <c r="BG212" s="143">
        <f>IF(N212="zákl. přenesená",J212,0)</f>
        <v>0</v>
      </c>
      <c r="BH212" s="143">
        <f>IF(N212="sníž. přenesená",J212,0)</f>
        <v>0</v>
      </c>
      <c r="BI212" s="143">
        <f>IF(N212="nulová",J212,0)</f>
        <v>0</v>
      </c>
      <c r="BJ212" s="17" t="s">
        <v>81</v>
      </c>
      <c r="BK212" s="143">
        <f>ROUND(I212*H212,2)</f>
        <v>0</v>
      </c>
      <c r="BL212" s="17" t="s">
        <v>200</v>
      </c>
      <c r="BM212" s="142" t="s">
        <v>1400</v>
      </c>
    </row>
    <row r="213" spans="2:65" s="1" customFormat="1" ht="19.2">
      <c r="B213" s="32"/>
      <c r="D213" s="144" t="s">
        <v>165</v>
      </c>
      <c r="F213" s="145" t="s">
        <v>477</v>
      </c>
      <c r="I213" s="146"/>
      <c r="L213" s="32"/>
      <c r="M213" s="147"/>
      <c r="T213" s="56"/>
      <c r="AT213" s="17" t="s">
        <v>165</v>
      </c>
      <c r="AU213" s="17" t="s">
        <v>83</v>
      </c>
    </row>
    <row r="214" spans="2:65" s="1" customFormat="1" ht="16.5" customHeight="1">
      <c r="B214" s="130"/>
      <c r="C214" s="158" t="s">
        <v>350</v>
      </c>
      <c r="D214" s="158" t="s">
        <v>326</v>
      </c>
      <c r="E214" s="159" t="s">
        <v>926</v>
      </c>
      <c r="F214" s="160" t="s">
        <v>480</v>
      </c>
      <c r="G214" s="161" t="s">
        <v>344</v>
      </c>
      <c r="H214" s="162">
        <v>40</v>
      </c>
      <c r="I214" s="163"/>
      <c r="J214" s="164">
        <f>ROUND(I214*H214,2)</f>
        <v>0</v>
      </c>
      <c r="K214" s="160" t="s">
        <v>1</v>
      </c>
      <c r="L214" s="165"/>
      <c r="M214" s="166" t="s">
        <v>1</v>
      </c>
      <c r="N214" s="167" t="s">
        <v>39</v>
      </c>
      <c r="P214" s="140">
        <f>O214*H214</f>
        <v>0</v>
      </c>
      <c r="Q214" s="140">
        <v>3.5300000000000002E-3</v>
      </c>
      <c r="R214" s="140">
        <f>Q214*H214</f>
        <v>0.14119999999999999</v>
      </c>
      <c r="S214" s="140">
        <v>0</v>
      </c>
      <c r="T214" s="141">
        <f>S214*H214</f>
        <v>0</v>
      </c>
      <c r="AR214" s="142" t="s">
        <v>241</v>
      </c>
      <c r="AT214" s="142" t="s">
        <v>326</v>
      </c>
      <c r="AU214" s="142" t="s">
        <v>83</v>
      </c>
      <c r="AY214" s="17" t="s">
        <v>159</v>
      </c>
      <c r="BE214" s="143">
        <f>IF(N214="základní",J214,0)</f>
        <v>0</v>
      </c>
      <c r="BF214" s="143">
        <f>IF(N214="snížená",J214,0)</f>
        <v>0</v>
      </c>
      <c r="BG214" s="143">
        <f>IF(N214="zákl. přenesená",J214,0)</f>
        <v>0</v>
      </c>
      <c r="BH214" s="143">
        <f>IF(N214="sníž. přenesená",J214,0)</f>
        <v>0</v>
      </c>
      <c r="BI214" s="143">
        <f>IF(N214="nulová",J214,0)</f>
        <v>0</v>
      </c>
      <c r="BJ214" s="17" t="s">
        <v>81</v>
      </c>
      <c r="BK214" s="143">
        <f>ROUND(I214*H214,2)</f>
        <v>0</v>
      </c>
      <c r="BL214" s="17" t="s">
        <v>200</v>
      </c>
      <c r="BM214" s="142" t="s">
        <v>1401</v>
      </c>
    </row>
    <row r="215" spans="2:65" s="1" customFormat="1" ht="10.199999999999999">
      <c r="B215" s="32"/>
      <c r="D215" s="144" t="s">
        <v>165</v>
      </c>
      <c r="F215" s="145" t="s">
        <v>480</v>
      </c>
      <c r="I215" s="146"/>
      <c r="L215" s="32"/>
      <c r="M215" s="147"/>
      <c r="T215" s="56"/>
      <c r="AT215" s="17" t="s">
        <v>165</v>
      </c>
      <c r="AU215" s="17" t="s">
        <v>83</v>
      </c>
    </row>
    <row r="216" spans="2:65" s="1" customFormat="1" ht="24.15" customHeight="1">
      <c r="B216" s="130"/>
      <c r="C216" s="131" t="s">
        <v>249</v>
      </c>
      <c r="D216" s="131" t="s">
        <v>160</v>
      </c>
      <c r="E216" s="132" t="s">
        <v>929</v>
      </c>
      <c r="F216" s="133" t="s">
        <v>930</v>
      </c>
      <c r="G216" s="134" t="s">
        <v>344</v>
      </c>
      <c r="H216" s="135">
        <v>10</v>
      </c>
      <c r="I216" s="136"/>
      <c r="J216" s="137">
        <f>ROUND(I216*H216,2)</f>
        <v>0</v>
      </c>
      <c r="K216" s="133" t="s">
        <v>345</v>
      </c>
      <c r="L216" s="32"/>
      <c r="M216" s="138" t="s">
        <v>1</v>
      </c>
      <c r="N216" s="139" t="s">
        <v>39</v>
      </c>
      <c r="P216" s="140">
        <f>O216*H216</f>
        <v>0</v>
      </c>
      <c r="Q216" s="140">
        <v>0</v>
      </c>
      <c r="R216" s="140">
        <f>Q216*H216</f>
        <v>0</v>
      </c>
      <c r="S216" s="140">
        <v>0</v>
      </c>
      <c r="T216" s="141">
        <f>S216*H216</f>
        <v>0</v>
      </c>
      <c r="AR216" s="142" t="s">
        <v>164</v>
      </c>
      <c r="AT216" s="142" t="s">
        <v>160</v>
      </c>
      <c r="AU216" s="142" t="s">
        <v>83</v>
      </c>
      <c r="AY216" s="17" t="s">
        <v>159</v>
      </c>
      <c r="BE216" s="143">
        <f>IF(N216="základní",J216,0)</f>
        <v>0</v>
      </c>
      <c r="BF216" s="143">
        <f>IF(N216="snížená",J216,0)</f>
        <v>0</v>
      </c>
      <c r="BG216" s="143">
        <f>IF(N216="zákl. přenesená",J216,0)</f>
        <v>0</v>
      </c>
      <c r="BH216" s="143">
        <f>IF(N216="sníž. přenesená",J216,0)</f>
        <v>0</v>
      </c>
      <c r="BI216" s="143">
        <f>IF(N216="nulová",J216,0)</f>
        <v>0</v>
      </c>
      <c r="BJ216" s="17" t="s">
        <v>81</v>
      </c>
      <c r="BK216" s="143">
        <f>ROUND(I216*H216,2)</f>
        <v>0</v>
      </c>
      <c r="BL216" s="17" t="s">
        <v>164</v>
      </c>
      <c r="BM216" s="142" t="s">
        <v>1402</v>
      </c>
    </row>
    <row r="217" spans="2:65" s="1" customFormat="1" ht="19.2">
      <c r="B217" s="32"/>
      <c r="D217" s="144" t="s">
        <v>165</v>
      </c>
      <c r="F217" s="145" t="s">
        <v>930</v>
      </c>
      <c r="I217" s="146"/>
      <c r="L217" s="32"/>
      <c r="M217" s="147"/>
      <c r="T217" s="56"/>
      <c r="AT217" s="17" t="s">
        <v>165</v>
      </c>
      <c r="AU217" s="17" t="s">
        <v>83</v>
      </c>
    </row>
    <row r="218" spans="2:65" s="1" customFormat="1" ht="16.5" customHeight="1">
      <c r="B218" s="130"/>
      <c r="C218" s="158" t="s">
        <v>312</v>
      </c>
      <c r="D218" s="158" t="s">
        <v>326</v>
      </c>
      <c r="E218" s="159" t="s">
        <v>933</v>
      </c>
      <c r="F218" s="160" t="s">
        <v>1403</v>
      </c>
      <c r="G218" s="161" t="s">
        <v>344</v>
      </c>
      <c r="H218" s="162">
        <v>10</v>
      </c>
      <c r="I218" s="163"/>
      <c r="J218" s="164">
        <f>ROUND(I218*H218,2)</f>
        <v>0</v>
      </c>
      <c r="K218" s="160" t="s">
        <v>1</v>
      </c>
      <c r="L218" s="165"/>
      <c r="M218" s="166" t="s">
        <v>1</v>
      </c>
      <c r="N218" s="167" t="s">
        <v>39</v>
      </c>
      <c r="P218" s="140">
        <f>O218*H218</f>
        <v>0</v>
      </c>
      <c r="Q218" s="140">
        <v>5.4999999999999997E-3</v>
      </c>
      <c r="R218" s="140">
        <f>Q218*H218</f>
        <v>5.4999999999999993E-2</v>
      </c>
      <c r="S218" s="140">
        <v>0</v>
      </c>
      <c r="T218" s="141">
        <f>S218*H218</f>
        <v>0</v>
      </c>
      <c r="AR218" s="142" t="s">
        <v>175</v>
      </c>
      <c r="AT218" s="142" t="s">
        <v>326</v>
      </c>
      <c r="AU218" s="142" t="s">
        <v>83</v>
      </c>
      <c r="AY218" s="17" t="s">
        <v>159</v>
      </c>
      <c r="BE218" s="143">
        <f>IF(N218="základní",J218,0)</f>
        <v>0</v>
      </c>
      <c r="BF218" s="143">
        <f>IF(N218="snížená",J218,0)</f>
        <v>0</v>
      </c>
      <c r="BG218" s="143">
        <f>IF(N218="zákl. přenesená",J218,0)</f>
        <v>0</v>
      </c>
      <c r="BH218" s="143">
        <f>IF(N218="sníž. přenesená",J218,0)</f>
        <v>0</v>
      </c>
      <c r="BI218" s="143">
        <f>IF(N218="nulová",J218,0)</f>
        <v>0</v>
      </c>
      <c r="BJ218" s="17" t="s">
        <v>81</v>
      </c>
      <c r="BK218" s="143">
        <f>ROUND(I218*H218,2)</f>
        <v>0</v>
      </c>
      <c r="BL218" s="17" t="s">
        <v>164</v>
      </c>
      <c r="BM218" s="142" t="s">
        <v>1404</v>
      </c>
    </row>
    <row r="219" spans="2:65" s="1" customFormat="1" ht="10.199999999999999">
      <c r="B219" s="32"/>
      <c r="D219" s="144" t="s">
        <v>165</v>
      </c>
      <c r="F219" s="145" t="s">
        <v>1403</v>
      </c>
      <c r="I219" s="146"/>
      <c r="L219" s="32"/>
      <c r="M219" s="147"/>
      <c r="T219" s="56"/>
      <c r="AT219" s="17" t="s">
        <v>165</v>
      </c>
      <c r="AU219" s="17" t="s">
        <v>83</v>
      </c>
    </row>
    <row r="220" spans="2:65" s="1" customFormat="1" ht="33" customHeight="1">
      <c r="B220" s="130"/>
      <c r="C220" s="131" t="s">
        <v>253</v>
      </c>
      <c r="D220" s="131" t="s">
        <v>160</v>
      </c>
      <c r="E220" s="132" t="s">
        <v>936</v>
      </c>
      <c r="F220" s="133" t="s">
        <v>937</v>
      </c>
      <c r="G220" s="134" t="s">
        <v>344</v>
      </c>
      <c r="H220" s="135">
        <v>40</v>
      </c>
      <c r="I220" s="136"/>
      <c r="J220" s="137">
        <f>ROUND(I220*H220,2)</f>
        <v>0</v>
      </c>
      <c r="K220" s="133" t="s">
        <v>320</v>
      </c>
      <c r="L220" s="32"/>
      <c r="M220" s="138" t="s">
        <v>1</v>
      </c>
      <c r="N220" s="139" t="s">
        <v>39</v>
      </c>
      <c r="P220" s="140">
        <f>O220*H220</f>
        <v>0</v>
      </c>
      <c r="Q220" s="140">
        <v>0</v>
      </c>
      <c r="R220" s="140">
        <f>Q220*H220</f>
        <v>0</v>
      </c>
      <c r="S220" s="140">
        <v>0</v>
      </c>
      <c r="T220" s="141">
        <f>S220*H220</f>
        <v>0</v>
      </c>
      <c r="AR220" s="142" t="s">
        <v>200</v>
      </c>
      <c r="AT220" s="142" t="s">
        <v>160</v>
      </c>
      <c r="AU220" s="142" t="s">
        <v>83</v>
      </c>
      <c r="AY220" s="17" t="s">
        <v>159</v>
      </c>
      <c r="BE220" s="143">
        <f>IF(N220="základní",J220,0)</f>
        <v>0</v>
      </c>
      <c r="BF220" s="143">
        <f>IF(N220="snížená",J220,0)</f>
        <v>0</v>
      </c>
      <c r="BG220" s="143">
        <f>IF(N220="zákl. přenesená",J220,0)</f>
        <v>0</v>
      </c>
      <c r="BH220" s="143">
        <f>IF(N220="sníž. přenesená",J220,0)</f>
        <v>0</v>
      </c>
      <c r="BI220" s="143">
        <f>IF(N220="nulová",J220,0)</f>
        <v>0</v>
      </c>
      <c r="BJ220" s="17" t="s">
        <v>81</v>
      </c>
      <c r="BK220" s="143">
        <f>ROUND(I220*H220,2)</f>
        <v>0</v>
      </c>
      <c r="BL220" s="17" t="s">
        <v>200</v>
      </c>
      <c r="BM220" s="142" t="s">
        <v>1405</v>
      </c>
    </row>
    <row r="221" spans="2:65" s="1" customFormat="1" ht="19.2">
      <c r="B221" s="32"/>
      <c r="D221" s="144" t="s">
        <v>165</v>
      </c>
      <c r="F221" s="145" t="s">
        <v>937</v>
      </c>
      <c r="I221" s="146"/>
      <c r="L221" s="32"/>
      <c r="M221" s="147"/>
      <c r="T221" s="56"/>
      <c r="AT221" s="17" t="s">
        <v>165</v>
      </c>
      <c r="AU221" s="17" t="s">
        <v>83</v>
      </c>
    </row>
    <row r="222" spans="2:65" s="1" customFormat="1" ht="16.5" customHeight="1">
      <c r="B222" s="130"/>
      <c r="C222" s="158" t="s">
        <v>322</v>
      </c>
      <c r="D222" s="158" t="s">
        <v>326</v>
      </c>
      <c r="E222" s="159" t="s">
        <v>940</v>
      </c>
      <c r="F222" s="160" t="s">
        <v>941</v>
      </c>
      <c r="G222" s="161" t="s">
        <v>344</v>
      </c>
      <c r="H222" s="162">
        <v>40</v>
      </c>
      <c r="I222" s="163"/>
      <c r="J222" s="164">
        <f>ROUND(I222*H222,2)</f>
        <v>0</v>
      </c>
      <c r="K222" s="160" t="s">
        <v>1</v>
      </c>
      <c r="L222" s="165"/>
      <c r="M222" s="166" t="s">
        <v>1</v>
      </c>
      <c r="N222" s="167" t="s">
        <v>39</v>
      </c>
      <c r="P222" s="140">
        <f>O222*H222</f>
        <v>0</v>
      </c>
      <c r="Q222" s="140">
        <v>4.3499999999999997E-3</v>
      </c>
      <c r="R222" s="140">
        <f>Q222*H222</f>
        <v>0.17399999999999999</v>
      </c>
      <c r="S222" s="140">
        <v>0</v>
      </c>
      <c r="T222" s="141">
        <f>S222*H222</f>
        <v>0</v>
      </c>
      <c r="AR222" s="142" t="s">
        <v>241</v>
      </c>
      <c r="AT222" s="142" t="s">
        <v>326</v>
      </c>
      <c r="AU222" s="142" t="s">
        <v>83</v>
      </c>
      <c r="AY222" s="17" t="s">
        <v>159</v>
      </c>
      <c r="BE222" s="143">
        <f>IF(N222="základní",J222,0)</f>
        <v>0</v>
      </c>
      <c r="BF222" s="143">
        <f>IF(N222="snížená",J222,0)</f>
        <v>0</v>
      </c>
      <c r="BG222" s="143">
        <f>IF(N222="zákl. přenesená",J222,0)</f>
        <v>0</v>
      </c>
      <c r="BH222" s="143">
        <f>IF(N222="sníž. přenesená",J222,0)</f>
        <v>0</v>
      </c>
      <c r="BI222" s="143">
        <f>IF(N222="nulová",J222,0)</f>
        <v>0</v>
      </c>
      <c r="BJ222" s="17" t="s">
        <v>81</v>
      </c>
      <c r="BK222" s="143">
        <f>ROUND(I222*H222,2)</f>
        <v>0</v>
      </c>
      <c r="BL222" s="17" t="s">
        <v>200</v>
      </c>
      <c r="BM222" s="142" t="s">
        <v>1406</v>
      </c>
    </row>
    <row r="223" spans="2:65" s="1" customFormat="1" ht="10.199999999999999">
      <c r="B223" s="32"/>
      <c r="D223" s="144" t="s">
        <v>165</v>
      </c>
      <c r="F223" s="145" t="s">
        <v>941</v>
      </c>
      <c r="I223" s="146"/>
      <c r="L223" s="32"/>
      <c r="M223" s="147"/>
      <c r="T223" s="56"/>
      <c r="AT223" s="17" t="s">
        <v>165</v>
      </c>
      <c r="AU223" s="17" t="s">
        <v>83</v>
      </c>
    </row>
    <row r="224" spans="2:65" s="1" customFormat="1" ht="16.5" customHeight="1">
      <c r="B224" s="130"/>
      <c r="C224" s="131" t="s">
        <v>257</v>
      </c>
      <c r="D224" s="131" t="s">
        <v>160</v>
      </c>
      <c r="E224" s="132" t="s">
        <v>1407</v>
      </c>
      <c r="F224" s="133" t="s">
        <v>1408</v>
      </c>
      <c r="G224" s="134" t="s">
        <v>376</v>
      </c>
      <c r="H224" s="135">
        <v>3</v>
      </c>
      <c r="I224" s="136"/>
      <c r="J224" s="137">
        <f>ROUND(I224*H224,2)</f>
        <v>0</v>
      </c>
      <c r="K224" s="133" t="s">
        <v>1</v>
      </c>
      <c r="L224" s="32"/>
      <c r="M224" s="138" t="s">
        <v>1</v>
      </c>
      <c r="N224" s="139" t="s">
        <v>39</v>
      </c>
      <c r="P224" s="140">
        <f>O224*H224</f>
        <v>0</v>
      </c>
      <c r="Q224" s="140">
        <v>0</v>
      </c>
      <c r="R224" s="140">
        <f>Q224*H224</f>
        <v>0</v>
      </c>
      <c r="S224" s="140">
        <v>0</v>
      </c>
      <c r="T224" s="141">
        <f>S224*H224</f>
        <v>0</v>
      </c>
      <c r="AR224" s="142" t="s">
        <v>200</v>
      </c>
      <c r="AT224" s="142" t="s">
        <v>160</v>
      </c>
      <c r="AU224" s="142" t="s">
        <v>83</v>
      </c>
      <c r="AY224" s="17" t="s">
        <v>159</v>
      </c>
      <c r="BE224" s="143">
        <f>IF(N224="základní",J224,0)</f>
        <v>0</v>
      </c>
      <c r="BF224" s="143">
        <f>IF(N224="snížená",J224,0)</f>
        <v>0</v>
      </c>
      <c r="BG224" s="143">
        <f>IF(N224="zákl. přenesená",J224,0)</f>
        <v>0</v>
      </c>
      <c r="BH224" s="143">
        <f>IF(N224="sníž. přenesená",J224,0)</f>
        <v>0</v>
      </c>
      <c r="BI224" s="143">
        <f>IF(N224="nulová",J224,0)</f>
        <v>0</v>
      </c>
      <c r="BJ224" s="17" t="s">
        <v>81</v>
      </c>
      <c r="BK224" s="143">
        <f>ROUND(I224*H224,2)</f>
        <v>0</v>
      </c>
      <c r="BL224" s="17" t="s">
        <v>200</v>
      </c>
      <c r="BM224" s="142" t="s">
        <v>1409</v>
      </c>
    </row>
    <row r="225" spans="2:65" s="1" customFormat="1" ht="10.199999999999999">
      <c r="B225" s="32"/>
      <c r="D225" s="144" t="s">
        <v>165</v>
      </c>
      <c r="F225" s="145" t="s">
        <v>1408</v>
      </c>
      <c r="I225" s="146"/>
      <c r="L225" s="32"/>
      <c r="M225" s="147"/>
      <c r="T225" s="56"/>
      <c r="AT225" s="17" t="s">
        <v>165</v>
      </c>
      <c r="AU225" s="17" t="s">
        <v>83</v>
      </c>
    </row>
    <row r="226" spans="2:65" s="1" customFormat="1" ht="37.799999999999997" customHeight="1">
      <c r="B226" s="130"/>
      <c r="C226" s="158" t="s">
        <v>333</v>
      </c>
      <c r="D226" s="158" t="s">
        <v>326</v>
      </c>
      <c r="E226" s="159" t="s">
        <v>1410</v>
      </c>
      <c r="F226" s="160" t="s">
        <v>1411</v>
      </c>
      <c r="G226" s="161" t="s">
        <v>376</v>
      </c>
      <c r="H226" s="162">
        <v>3</v>
      </c>
      <c r="I226" s="163"/>
      <c r="J226" s="164">
        <f>ROUND(I226*H226,2)</f>
        <v>0</v>
      </c>
      <c r="K226" s="160" t="s">
        <v>1</v>
      </c>
      <c r="L226" s="165"/>
      <c r="M226" s="166" t="s">
        <v>1</v>
      </c>
      <c r="N226" s="167" t="s">
        <v>39</v>
      </c>
      <c r="P226" s="140">
        <f>O226*H226</f>
        <v>0</v>
      </c>
      <c r="Q226" s="140">
        <v>0</v>
      </c>
      <c r="R226" s="140">
        <f>Q226*H226</f>
        <v>0</v>
      </c>
      <c r="S226" s="140">
        <v>0</v>
      </c>
      <c r="T226" s="141">
        <f>S226*H226</f>
        <v>0</v>
      </c>
      <c r="AR226" s="142" t="s">
        <v>175</v>
      </c>
      <c r="AT226" s="142" t="s">
        <v>326</v>
      </c>
      <c r="AU226" s="142" t="s">
        <v>83</v>
      </c>
      <c r="AY226" s="17" t="s">
        <v>159</v>
      </c>
      <c r="BE226" s="143">
        <f>IF(N226="základní",J226,0)</f>
        <v>0</v>
      </c>
      <c r="BF226" s="143">
        <f>IF(N226="snížená",J226,0)</f>
        <v>0</v>
      </c>
      <c r="BG226" s="143">
        <f>IF(N226="zákl. přenesená",J226,0)</f>
        <v>0</v>
      </c>
      <c r="BH226" s="143">
        <f>IF(N226="sníž. přenesená",J226,0)</f>
        <v>0</v>
      </c>
      <c r="BI226" s="143">
        <f>IF(N226="nulová",J226,0)</f>
        <v>0</v>
      </c>
      <c r="BJ226" s="17" t="s">
        <v>81</v>
      </c>
      <c r="BK226" s="143">
        <f>ROUND(I226*H226,2)</f>
        <v>0</v>
      </c>
      <c r="BL226" s="17" t="s">
        <v>164</v>
      </c>
      <c r="BM226" s="142" t="s">
        <v>1412</v>
      </c>
    </row>
    <row r="227" spans="2:65" s="1" customFormat="1" ht="28.8">
      <c r="B227" s="32"/>
      <c r="D227" s="144" t="s">
        <v>165</v>
      </c>
      <c r="F227" s="145" t="s">
        <v>1411</v>
      </c>
      <c r="I227" s="146"/>
      <c r="L227" s="32"/>
      <c r="M227" s="147"/>
      <c r="T227" s="56"/>
      <c r="AT227" s="17" t="s">
        <v>165</v>
      </c>
      <c r="AU227" s="17" t="s">
        <v>83</v>
      </c>
    </row>
    <row r="228" spans="2:65" s="12" customFormat="1" ht="10.199999999999999">
      <c r="B228" s="168"/>
      <c r="D228" s="144" t="s">
        <v>331</v>
      </c>
      <c r="E228" s="169" t="s">
        <v>1</v>
      </c>
      <c r="F228" s="170" t="s">
        <v>1413</v>
      </c>
      <c r="H228" s="171">
        <v>3</v>
      </c>
      <c r="I228" s="172"/>
      <c r="L228" s="168"/>
      <c r="M228" s="173"/>
      <c r="T228" s="174"/>
      <c r="AT228" s="169" t="s">
        <v>331</v>
      </c>
      <c r="AU228" s="169" t="s">
        <v>83</v>
      </c>
      <c r="AV228" s="12" t="s">
        <v>83</v>
      </c>
      <c r="AW228" s="12" t="s">
        <v>31</v>
      </c>
      <c r="AX228" s="12" t="s">
        <v>81</v>
      </c>
      <c r="AY228" s="169" t="s">
        <v>159</v>
      </c>
    </row>
    <row r="229" spans="2:65" s="1" customFormat="1" ht="66.75" customHeight="1">
      <c r="B229" s="130"/>
      <c r="C229" s="158" t="s">
        <v>258</v>
      </c>
      <c r="D229" s="158" t="s">
        <v>326</v>
      </c>
      <c r="E229" s="159" t="s">
        <v>1414</v>
      </c>
      <c r="F229" s="160" t="s">
        <v>1415</v>
      </c>
      <c r="G229" s="161" t="s">
        <v>376</v>
      </c>
      <c r="H229" s="162">
        <v>2</v>
      </c>
      <c r="I229" s="163"/>
      <c r="J229" s="164">
        <f>ROUND(I229*H229,2)</f>
        <v>0</v>
      </c>
      <c r="K229" s="160" t="s">
        <v>1</v>
      </c>
      <c r="L229" s="165"/>
      <c r="M229" s="166" t="s">
        <v>1</v>
      </c>
      <c r="N229" s="167" t="s">
        <v>39</v>
      </c>
      <c r="P229" s="140">
        <f>O229*H229</f>
        <v>0</v>
      </c>
      <c r="Q229" s="140">
        <v>0</v>
      </c>
      <c r="R229" s="140">
        <f>Q229*H229</f>
        <v>0</v>
      </c>
      <c r="S229" s="140">
        <v>0</v>
      </c>
      <c r="T229" s="141">
        <f>S229*H229</f>
        <v>0</v>
      </c>
      <c r="AR229" s="142" t="s">
        <v>175</v>
      </c>
      <c r="AT229" s="142" t="s">
        <v>326</v>
      </c>
      <c r="AU229" s="142" t="s">
        <v>83</v>
      </c>
      <c r="AY229" s="17" t="s">
        <v>159</v>
      </c>
      <c r="BE229" s="143">
        <f>IF(N229="základní",J229,0)</f>
        <v>0</v>
      </c>
      <c r="BF229" s="143">
        <f>IF(N229="snížená",J229,0)</f>
        <v>0</v>
      </c>
      <c r="BG229" s="143">
        <f>IF(N229="zákl. přenesená",J229,0)</f>
        <v>0</v>
      </c>
      <c r="BH229" s="143">
        <f>IF(N229="sníž. přenesená",J229,0)</f>
        <v>0</v>
      </c>
      <c r="BI229" s="143">
        <f>IF(N229="nulová",J229,0)</f>
        <v>0</v>
      </c>
      <c r="BJ229" s="17" t="s">
        <v>81</v>
      </c>
      <c r="BK229" s="143">
        <f>ROUND(I229*H229,2)</f>
        <v>0</v>
      </c>
      <c r="BL229" s="17" t="s">
        <v>164</v>
      </c>
      <c r="BM229" s="142" t="s">
        <v>1416</v>
      </c>
    </row>
    <row r="230" spans="2:65" s="1" customFormat="1" ht="67.2">
      <c r="B230" s="32"/>
      <c r="D230" s="144" t="s">
        <v>165</v>
      </c>
      <c r="F230" s="145" t="s">
        <v>1417</v>
      </c>
      <c r="I230" s="146"/>
      <c r="L230" s="32"/>
      <c r="M230" s="147"/>
      <c r="T230" s="56"/>
      <c r="AT230" s="17" t="s">
        <v>165</v>
      </c>
      <c r="AU230" s="17" t="s">
        <v>83</v>
      </c>
    </row>
    <row r="231" spans="2:65" s="12" customFormat="1" ht="10.199999999999999">
      <c r="B231" s="168"/>
      <c r="D231" s="144" t="s">
        <v>331</v>
      </c>
      <c r="E231" s="169" t="s">
        <v>1</v>
      </c>
      <c r="F231" s="170" t="s">
        <v>1418</v>
      </c>
      <c r="H231" s="171">
        <v>2</v>
      </c>
      <c r="I231" s="172"/>
      <c r="L231" s="168"/>
      <c r="M231" s="173"/>
      <c r="T231" s="174"/>
      <c r="AT231" s="169" t="s">
        <v>331</v>
      </c>
      <c r="AU231" s="169" t="s">
        <v>83</v>
      </c>
      <c r="AV231" s="12" t="s">
        <v>83</v>
      </c>
      <c r="AW231" s="12" t="s">
        <v>31</v>
      </c>
      <c r="AX231" s="12" t="s">
        <v>81</v>
      </c>
      <c r="AY231" s="169" t="s">
        <v>159</v>
      </c>
    </row>
    <row r="232" spans="2:65" s="1" customFormat="1" ht="66.75" customHeight="1">
      <c r="B232" s="130"/>
      <c r="C232" s="158" t="s">
        <v>584</v>
      </c>
      <c r="D232" s="158" t="s">
        <v>326</v>
      </c>
      <c r="E232" s="159" t="s">
        <v>1419</v>
      </c>
      <c r="F232" s="160" t="s">
        <v>1420</v>
      </c>
      <c r="G232" s="161" t="s">
        <v>376</v>
      </c>
      <c r="H232" s="162">
        <v>1</v>
      </c>
      <c r="I232" s="163"/>
      <c r="J232" s="164">
        <f>ROUND(I232*H232,2)</f>
        <v>0</v>
      </c>
      <c r="K232" s="160" t="s">
        <v>1</v>
      </c>
      <c r="L232" s="165"/>
      <c r="M232" s="166" t="s">
        <v>1</v>
      </c>
      <c r="N232" s="167" t="s">
        <v>39</v>
      </c>
      <c r="P232" s="140">
        <f>O232*H232</f>
        <v>0</v>
      </c>
      <c r="Q232" s="140">
        <v>0</v>
      </c>
      <c r="R232" s="140">
        <f>Q232*H232</f>
        <v>0</v>
      </c>
      <c r="S232" s="140">
        <v>0</v>
      </c>
      <c r="T232" s="141">
        <f>S232*H232</f>
        <v>0</v>
      </c>
      <c r="AR232" s="142" t="s">
        <v>175</v>
      </c>
      <c r="AT232" s="142" t="s">
        <v>326</v>
      </c>
      <c r="AU232" s="142" t="s">
        <v>83</v>
      </c>
      <c r="AY232" s="17" t="s">
        <v>159</v>
      </c>
      <c r="BE232" s="143">
        <f>IF(N232="základní",J232,0)</f>
        <v>0</v>
      </c>
      <c r="BF232" s="143">
        <f>IF(N232="snížená",J232,0)</f>
        <v>0</v>
      </c>
      <c r="BG232" s="143">
        <f>IF(N232="zákl. přenesená",J232,0)</f>
        <v>0</v>
      </c>
      <c r="BH232" s="143">
        <f>IF(N232="sníž. přenesená",J232,0)</f>
        <v>0</v>
      </c>
      <c r="BI232" s="143">
        <f>IF(N232="nulová",J232,0)</f>
        <v>0</v>
      </c>
      <c r="BJ232" s="17" t="s">
        <v>81</v>
      </c>
      <c r="BK232" s="143">
        <f>ROUND(I232*H232,2)</f>
        <v>0</v>
      </c>
      <c r="BL232" s="17" t="s">
        <v>164</v>
      </c>
      <c r="BM232" s="142" t="s">
        <v>1421</v>
      </c>
    </row>
    <row r="233" spans="2:65" s="1" customFormat="1" ht="67.2">
      <c r="B233" s="32"/>
      <c r="D233" s="144" t="s">
        <v>165</v>
      </c>
      <c r="F233" s="145" t="s">
        <v>1422</v>
      </c>
      <c r="I233" s="146"/>
      <c r="L233" s="32"/>
      <c r="M233" s="147"/>
      <c r="T233" s="56"/>
      <c r="AT233" s="17" t="s">
        <v>165</v>
      </c>
      <c r="AU233" s="17" t="s">
        <v>83</v>
      </c>
    </row>
    <row r="234" spans="2:65" s="12" customFormat="1" ht="10.199999999999999">
      <c r="B234" s="168"/>
      <c r="D234" s="144" t="s">
        <v>331</v>
      </c>
      <c r="E234" s="169" t="s">
        <v>1</v>
      </c>
      <c r="F234" s="170" t="s">
        <v>1423</v>
      </c>
      <c r="H234" s="171">
        <v>1</v>
      </c>
      <c r="I234" s="172"/>
      <c r="L234" s="168"/>
      <c r="M234" s="173"/>
      <c r="T234" s="174"/>
      <c r="AT234" s="169" t="s">
        <v>331</v>
      </c>
      <c r="AU234" s="169" t="s">
        <v>83</v>
      </c>
      <c r="AV234" s="12" t="s">
        <v>83</v>
      </c>
      <c r="AW234" s="12" t="s">
        <v>31</v>
      </c>
      <c r="AX234" s="12" t="s">
        <v>81</v>
      </c>
      <c r="AY234" s="169" t="s">
        <v>159</v>
      </c>
    </row>
    <row r="235" spans="2:65" s="1" customFormat="1" ht="16.5" customHeight="1">
      <c r="B235" s="130"/>
      <c r="C235" s="131" t="s">
        <v>633</v>
      </c>
      <c r="D235" s="131" t="s">
        <v>160</v>
      </c>
      <c r="E235" s="132" t="s">
        <v>1424</v>
      </c>
      <c r="F235" s="133" t="s">
        <v>1425</v>
      </c>
      <c r="G235" s="134" t="s">
        <v>376</v>
      </c>
      <c r="H235" s="135">
        <v>3</v>
      </c>
      <c r="I235" s="136"/>
      <c r="J235" s="137">
        <f>ROUND(I235*H235,2)</f>
        <v>0</v>
      </c>
      <c r="K235" s="133" t="s">
        <v>1</v>
      </c>
      <c r="L235" s="32"/>
      <c r="M235" s="138" t="s">
        <v>1</v>
      </c>
      <c r="N235" s="139" t="s">
        <v>39</v>
      </c>
      <c r="P235" s="140">
        <f>O235*H235</f>
        <v>0</v>
      </c>
      <c r="Q235" s="140">
        <v>0</v>
      </c>
      <c r="R235" s="140">
        <f>Q235*H235</f>
        <v>0</v>
      </c>
      <c r="S235" s="140">
        <v>0</v>
      </c>
      <c r="T235" s="141">
        <f>S235*H235</f>
        <v>0</v>
      </c>
      <c r="AR235" s="142" t="s">
        <v>200</v>
      </c>
      <c r="AT235" s="142" t="s">
        <v>160</v>
      </c>
      <c r="AU235" s="142" t="s">
        <v>83</v>
      </c>
      <c r="AY235" s="17" t="s">
        <v>159</v>
      </c>
      <c r="BE235" s="143">
        <f>IF(N235="základní",J235,0)</f>
        <v>0</v>
      </c>
      <c r="BF235" s="143">
        <f>IF(N235="snížená",J235,0)</f>
        <v>0</v>
      </c>
      <c r="BG235" s="143">
        <f>IF(N235="zákl. přenesená",J235,0)</f>
        <v>0</v>
      </c>
      <c r="BH235" s="143">
        <f>IF(N235="sníž. přenesená",J235,0)</f>
        <v>0</v>
      </c>
      <c r="BI235" s="143">
        <f>IF(N235="nulová",J235,0)</f>
        <v>0</v>
      </c>
      <c r="BJ235" s="17" t="s">
        <v>81</v>
      </c>
      <c r="BK235" s="143">
        <f>ROUND(I235*H235,2)</f>
        <v>0</v>
      </c>
      <c r="BL235" s="17" t="s">
        <v>200</v>
      </c>
      <c r="BM235" s="142" t="s">
        <v>1426</v>
      </c>
    </row>
    <row r="236" spans="2:65" s="1" customFormat="1" ht="10.199999999999999">
      <c r="B236" s="32"/>
      <c r="D236" s="144" t="s">
        <v>165</v>
      </c>
      <c r="F236" s="145" t="s">
        <v>1425</v>
      </c>
      <c r="I236" s="146"/>
      <c r="L236" s="32"/>
      <c r="M236" s="147"/>
      <c r="T236" s="56"/>
      <c r="AT236" s="17" t="s">
        <v>165</v>
      </c>
      <c r="AU236" s="17" t="s">
        <v>83</v>
      </c>
    </row>
    <row r="237" spans="2:65" s="1" customFormat="1" ht="16.5" customHeight="1">
      <c r="B237" s="130"/>
      <c r="C237" s="131" t="s">
        <v>261</v>
      </c>
      <c r="D237" s="131" t="s">
        <v>160</v>
      </c>
      <c r="E237" s="132" t="s">
        <v>1427</v>
      </c>
      <c r="F237" s="133" t="s">
        <v>1428</v>
      </c>
      <c r="G237" s="134" t="s">
        <v>376</v>
      </c>
      <c r="H237" s="135">
        <v>1</v>
      </c>
      <c r="I237" s="136"/>
      <c r="J237" s="137">
        <f>ROUND(I237*H237,2)</f>
        <v>0</v>
      </c>
      <c r="K237" s="133" t="s">
        <v>1</v>
      </c>
      <c r="L237" s="32"/>
      <c r="M237" s="138" t="s">
        <v>1</v>
      </c>
      <c r="N237" s="139" t="s">
        <v>39</v>
      </c>
      <c r="P237" s="140">
        <f>O237*H237</f>
        <v>0</v>
      </c>
      <c r="Q237" s="140">
        <v>0</v>
      </c>
      <c r="R237" s="140">
        <f>Q237*H237</f>
        <v>0</v>
      </c>
      <c r="S237" s="140">
        <v>0</v>
      </c>
      <c r="T237" s="141">
        <f>S237*H237</f>
        <v>0</v>
      </c>
      <c r="AR237" s="142" t="s">
        <v>200</v>
      </c>
      <c r="AT237" s="142" t="s">
        <v>160</v>
      </c>
      <c r="AU237" s="142" t="s">
        <v>83</v>
      </c>
      <c r="AY237" s="17" t="s">
        <v>159</v>
      </c>
      <c r="BE237" s="143">
        <f>IF(N237="základní",J237,0)</f>
        <v>0</v>
      </c>
      <c r="BF237" s="143">
        <f>IF(N237="snížená",J237,0)</f>
        <v>0</v>
      </c>
      <c r="BG237" s="143">
        <f>IF(N237="zákl. přenesená",J237,0)</f>
        <v>0</v>
      </c>
      <c r="BH237" s="143">
        <f>IF(N237="sníž. přenesená",J237,0)</f>
        <v>0</v>
      </c>
      <c r="BI237" s="143">
        <f>IF(N237="nulová",J237,0)</f>
        <v>0</v>
      </c>
      <c r="BJ237" s="17" t="s">
        <v>81</v>
      </c>
      <c r="BK237" s="143">
        <f>ROUND(I237*H237,2)</f>
        <v>0</v>
      </c>
      <c r="BL237" s="17" t="s">
        <v>200</v>
      </c>
      <c r="BM237" s="142" t="s">
        <v>1429</v>
      </c>
    </row>
    <row r="238" spans="2:65" s="1" customFormat="1" ht="10.199999999999999">
      <c r="B238" s="32"/>
      <c r="D238" s="144" t="s">
        <v>165</v>
      </c>
      <c r="F238" s="145" t="s">
        <v>1428</v>
      </c>
      <c r="I238" s="146"/>
      <c r="L238" s="32"/>
      <c r="M238" s="147"/>
      <c r="T238" s="56"/>
      <c r="AT238" s="17" t="s">
        <v>165</v>
      </c>
      <c r="AU238" s="17" t="s">
        <v>83</v>
      </c>
    </row>
    <row r="239" spans="2:65" s="1" customFormat="1" ht="49.05" customHeight="1">
      <c r="B239" s="130"/>
      <c r="C239" s="158" t="s">
        <v>638</v>
      </c>
      <c r="D239" s="158" t="s">
        <v>326</v>
      </c>
      <c r="E239" s="159" t="s">
        <v>1430</v>
      </c>
      <c r="F239" s="160" t="s">
        <v>1431</v>
      </c>
      <c r="G239" s="161" t="s">
        <v>376</v>
      </c>
      <c r="H239" s="162">
        <v>1</v>
      </c>
      <c r="I239" s="163"/>
      <c r="J239" s="164">
        <f>ROUND(I239*H239,2)</f>
        <v>0</v>
      </c>
      <c r="K239" s="160" t="s">
        <v>1</v>
      </c>
      <c r="L239" s="165"/>
      <c r="M239" s="166" t="s">
        <v>1</v>
      </c>
      <c r="N239" s="167" t="s">
        <v>39</v>
      </c>
      <c r="P239" s="140">
        <f>O239*H239</f>
        <v>0</v>
      </c>
      <c r="Q239" s="140">
        <v>0</v>
      </c>
      <c r="R239" s="140">
        <f>Q239*H239</f>
        <v>0</v>
      </c>
      <c r="S239" s="140">
        <v>0</v>
      </c>
      <c r="T239" s="141">
        <f>S239*H239</f>
        <v>0</v>
      </c>
      <c r="AR239" s="142" t="s">
        <v>175</v>
      </c>
      <c r="AT239" s="142" t="s">
        <v>326</v>
      </c>
      <c r="AU239" s="142" t="s">
        <v>83</v>
      </c>
      <c r="AY239" s="17" t="s">
        <v>159</v>
      </c>
      <c r="BE239" s="143">
        <f>IF(N239="základní",J239,0)</f>
        <v>0</v>
      </c>
      <c r="BF239" s="143">
        <f>IF(N239="snížená",J239,0)</f>
        <v>0</v>
      </c>
      <c r="BG239" s="143">
        <f>IF(N239="zákl. přenesená",J239,0)</f>
        <v>0</v>
      </c>
      <c r="BH239" s="143">
        <f>IF(N239="sníž. přenesená",J239,0)</f>
        <v>0</v>
      </c>
      <c r="BI239" s="143">
        <f>IF(N239="nulová",J239,0)</f>
        <v>0</v>
      </c>
      <c r="BJ239" s="17" t="s">
        <v>81</v>
      </c>
      <c r="BK239" s="143">
        <f>ROUND(I239*H239,2)</f>
        <v>0</v>
      </c>
      <c r="BL239" s="17" t="s">
        <v>164</v>
      </c>
      <c r="BM239" s="142" t="s">
        <v>1432</v>
      </c>
    </row>
    <row r="240" spans="2:65" s="1" customFormat="1" ht="28.8">
      <c r="B240" s="32"/>
      <c r="D240" s="144" t="s">
        <v>165</v>
      </c>
      <c r="F240" s="145" t="s">
        <v>1431</v>
      </c>
      <c r="I240" s="146"/>
      <c r="L240" s="32"/>
      <c r="M240" s="147"/>
      <c r="T240" s="56"/>
      <c r="AT240" s="17" t="s">
        <v>165</v>
      </c>
      <c r="AU240" s="17" t="s">
        <v>83</v>
      </c>
    </row>
    <row r="241" spans="2:65" s="12" customFormat="1" ht="10.199999999999999">
      <c r="B241" s="168"/>
      <c r="D241" s="144" t="s">
        <v>331</v>
      </c>
      <c r="E241" s="169" t="s">
        <v>1</v>
      </c>
      <c r="F241" s="170" t="s">
        <v>1423</v>
      </c>
      <c r="H241" s="171">
        <v>1</v>
      </c>
      <c r="I241" s="172"/>
      <c r="L241" s="168"/>
      <c r="M241" s="173"/>
      <c r="T241" s="174"/>
      <c r="AT241" s="169" t="s">
        <v>331</v>
      </c>
      <c r="AU241" s="169" t="s">
        <v>83</v>
      </c>
      <c r="AV241" s="12" t="s">
        <v>83</v>
      </c>
      <c r="AW241" s="12" t="s">
        <v>31</v>
      </c>
      <c r="AX241" s="12" t="s">
        <v>81</v>
      </c>
      <c r="AY241" s="169" t="s">
        <v>159</v>
      </c>
    </row>
    <row r="242" spans="2:65" s="1" customFormat="1" ht="16.5" customHeight="1">
      <c r="B242" s="130"/>
      <c r="C242" s="131" t="s">
        <v>266</v>
      </c>
      <c r="D242" s="131" t="s">
        <v>160</v>
      </c>
      <c r="E242" s="132" t="s">
        <v>1433</v>
      </c>
      <c r="F242" s="133" t="s">
        <v>1434</v>
      </c>
      <c r="G242" s="134" t="s">
        <v>376</v>
      </c>
      <c r="H242" s="135">
        <v>1</v>
      </c>
      <c r="I242" s="136"/>
      <c r="J242" s="137">
        <f>ROUND(I242*H242,2)</f>
        <v>0</v>
      </c>
      <c r="K242" s="133" t="s">
        <v>1</v>
      </c>
      <c r="L242" s="32"/>
      <c r="M242" s="138" t="s">
        <v>1</v>
      </c>
      <c r="N242" s="139" t="s">
        <v>39</v>
      </c>
      <c r="P242" s="140">
        <f>O242*H242</f>
        <v>0</v>
      </c>
      <c r="Q242" s="140">
        <v>0</v>
      </c>
      <c r="R242" s="140">
        <f>Q242*H242</f>
        <v>0</v>
      </c>
      <c r="S242" s="140">
        <v>0</v>
      </c>
      <c r="T242" s="141">
        <f>S242*H242</f>
        <v>0</v>
      </c>
      <c r="AR242" s="142" t="s">
        <v>200</v>
      </c>
      <c r="AT242" s="142" t="s">
        <v>160</v>
      </c>
      <c r="AU242" s="142" t="s">
        <v>83</v>
      </c>
      <c r="AY242" s="17" t="s">
        <v>159</v>
      </c>
      <c r="BE242" s="143">
        <f>IF(N242="základní",J242,0)</f>
        <v>0</v>
      </c>
      <c r="BF242" s="143">
        <f>IF(N242="snížená",J242,0)</f>
        <v>0</v>
      </c>
      <c r="BG242" s="143">
        <f>IF(N242="zákl. přenesená",J242,0)</f>
        <v>0</v>
      </c>
      <c r="BH242" s="143">
        <f>IF(N242="sníž. přenesená",J242,0)</f>
        <v>0</v>
      </c>
      <c r="BI242" s="143">
        <f>IF(N242="nulová",J242,0)</f>
        <v>0</v>
      </c>
      <c r="BJ242" s="17" t="s">
        <v>81</v>
      </c>
      <c r="BK242" s="143">
        <f>ROUND(I242*H242,2)</f>
        <v>0</v>
      </c>
      <c r="BL242" s="17" t="s">
        <v>200</v>
      </c>
      <c r="BM242" s="142" t="s">
        <v>1435</v>
      </c>
    </row>
    <row r="243" spans="2:65" s="1" customFormat="1" ht="10.199999999999999">
      <c r="B243" s="32"/>
      <c r="D243" s="144" t="s">
        <v>165</v>
      </c>
      <c r="F243" s="145" t="s">
        <v>1434</v>
      </c>
      <c r="I243" s="146"/>
      <c r="L243" s="32"/>
      <c r="M243" s="147"/>
      <c r="T243" s="56"/>
      <c r="AT243" s="17" t="s">
        <v>165</v>
      </c>
      <c r="AU243" s="17" t="s">
        <v>83</v>
      </c>
    </row>
    <row r="244" spans="2:65" s="1" customFormat="1" ht="55.5" customHeight="1">
      <c r="B244" s="130"/>
      <c r="C244" s="158" t="s">
        <v>643</v>
      </c>
      <c r="D244" s="158" t="s">
        <v>326</v>
      </c>
      <c r="E244" s="159" t="s">
        <v>1436</v>
      </c>
      <c r="F244" s="160" t="s">
        <v>1437</v>
      </c>
      <c r="G244" s="161" t="s">
        <v>376</v>
      </c>
      <c r="H244" s="162">
        <v>1</v>
      </c>
      <c r="I244" s="163"/>
      <c r="J244" s="164">
        <f>ROUND(I244*H244,2)</f>
        <v>0</v>
      </c>
      <c r="K244" s="160" t="s">
        <v>1</v>
      </c>
      <c r="L244" s="165"/>
      <c r="M244" s="166" t="s">
        <v>1</v>
      </c>
      <c r="N244" s="167" t="s">
        <v>39</v>
      </c>
      <c r="P244" s="140">
        <f>O244*H244</f>
        <v>0</v>
      </c>
      <c r="Q244" s="140">
        <v>0</v>
      </c>
      <c r="R244" s="140">
        <f>Q244*H244</f>
        <v>0</v>
      </c>
      <c r="S244" s="140">
        <v>0</v>
      </c>
      <c r="T244" s="141">
        <f>S244*H244</f>
        <v>0</v>
      </c>
      <c r="AR244" s="142" t="s">
        <v>175</v>
      </c>
      <c r="AT244" s="142" t="s">
        <v>326</v>
      </c>
      <c r="AU244" s="142" t="s">
        <v>83</v>
      </c>
      <c r="AY244" s="17" t="s">
        <v>159</v>
      </c>
      <c r="BE244" s="143">
        <f>IF(N244="základní",J244,0)</f>
        <v>0</v>
      </c>
      <c r="BF244" s="143">
        <f>IF(N244="snížená",J244,0)</f>
        <v>0</v>
      </c>
      <c r="BG244" s="143">
        <f>IF(N244="zákl. přenesená",J244,0)</f>
        <v>0</v>
      </c>
      <c r="BH244" s="143">
        <f>IF(N244="sníž. přenesená",J244,0)</f>
        <v>0</v>
      </c>
      <c r="BI244" s="143">
        <f>IF(N244="nulová",J244,0)</f>
        <v>0</v>
      </c>
      <c r="BJ244" s="17" t="s">
        <v>81</v>
      </c>
      <c r="BK244" s="143">
        <f>ROUND(I244*H244,2)</f>
        <v>0</v>
      </c>
      <c r="BL244" s="17" t="s">
        <v>164</v>
      </c>
      <c r="BM244" s="142" t="s">
        <v>1438</v>
      </c>
    </row>
    <row r="245" spans="2:65" s="1" customFormat="1" ht="38.4">
      <c r="B245" s="32"/>
      <c r="D245" s="144" t="s">
        <v>165</v>
      </c>
      <c r="F245" s="145" t="s">
        <v>1439</v>
      </c>
      <c r="I245" s="146"/>
      <c r="L245" s="32"/>
      <c r="M245" s="147"/>
      <c r="T245" s="56"/>
      <c r="AT245" s="17" t="s">
        <v>165</v>
      </c>
      <c r="AU245" s="17" t="s">
        <v>83</v>
      </c>
    </row>
    <row r="246" spans="2:65" s="1" customFormat="1" ht="16.5" customHeight="1">
      <c r="B246" s="130"/>
      <c r="C246" s="131" t="s">
        <v>272</v>
      </c>
      <c r="D246" s="131" t="s">
        <v>160</v>
      </c>
      <c r="E246" s="132" t="s">
        <v>1440</v>
      </c>
      <c r="F246" s="133" t="s">
        <v>1441</v>
      </c>
      <c r="G246" s="134" t="s">
        <v>376</v>
      </c>
      <c r="H246" s="135">
        <v>1</v>
      </c>
      <c r="I246" s="136"/>
      <c r="J246" s="137">
        <f>ROUND(I246*H246,2)</f>
        <v>0</v>
      </c>
      <c r="K246" s="133" t="s">
        <v>1</v>
      </c>
      <c r="L246" s="32"/>
      <c r="M246" s="138" t="s">
        <v>1</v>
      </c>
      <c r="N246" s="139" t="s">
        <v>39</v>
      </c>
      <c r="P246" s="140">
        <f>O246*H246</f>
        <v>0</v>
      </c>
      <c r="Q246" s="140">
        <v>0</v>
      </c>
      <c r="R246" s="140">
        <f>Q246*H246</f>
        <v>0</v>
      </c>
      <c r="S246" s="140">
        <v>0</v>
      </c>
      <c r="T246" s="141">
        <f>S246*H246</f>
        <v>0</v>
      </c>
      <c r="AR246" s="142" t="s">
        <v>200</v>
      </c>
      <c r="AT246" s="142" t="s">
        <v>160</v>
      </c>
      <c r="AU246" s="142" t="s">
        <v>83</v>
      </c>
      <c r="AY246" s="17" t="s">
        <v>159</v>
      </c>
      <c r="BE246" s="143">
        <f>IF(N246="základní",J246,0)</f>
        <v>0</v>
      </c>
      <c r="BF246" s="143">
        <f>IF(N246="snížená",J246,0)</f>
        <v>0</v>
      </c>
      <c r="BG246" s="143">
        <f>IF(N246="zákl. přenesená",J246,0)</f>
        <v>0</v>
      </c>
      <c r="BH246" s="143">
        <f>IF(N246="sníž. přenesená",J246,0)</f>
        <v>0</v>
      </c>
      <c r="BI246" s="143">
        <f>IF(N246="nulová",J246,0)</f>
        <v>0</v>
      </c>
      <c r="BJ246" s="17" t="s">
        <v>81</v>
      </c>
      <c r="BK246" s="143">
        <f>ROUND(I246*H246,2)</f>
        <v>0</v>
      </c>
      <c r="BL246" s="17" t="s">
        <v>200</v>
      </c>
      <c r="BM246" s="142" t="s">
        <v>1442</v>
      </c>
    </row>
    <row r="247" spans="2:65" s="1" customFormat="1" ht="10.199999999999999">
      <c r="B247" s="32"/>
      <c r="D247" s="144" t="s">
        <v>165</v>
      </c>
      <c r="F247" s="145" t="s">
        <v>1441</v>
      </c>
      <c r="I247" s="146"/>
      <c r="L247" s="32"/>
      <c r="M247" s="147"/>
      <c r="T247" s="56"/>
      <c r="AT247" s="17" t="s">
        <v>165</v>
      </c>
      <c r="AU247" s="17" t="s">
        <v>83</v>
      </c>
    </row>
    <row r="248" spans="2:65" s="12" customFormat="1" ht="10.199999999999999">
      <c r="B248" s="168"/>
      <c r="D248" s="144" t="s">
        <v>331</v>
      </c>
      <c r="E248" s="169" t="s">
        <v>1</v>
      </c>
      <c r="F248" s="170" t="s">
        <v>1443</v>
      </c>
      <c r="H248" s="171">
        <v>1</v>
      </c>
      <c r="I248" s="172"/>
      <c r="L248" s="168"/>
      <c r="M248" s="173"/>
      <c r="T248" s="174"/>
      <c r="AT248" s="169" t="s">
        <v>331</v>
      </c>
      <c r="AU248" s="169" t="s">
        <v>83</v>
      </c>
      <c r="AV248" s="12" t="s">
        <v>83</v>
      </c>
      <c r="AW248" s="12" t="s">
        <v>31</v>
      </c>
      <c r="AX248" s="12" t="s">
        <v>81</v>
      </c>
      <c r="AY248" s="169" t="s">
        <v>159</v>
      </c>
    </row>
    <row r="249" spans="2:65" s="1" customFormat="1" ht="37.799999999999997" customHeight="1">
      <c r="B249" s="130"/>
      <c r="C249" s="158" t="s">
        <v>526</v>
      </c>
      <c r="D249" s="158" t="s">
        <v>326</v>
      </c>
      <c r="E249" s="159" t="s">
        <v>1444</v>
      </c>
      <c r="F249" s="160" t="s">
        <v>1445</v>
      </c>
      <c r="G249" s="161" t="s">
        <v>376</v>
      </c>
      <c r="H249" s="162">
        <v>1</v>
      </c>
      <c r="I249" s="163"/>
      <c r="J249" s="164">
        <f>ROUND(I249*H249,2)</f>
        <v>0</v>
      </c>
      <c r="K249" s="160" t="s">
        <v>1</v>
      </c>
      <c r="L249" s="165"/>
      <c r="M249" s="166" t="s">
        <v>1</v>
      </c>
      <c r="N249" s="167" t="s">
        <v>39</v>
      </c>
      <c r="P249" s="140">
        <f>O249*H249</f>
        <v>0</v>
      </c>
      <c r="Q249" s="140">
        <v>0</v>
      </c>
      <c r="R249" s="140">
        <f>Q249*H249</f>
        <v>0</v>
      </c>
      <c r="S249" s="140">
        <v>0</v>
      </c>
      <c r="T249" s="141">
        <f>S249*H249</f>
        <v>0</v>
      </c>
      <c r="AR249" s="142" t="s">
        <v>175</v>
      </c>
      <c r="AT249" s="142" t="s">
        <v>326</v>
      </c>
      <c r="AU249" s="142" t="s">
        <v>83</v>
      </c>
      <c r="AY249" s="17" t="s">
        <v>159</v>
      </c>
      <c r="BE249" s="143">
        <f>IF(N249="základní",J249,0)</f>
        <v>0</v>
      </c>
      <c r="BF249" s="143">
        <f>IF(N249="snížená",J249,0)</f>
        <v>0</v>
      </c>
      <c r="BG249" s="143">
        <f>IF(N249="zákl. přenesená",J249,0)</f>
        <v>0</v>
      </c>
      <c r="BH249" s="143">
        <f>IF(N249="sníž. přenesená",J249,0)</f>
        <v>0</v>
      </c>
      <c r="BI249" s="143">
        <f>IF(N249="nulová",J249,0)</f>
        <v>0</v>
      </c>
      <c r="BJ249" s="17" t="s">
        <v>81</v>
      </c>
      <c r="BK249" s="143">
        <f>ROUND(I249*H249,2)</f>
        <v>0</v>
      </c>
      <c r="BL249" s="17" t="s">
        <v>164</v>
      </c>
      <c r="BM249" s="142" t="s">
        <v>1446</v>
      </c>
    </row>
    <row r="250" spans="2:65" s="1" customFormat="1" ht="28.8">
      <c r="B250" s="32"/>
      <c r="D250" s="144" t="s">
        <v>165</v>
      </c>
      <c r="F250" s="145" t="s">
        <v>1445</v>
      </c>
      <c r="I250" s="146"/>
      <c r="L250" s="32"/>
      <c r="M250" s="147"/>
      <c r="T250" s="56"/>
      <c r="AT250" s="17" t="s">
        <v>165</v>
      </c>
      <c r="AU250" s="17" t="s">
        <v>83</v>
      </c>
    </row>
    <row r="251" spans="2:65" s="1" customFormat="1" ht="16.5" customHeight="1">
      <c r="B251" s="130"/>
      <c r="C251" s="131" t="s">
        <v>278</v>
      </c>
      <c r="D251" s="131" t="s">
        <v>160</v>
      </c>
      <c r="E251" s="132" t="s">
        <v>952</v>
      </c>
      <c r="F251" s="133" t="s">
        <v>953</v>
      </c>
      <c r="G251" s="134" t="s">
        <v>376</v>
      </c>
      <c r="H251" s="135">
        <v>7</v>
      </c>
      <c r="I251" s="136"/>
      <c r="J251" s="137">
        <f>ROUND(I251*H251,2)</f>
        <v>0</v>
      </c>
      <c r="K251" s="133" t="s">
        <v>1</v>
      </c>
      <c r="L251" s="32"/>
      <c r="M251" s="138" t="s">
        <v>1</v>
      </c>
      <c r="N251" s="139" t="s">
        <v>39</v>
      </c>
      <c r="P251" s="140">
        <f>O251*H251</f>
        <v>0</v>
      </c>
      <c r="Q251" s="140">
        <v>0</v>
      </c>
      <c r="R251" s="140">
        <f>Q251*H251</f>
        <v>0</v>
      </c>
      <c r="S251" s="140">
        <v>0</v>
      </c>
      <c r="T251" s="141">
        <f>S251*H251</f>
        <v>0</v>
      </c>
      <c r="AR251" s="142" t="s">
        <v>200</v>
      </c>
      <c r="AT251" s="142" t="s">
        <v>160</v>
      </c>
      <c r="AU251" s="142" t="s">
        <v>83</v>
      </c>
      <c r="AY251" s="17" t="s">
        <v>159</v>
      </c>
      <c r="BE251" s="143">
        <f>IF(N251="základní",J251,0)</f>
        <v>0</v>
      </c>
      <c r="BF251" s="143">
        <f>IF(N251="snížená",J251,0)</f>
        <v>0</v>
      </c>
      <c r="BG251" s="143">
        <f>IF(N251="zákl. přenesená",J251,0)</f>
        <v>0</v>
      </c>
      <c r="BH251" s="143">
        <f>IF(N251="sníž. přenesená",J251,0)</f>
        <v>0</v>
      </c>
      <c r="BI251" s="143">
        <f>IF(N251="nulová",J251,0)</f>
        <v>0</v>
      </c>
      <c r="BJ251" s="17" t="s">
        <v>81</v>
      </c>
      <c r="BK251" s="143">
        <f>ROUND(I251*H251,2)</f>
        <v>0</v>
      </c>
      <c r="BL251" s="17" t="s">
        <v>200</v>
      </c>
      <c r="BM251" s="142" t="s">
        <v>1447</v>
      </c>
    </row>
    <row r="252" spans="2:65" s="1" customFormat="1" ht="10.199999999999999">
      <c r="B252" s="32"/>
      <c r="D252" s="144" t="s">
        <v>165</v>
      </c>
      <c r="F252" s="145" t="s">
        <v>953</v>
      </c>
      <c r="I252" s="146"/>
      <c r="L252" s="32"/>
      <c r="M252" s="147"/>
      <c r="T252" s="56"/>
      <c r="AT252" s="17" t="s">
        <v>165</v>
      </c>
      <c r="AU252" s="17" t="s">
        <v>83</v>
      </c>
    </row>
    <row r="253" spans="2:65" s="12" customFormat="1" ht="10.199999999999999">
      <c r="B253" s="168"/>
      <c r="D253" s="144" t="s">
        <v>331</v>
      </c>
      <c r="E253" s="169" t="s">
        <v>1</v>
      </c>
      <c r="F253" s="170" t="s">
        <v>1448</v>
      </c>
      <c r="H253" s="171">
        <v>7</v>
      </c>
      <c r="I253" s="172"/>
      <c r="L253" s="168"/>
      <c r="M253" s="173"/>
      <c r="T253" s="174"/>
      <c r="AT253" s="169" t="s">
        <v>331</v>
      </c>
      <c r="AU253" s="169" t="s">
        <v>83</v>
      </c>
      <c r="AV253" s="12" t="s">
        <v>83</v>
      </c>
      <c r="AW253" s="12" t="s">
        <v>31</v>
      </c>
      <c r="AX253" s="12" t="s">
        <v>81</v>
      </c>
      <c r="AY253" s="169" t="s">
        <v>159</v>
      </c>
    </row>
    <row r="254" spans="2:65" s="1" customFormat="1" ht="33" customHeight="1">
      <c r="B254" s="130"/>
      <c r="C254" s="158" t="s">
        <v>533</v>
      </c>
      <c r="D254" s="158" t="s">
        <v>326</v>
      </c>
      <c r="E254" s="159" t="s">
        <v>956</v>
      </c>
      <c r="F254" s="160" t="s">
        <v>1449</v>
      </c>
      <c r="G254" s="161" t="s">
        <v>376</v>
      </c>
      <c r="H254" s="162">
        <v>7</v>
      </c>
      <c r="I254" s="163"/>
      <c r="J254" s="164">
        <f>ROUND(I254*H254,2)</f>
        <v>0</v>
      </c>
      <c r="K254" s="160" t="s">
        <v>1</v>
      </c>
      <c r="L254" s="165"/>
      <c r="M254" s="166" t="s">
        <v>1</v>
      </c>
      <c r="N254" s="167" t="s">
        <v>39</v>
      </c>
      <c r="P254" s="140">
        <f>O254*H254</f>
        <v>0</v>
      </c>
      <c r="Q254" s="140">
        <v>0</v>
      </c>
      <c r="R254" s="140">
        <f>Q254*H254</f>
        <v>0</v>
      </c>
      <c r="S254" s="140">
        <v>0</v>
      </c>
      <c r="T254" s="141">
        <f>S254*H254</f>
        <v>0</v>
      </c>
      <c r="AR254" s="142" t="s">
        <v>175</v>
      </c>
      <c r="AT254" s="142" t="s">
        <v>326</v>
      </c>
      <c r="AU254" s="142" t="s">
        <v>83</v>
      </c>
      <c r="AY254" s="17" t="s">
        <v>159</v>
      </c>
      <c r="BE254" s="143">
        <f>IF(N254="základní",J254,0)</f>
        <v>0</v>
      </c>
      <c r="BF254" s="143">
        <f>IF(N254="snížená",J254,0)</f>
        <v>0</v>
      </c>
      <c r="BG254" s="143">
        <f>IF(N254="zákl. přenesená",J254,0)</f>
        <v>0</v>
      </c>
      <c r="BH254" s="143">
        <f>IF(N254="sníž. přenesená",J254,0)</f>
        <v>0</v>
      </c>
      <c r="BI254" s="143">
        <f>IF(N254="nulová",J254,0)</f>
        <v>0</v>
      </c>
      <c r="BJ254" s="17" t="s">
        <v>81</v>
      </c>
      <c r="BK254" s="143">
        <f>ROUND(I254*H254,2)</f>
        <v>0</v>
      </c>
      <c r="BL254" s="17" t="s">
        <v>164</v>
      </c>
      <c r="BM254" s="142" t="s">
        <v>1450</v>
      </c>
    </row>
    <row r="255" spans="2:65" s="1" customFormat="1" ht="19.2">
      <c r="B255" s="32"/>
      <c r="D255" s="144" t="s">
        <v>165</v>
      </c>
      <c r="F255" s="145" t="s">
        <v>1449</v>
      </c>
      <c r="I255" s="146"/>
      <c r="L255" s="32"/>
      <c r="M255" s="147"/>
      <c r="T255" s="56"/>
      <c r="AT255" s="17" t="s">
        <v>165</v>
      </c>
      <c r="AU255" s="17" t="s">
        <v>83</v>
      </c>
    </row>
    <row r="256" spans="2:65" s="12" customFormat="1" ht="10.199999999999999">
      <c r="B256" s="168"/>
      <c r="D256" s="144" t="s">
        <v>331</v>
      </c>
      <c r="E256" s="169" t="s">
        <v>1</v>
      </c>
      <c r="F256" s="170" t="s">
        <v>1448</v>
      </c>
      <c r="H256" s="171">
        <v>7</v>
      </c>
      <c r="I256" s="172"/>
      <c r="L256" s="168"/>
      <c r="M256" s="173"/>
      <c r="T256" s="174"/>
      <c r="AT256" s="169" t="s">
        <v>331</v>
      </c>
      <c r="AU256" s="169" t="s">
        <v>83</v>
      </c>
      <c r="AV256" s="12" t="s">
        <v>83</v>
      </c>
      <c r="AW256" s="12" t="s">
        <v>31</v>
      </c>
      <c r="AX256" s="12" t="s">
        <v>81</v>
      </c>
      <c r="AY256" s="169" t="s">
        <v>159</v>
      </c>
    </row>
    <row r="257" spans="2:65" s="10" customFormat="1" ht="22.8" customHeight="1">
      <c r="B257" s="120"/>
      <c r="D257" s="121" t="s">
        <v>73</v>
      </c>
      <c r="E257" s="156" t="s">
        <v>971</v>
      </c>
      <c r="F257" s="156" t="s">
        <v>972</v>
      </c>
      <c r="I257" s="123"/>
      <c r="J257" s="157">
        <f>BK257</f>
        <v>0</v>
      </c>
      <c r="L257" s="120"/>
      <c r="M257" s="125"/>
      <c r="P257" s="126">
        <f>SUM(P258:P266)</f>
        <v>0</v>
      </c>
      <c r="R257" s="126">
        <f>SUM(R258:R266)</f>
        <v>0</v>
      </c>
      <c r="T257" s="127">
        <f>SUM(T258:T266)</f>
        <v>0</v>
      </c>
      <c r="AR257" s="121" t="s">
        <v>83</v>
      </c>
      <c r="AT257" s="128" t="s">
        <v>73</v>
      </c>
      <c r="AU257" s="128" t="s">
        <v>81</v>
      </c>
      <c r="AY257" s="121" t="s">
        <v>159</v>
      </c>
      <c r="BK257" s="129">
        <f>SUM(BK258:BK266)</f>
        <v>0</v>
      </c>
    </row>
    <row r="258" spans="2:65" s="1" customFormat="1" ht="16.5" customHeight="1">
      <c r="B258" s="130"/>
      <c r="C258" s="131" t="s">
        <v>282</v>
      </c>
      <c r="D258" s="131" t="s">
        <v>160</v>
      </c>
      <c r="E258" s="132" t="s">
        <v>1451</v>
      </c>
      <c r="F258" s="133" t="s">
        <v>1452</v>
      </c>
      <c r="G258" s="134" t="s">
        <v>376</v>
      </c>
      <c r="H258" s="135">
        <v>120</v>
      </c>
      <c r="I258" s="136"/>
      <c r="J258" s="137">
        <f>ROUND(I258*H258,2)</f>
        <v>0</v>
      </c>
      <c r="K258" s="133" t="s">
        <v>345</v>
      </c>
      <c r="L258" s="32"/>
      <c r="M258" s="138" t="s">
        <v>1</v>
      </c>
      <c r="N258" s="139" t="s">
        <v>39</v>
      </c>
      <c r="P258" s="140">
        <f>O258*H258</f>
        <v>0</v>
      </c>
      <c r="Q258" s="140">
        <v>0</v>
      </c>
      <c r="R258" s="140">
        <f>Q258*H258</f>
        <v>0</v>
      </c>
      <c r="S258" s="140">
        <v>0</v>
      </c>
      <c r="T258" s="141">
        <f>S258*H258</f>
        <v>0</v>
      </c>
      <c r="AR258" s="142" t="s">
        <v>200</v>
      </c>
      <c r="AT258" s="142" t="s">
        <v>160</v>
      </c>
      <c r="AU258" s="142" t="s">
        <v>83</v>
      </c>
      <c r="AY258" s="17" t="s">
        <v>159</v>
      </c>
      <c r="BE258" s="143">
        <f>IF(N258="základní",J258,0)</f>
        <v>0</v>
      </c>
      <c r="BF258" s="143">
        <f>IF(N258="snížená",J258,0)</f>
        <v>0</v>
      </c>
      <c r="BG258" s="143">
        <f>IF(N258="zákl. přenesená",J258,0)</f>
        <v>0</v>
      </c>
      <c r="BH258" s="143">
        <f>IF(N258="sníž. přenesená",J258,0)</f>
        <v>0</v>
      </c>
      <c r="BI258" s="143">
        <f>IF(N258="nulová",J258,0)</f>
        <v>0</v>
      </c>
      <c r="BJ258" s="17" t="s">
        <v>81</v>
      </c>
      <c r="BK258" s="143">
        <f>ROUND(I258*H258,2)</f>
        <v>0</v>
      </c>
      <c r="BL258" s="17" t="s">
        <v>200</v>
      </c>
      <c r="BM258" s="142" t="s">
        <v>1453</v>
      </c>
    </row>
    <row r="259" spans="2:65" s="1" customFormat="1" ht="10.199999999999999">
      <c r="B259" s="32"/>
      <c r="D259" s="144" t="s">
        <v>165</v>
      </c>
      <c r="F259" s="145" t="s">
        <v>1452</v>
      </c>
      <c r="I259" s="146"/>
      <c r="L259" s="32"/>
      <c r="M259" s="147"/>
      <c r="T259" s="56"/>
      <c r="AT259" s="17" t="s">
        <v>165</v>
      </c>
      <c r="AU259" s="17" t="s">
        <v>83</v>
      </c>
    </row>
    <row r="260" spans="2:65" s="1" customFormat="1" ht="16.5" customHeight="1">
      <c r="B260" s="130"/>
      <c r="C260" s="131" t="s">
        <v>540</v>
      </c>
      <c r="D260" s="131" t="s">
        <v>160</v>
      </c>
      <c r="E260" s="132" t="s">
        <v>1454</v>
      </c>
      <c r="F260" s="133" t="s">
        <v>1455</v>
      </c>
      <c r="G260" s="134" t="s">
        <v>376</v>
      </c>
      <c r="H260" s="135">
        <v>90</v>
      </c>
      <c r="I260" s="136"/>
      <c r="J260" s="137">
        <f>ROUND(I260*H260,2)</f>
        <v>0</v>
      </c>
      <c r="K260" s="133" t="s">
        <v>1</v>
      </c>
      <c r="L260" s="32"/>
      <c r="M260" s="138" t="s">
        <v>1</v>
      </c>
      <c r="N260" s="139" t="s">
        <v>39</v>
      </c>
      <c r="P260" s="140">
        <f>O260*H260</f>
        <v>0</v>
      </c>
      <c r="Q260" s="140">
        <v>0</v>
      </c>
      <c r="R260" s="140">
        <f>Q260*H260</f>
        <v>0</v>
      </c>
      <c r="S260" s="140">
        <v>0</v>
      </c>
      <c r="T260" s="141">
        <f>S260*H260</f>
        <v>0</v>
      </c>
      <c r="AR260" s="142" t="s">
        <v>200</v>
      </c>
      <c r="AT260" s="142" t="s">
        <v>160</v>
      </c>
      <c r="AU260" s="142" t="s">
        <v>83</v>
      </c>
      <c r="AY260" s="17" t="s">
        <v>159</v>
      </c>
      <c r="BE260" s="143">
        <f>IF(N260="základní",J260,0)</f>
        <v>0</v>
      </c>
      <c r="BF260" s="143">
        <f>IF(N260="snížená",J260,0)</f>
        <v>0</v>
      </c>
      <c r="BG260" s="143">
        <f>IF(N260="zákl. přenesená",J260,0)</f>
        <v>0</v>
      </c>
      <c r="BH260" s="143">
        <f>IF(N260="sníž. přenesená",J260,0)</f>
        <v>0</v>
      </c>
      <c r="BI260" s="143">
        <f>IF(N260="nulová",J260,0)</f>
        <v>0</v>
      </c>
      <c r="BJ260" s="17" t="s">
        <v>81</v>
      </c>
      <c r="BK260" s="143">
        <f>ROUND(I260*H260,2)</f>
        <v>0</v>
      </c>
      <c r="BL260" s="17" t="s">
        <v>200</v>
      </c>
      <c r="BM260" s="142" t="s">
        <v>1456</v>
      </c>
    </row>
    <row r="261" spans="2:65" s="1" customFormat="1" ht="10.199999999999999">
      <c r="B261" s="32"/>
      <c r="D261" s="144" t="s">
        <v>165</v>
      </c>
      <c r="F261" s="145" t="s">
        <v>1455</v>
      </c>
      <c r="I261" s="146"/>
      <c r="L261" s="32"/>
      <c r="M261" s="147"/>
      <c r="T261" s="56"/>
      <c r="AT261" s="17" t="s">
        <v>165</v>
      </c>
      <c r="AU261" s="17" t="s">
        <v>83</v>
      </c>
    </row>
    <row r="262" spans="2:65" s="1" customFormat="1" ht="21.75" customHeight="1">
      <c r="B262" s="130"/>
      <c r="C262" s="131" t="s">
        <v>285</v>
      </c>
      <c r="D262" s="131" t="s">
        <v>160</v>
      </c>
      <c r="E262" s="132" t="s">
        <v>1457</v>
      </c>
      <c r="F262" s="133" t="s">
        <v>1458</v>
      </c>
      <c r="G262" s="134" t="s">
        <v>376</v>
      </c>
      <c r="H262" s="135">
        <v>90</v>
      </c>
      <c r="I262" s="136"/>
      <c r="J262" s="137">
        <f>ROUND(I262*H262,2)</f>
        <v>0</v>
      </c>
      <c r="K262" s="133" t="s">
        <v>1</v>
      </c>
      <c r="L262" s="32"/>
      <c r="M262" s="138" t="s">
        <v>1</v>
      </c>
      <c r="N262" s="139" t="s">
        <v>39</v>
      </c>
      <c r="P262" s="140">
        <f>O262*H262</f>
        <v>0</v>
      </c>
      <c r="Q262" s="140">
        <v>0</v>
      </c>
      <c r="R262" s="140">
        <f>Q262*H262</f>
        <v>0</v>
      </c>
      <c r="S262" s="140">
        <v>0</v>
      </c>
      <c r="T262" s="141">
        <f>S262*H262</f>
        <v>0</v>
      </c>
      <c r="AR262" s="142" t="s">
        <v>200</v>
      </c>
      <c r="AT262" s="142" t="s">
        <v>160</v>
      </c>
      <c r="AU262" s="142" t="s">
        <v>83</v>
      </c>
      <c r="AY262" s="17" t="s">
        <v>159</v>
      </c>
      <c r="BE262" s="143">
        <f>IF(N262="základní",J262,0)</f>
        <v>0</v>
      </c>
      <c r="BF262" s="143">
        <f>IF(N262="snížená",J262,0)</f>
        <v>0</v>
      </c>
      <c r="BG262" s="143">
        <f>IF(N262="zákl. přenesená",J262,0)</f>
        <v>0</v>
      </c>
      <c r="BH262" s="143">
        <f>IF(N262="sníž. přenesená",J262,0)</f>
        <v>0</v>
      </c>
      <c r="BI262" s="143">
        <f>IF(N262="nulová",J262,0)</f>
        <v>0</v>
      </c>
      <c r="BJ262" s="17" t="s">
        <v>81</v>
      </c>
      <c r="BK262" s="143">
        <f>ROUND(I262*H262,2)</f>
        <v>0</v>
      </c>
      <c r="BL262" s="17" t="s">
        <v>200</v>
      </c>
      <c r="BM262" s="142" t="s">
        <v>1459</v>
      </c>
    </row>
    <row r="263" spans="2:65" s="1" customFormat="1" ht="10.199999999999999">
      <c r="B263" s="32"/>
      <c r="D263" s="144" t="s">
        <v>165</v>
      </c>
      <c r="F263" s="145" t="s">
        <v>1458</v>
      </c>
      <c r="I263" s="146"/>
      <c r="L263" s="32"/>
      <c r="M263" s="147"/>
      <c r="T263" s="56"/>
      <c r="AT263" s="17" t="s">
        <v>165</v>
      </c>
      <c r="AU263" s="17" t="s">
        <v>83</v>
      </c>
    </row>
    <row r="264" spans="2:65" s="1" customFormat="1" ht="16.5" customHeight="1">
      <c r="B264" s="130"/>
      <c r="C264" s="131" t="s">
        <v>547</v>
      </c>
      <c r="D264" s="131" t="s">
        <v>160</v>
      </c>
      <c r="E264" s="132" t="s">
        <v>1460</v>
      </c>
      <c r="F264" s="133" t="s">
        <v>1461</v>
      </c>
      <c r="G264" s="134" t="s">
        <v>422</v>
      </c>
      <c r="H264" s="135">
        <v>42</v>
      </c>
      <c r="I264" s="136"/>
      <c r="J264" s="137">
        <f>ROUND(I264*H264,2)</f>
        <v>0</v>
      </c>
      <c r="K264" s="133" t="s">
        <v>1</v>
      </c>
      <c r="L264" s="32"/>
      <c r="M264" s="138" t="s">
        <v>1</v>
      </c>
      <c r="N264" s="139" t="s">
        <v>39</v>
      </c>
      <c r="P264" s="140">
        <f>O264*H264</f>
        <v>0</v>
      </c>
      <c r="Q264" s="140">
        <v>0</v>
      </c>
      <c r="R264" s="140">
        <f>Q264*H264</f>
        <v>0</v>
      </c>
      <c r="S264" s="140">
        <v>0</v>
      </c>
      <c r="T264" s="141">
        <f>S264*H264</f>
        <v>0</v>
      </c>
      <c r="AR264" s="142" t="s">
        <v>200</v>
      </c>
      <c r="AT264" s="142" t="s">
        <v>160</v>
      </c>
      <c r="AU264" s="142" t="s">
        <v>83</v>
      </c>
      <c r="AY264" s="17" t="s">
        <v>159</v>
      </c>
      <c r="BE264" s="143">
        <f>IF(N264="základní",J264,0)</f>
        <v>0</v>
      </c>
      <c r="BF264" s="143">
        <f>IF(N264="snížená",J264,0)</f>
        <v>0</v>
      </c>
      <c r="BG264" s="143">
        <f>IF(N264="zákl. přenesená",J264,0)</f>
        <v>0</v>
      </c>
      <c r="BH264" s="143">
        <f>IF(N264="sníž. přenesená",J264,0)</f>
        <v>0</v>
      </c>
      <c r="BI264" s="143">
        <f>IF(N264="nulová",J264,0)</f>
        <v>0</v>
      </c>
      <c r="BJ264" s="17" t="s">
        <v>81</v>
      </c>
      <c r="BK264" s="143">
        <f>ROUND(I264*H264,2)</f>
        <v>0</v>
      </c>
      <c r="BL264" s="17" t="s">
        <v>200</v>
      </c>
      <c r="BM264" s="142" t="s">
        <v>1462</v>
      </c>
    </row>
    <row r="265" spans="2:65" s="1" customFormat="1" ht="10.199999999999999">
      <c r="B265" s="32"/>
      <c r="D265" s="144" t="s">
        <v>165</v>
      </c>
      <c r="F265" s="145" t="s">
        <v>1461</v>
      </c>
      <c r="I265" s="146"/>
      <c r="L265" s="32"/>
      <c r="M265" s="147"/>
      <c r="T265" s="56"/>
      <c r="AT265" s="17" t="s">
        <v>165</v>
      </c>
      <c r="AU265" s="17" t="s">
        <v>83</v>
      </c>
    </row>
    <row r="266" spans="2:65" s="12" customFormat="1" ht="10.199999999999999">
      <c r="B266" s="168"/>
      <c r="D266" s="144" t="s">
        <v>331</v>
      </c>
      <c r="E266" s="169" t="s">
        <v>1</v>
      </c>
      <c r="F266" s="170" t="s">
        <v>1463</v>
      </c>
      <c r="H266" s="171">
        <v>42</v>
      </c>
      <c r="I266" s="172"/>
      <c r="L266" s="168"/>
      <c r="M266" s="173"/>
      <c r="T266" s="174"/>
      <c r="AT266" s="169" t="s">
        <v>331</v>
      </c>
      <c r="AU266" s="169" t="s">
        <v>83</v>
      </c>
      <c r="AV266" s="12" t="s">
        <v>83</v>
      </c>
      <c r="AW266" s="12" t="s">
        <v>31</v>
      </c>
      <c r="AX266" s="12" t="s">
        <v>81</v>
      </c>
      <c r="AY266" s="169" t="s">
        <v>159</v>
      </c>
    </row>
    <row r="267" spans="2:65" s="10" customFormat="1" ht="25.95" customHeight="1">
      <c r="B267" s="120"/>
      <c r="D267" s="121" t="s">
        <v>73</v>
      </c>
      <c r="E267" s="122" t="s">
        <v>326</v>
      </c>
      <c r="F267" s="122" t="s">
        <v>371</v>
      </c>
      <c r="I267" s="123"/>
      <c r="J267" s="124">
        <f>BK267</f>
        <v>0</v>
      </c>
      <c r="L267" s="120"/>
      <c r="M267" s="125"/>
      <c r="P267" s="126">
        <f>P268</f>
        <v>0</v>
      </c>
      <c r="R267" s="126">
        <f>R268</f>
        <v>0</v>
      </c>
      <c r="T267" s="127">
        <f>T268</f>
        <v>0</v>
      </c>
      <c r="AR267" s="121" t="s">
        <v>94</v>
      </c>
      <c r="AT267" s="128" t="s">
        <v>73</v>
      </c>
      <c r="AU267" s="128" t="s">
        <v>74</v>
      </c>
      <c r="AY267" s="121" t="s">
        <v>159</v>
      </c>
      <c r="BK267" s="129">
        <f>BK268</f>
        <v>0</v>
      </c>
    </row>
    <row r="268" spans="2:65" s="10" customFormat="1" ht="22.8" customHeight="1">
      <c r="B268" s="120"/>
      <c r="D268" s="121" t="s">
        <v>73</v>
      </c>
      <c r="E268" s="156" t="s">
        <v>372</v>
      </c>
      <c r="F268" s="156" t="s">
        <v>373</v>
      </c>
      <c r="I268" s="123"/>
      <c r="J268" s="157">
        <f>BK268</f>
        <v>0</v>
      </c>
      <c r="L268" s="120"/>
      <c r="M268" s="125"/>
      <c r="P268" s="126">
        <f>SUM(P269:P270)</f>
        <v>0</v>
      </c>
      <c r="R268" s="126">
        <f>SUM(R269:R270)</f>
        <v>0</v>
      </c>
      <c r="T268" s="127">
        <f>SUM(T269:T270)</f>
        <v>0</v>
      </c>
      <c r="AR268" s="121" t="s">
        <v>94</v>
      </c>
      <c r="AT268" s="128" t="s">
        <v>73</v>
      </c>
      <c r="AU268" s="128" t="s">
        <v>81</v>
      </c>
      <c r="AY268" s="121" t="s">
        <v>159</v>
      </c>
      <c r="BK268" s="129">
        <f>SUM(BK269:BK270)</f>
        <v>0</v>
      </c>
    </row>
    <row r="269" spans="2:65" s="1" customFormat="1" ht="49.05" customHeight="1">
      <c r="B269" s="130"/>
      <c r="C269" s="131" t="s">
        <v>289</v>
      </c>
      <c r="D269" s="131" t="s">
        <v>160</v>
      </c>
      <c r="E269" s="132" t="s">
        <v>399</v>
      </c>
      <c r="F269" s="133" t="s">
        <v>400</v>
      </c>
      <c r="G269" s="134" t="s">
        <v>376</v>
      </c>
      <c r="H269" s="135">
        <v>1</v>
      </c>
      <c r="I269" s="136"/>
      <c r="J269" s="137">
        <f>ROUND(I269*H269,2)</f>
        <v>0</v>
      </c>
      <c r="K269" s="133" t="s">
        <v>320</v>
      </c>
      <c r="L269" s="32"/>
      <c r="M269" s="138" t="s">
        <v>1</v>
      </c>
      <c r="N269" s="139" t="s">
        <v>39</v>
      </c>
      <c r="P269" s="140">
        <f>O269*H269</f>
        <v>0</v>
      </c>
      <c r="Q269" s="140">
        <v>0</v>
      </c>
      <c r="R269" s="140">
        <f>Q269*H269</f>
        <v>0</v>
      </c>
      <c r="S269" s="140">
        <v>0</v>
      </c>
      <c r="T269" s="141">
        <f>S269*H269</f>
        <v>0</v>
      </c>
      <c r="AR269" s="142" t="s">
        <v>377</v>
      </c>
      <c r="AT269" s="142" t="s">
        <v>160</v>
      </c>
      <c r="AU269" s="142" t="s">
        <v>83</v>
      </c>
      <c r="AY269" s="17" t="s">
        <v>159</v>
      </c>
      <c r="BE269" s="143">
        <f>IF(N269="základní",J269,0)</f>
        <v>0</v>
      </c>
      <c r="BF269" s="143">
        <f>IF(N269="snížená",J269,0)</f>
        <v>0</v>
      </c>
      <c r="BG269" s="143">
        <f>IF(N269="zákl. přenesená",J269,0)</f>
        <v>0</v>
      </c>
      <c r="BH269" s="143">
        <f>IF(N269="sníž. přenesená",J269,0)</f>
        <v>0</v>
      </c>
      <c r="BI269" s="143">
        <f>IF(N269="nulová",J269,0)</f>
        <v>0</v>
      </c>
      <c r="BJ269" s="17" t="s">
        <v>81</v>
      </c>
      <c r="BK269" s="143">
        <f>ROUND(I269*H269,2)</f>
        <v>0</v>
      </c>
      <c r="BL269" s="17" t="s">
        <v>377</v>
      </c>
      <c r="BM269" s="142" t="s">
        <v>1464</v>
      </c>
    </row>
    <row r="270" spans="2:65" s="1" customFormat="1" ht="28.8">
      <c r="B270" s="32"/>
      <c r="D270" s="144" t="s">
        <v>165</v>
      </c>
      <c r="F270" s="145" t="s">
        <v>400</v>
      </c>
      <c r="I270" s="146"/>
      <c r="L270" s="32"/>
      <c r="M270" s="147"/>
      <c r="T270" s="56"/>
      <c r="AT270" s="17" t="s">
        <v>165</v>
      </c>
      <c r="AU270" s="17" t="s">
        <v>83</v>
      </c>
    </row>
    <row r="271" spans="2:65" s="10" customFormat="1" ht="25.95" customHeight="1">
      <c r="B271" s="120"/>
      <c r="D271" s="121" t="s">
        <v>73</v>
      </c>
      <c r="E271" s="122" t="s">
        <v>416</v>
      </c>
      <c r="F271" s="122" t="s">
        <v>417</v>
      </c>
      <c r="I271" s="123"/>
      <c r="J271" s="124">
        <f>BK271</f>
        <v>0</v>
      </c>
      <c r="L271" s="120"/>
      <c r="M271" s="125"/>
      <c r="P271" s="126">
        <f>P272+P275+P280+P285</f>
        <v>0</v>
      </c>
      <c r="R271" s="126">
        <f>R272+R275+R280+R285</f>
        <v>0</v>
      </c>
      <c r="T271" s="127">
        <f>T272+T275+T280+T285</f>
        <v>0</v>
      </c>
      <c r="AR271" s="121" t="s">
        <v>180</v>
      </c>
      <c r="AT271" s="128" t="s">
        <v>73</v>
      </c>
      <c r="AU271" s="128" t="s">
        <v>74</v>
      </c>
      <c r="AY271" s="121" t="s">
        <v>159</v>
      </c>
      <c r="BK271" s="129">
        <f>BK272+BK275+BK280+BK285</f>
        <v>0</v>
      </c>
    </row>
    <row r="272" spans="2:65" s="10" customFormat="1" ht="22.8" customHeight="1">
      <c r="B272" s="120"/>
      <c r="D272" s="121" t="s">
        <v>73</v>
      </c>
      <c r="E272" s="156" t="s">
        <v>654</v>
      </c>
      <c r="F272" s="156" t="s">
        <v>655</v>
      </c>
      <c r="I272" s="123"/>
      <c r="J272" s="157">
        <f>BK272</f>
        <v>0</v>
      </c>
      <c r="L272" s="120"/>
      <c r="M272" s="125"/>
      <c r="P272" s="126">
        <f>SUM(P273:P274)</f>
        <v>0</v>
      </c>
      <c r="R272" s="126">
        <f>SUM(R273:R274)</f>
        <v>0</v>
      </c>
      <c r="T272" s="127">
        <f>SUM(T273:T274)</f>
        <v>0</v>
      </c>
      <c r="AR272" s="121" t="s">
        <v>180</v>
      </c>
      <c r="AT272" s="128" t="s">
        <v>73</v>
      </c>
      <c r="AU272" s="128" t="s">
        <v>81</v>
      </c>
      <c r="AY272" s="121" t="s">
        <v>159</v>
      </c>
      <c r="BK272" s="129">
        <f>SUM(BK273:BK274)</f>
        <v>0</v>
      </c>
    </row>
    <row r="273" spans="2:65" s="1" customFormat="1" ht="16.5" customHeight="1">
      <c r="B273" s="130"/>
      <c r="C273" s="131" t="s">
        <v>554</v>
      </c>
      <c r="D273" s="131" t="s">
        <v>160</v>
      </c>
      <c r="E273" s="132" t="s">
        <v>656</v>
      </c>
      <c r="F273" s="133" t="s">
        <v>657</v>
      </c>
      <c r="G273" s="134" t="s">
        <v>432</v>
      </c>
      <c r="H273" s="135">
        <v>1</v>
      </c>
      <c r="I273" s="136"/>
      <c r="J273" s="137">
        <f>ROUND(I273*H273,2)</f>
        <v>0</v>
      </c>
      <c r="K273" s="133" t="s">
        <v>320</v>
      </c>
      <c r="L273" s="32"/>
      <c r="M273" s="138" t="s">
        <v>1</v>
      </c>
      <c r="N273" s="139" t="s">
        <v>39</v>
      </c>
      <c r="P273" s="140">
        <f>O273*H273</f>
        <v>0</v>
      </c>
      <c r="Q273" s="140">
        <v>0</v>
      </c>
      <c r="R273" s="140">
        <f>Q273*H273</f>
        <v>0</v>
      </c>
      <c r="S273" s="140">
        <v>0</v>
      </c>
      <c r="T273" s="141">
        <f>S273*H273</f>
        <v>0</v>
      </c>
      <c r="AR273" s="142" t="s">
        <v>423</v>
      </c>
      <c r="AT273" s="142" t="s">
        <v>160</v>
      </c>
      <c r="AU273" s="142" t="s">
        <v>83</v>
      </c>
      <c r="AY273" s="17" t="s">
        <v>159</v>
      </c>
      <c r="BE273" s="143">
        <f>IF(N273="základní",J273,0)</f>
        <v>0</v>
      </c>
      <c r="BF273" s="143">
        <f>IF(N273="snížená",J273,0)</f>
        <v>0</v>
      </c>
      <c r="BG273" s="143">
        <f>IF(N273="zákl. přenesená",J273,0)</f>
        <v>0</v>
      </c>
      <c r="BH273" s="143">
        <f>IF(N273="sníž. přenesená",J273,0)</f>
        <v>0</v>
      </c>
      <c r="BI273" s="143">
        <f>IF(N273="nulová",J273,0)</f>
        <v>0</v>
      </c>
      <c r="BJ273" s="17" t="s">
        <v>81</v>
      </c>
      <c r="BK273" s="143">
        <f>ROUND(I273*H273,2)</f>
        <v>0</v>
      </c>
      <c r="BL273" s="17" t="s">
        <v>423</v>
      </c>
      <c r="BM273" s="142" t="s">
        <v>1465</v>
      </c>
    </row>
    <row r="274" spans="2:65" s="1" customFormat="1" ht="10.199999999999999">
      <c r="B274" s="32"/>
      <c r="D274" s="144" t="s">
        <v>165</v>
      </c>
      <c r="F274" s="145" t="s">
        <v>657</v>
      </c>
      <c r="I274" s="146"/>
      <c r="L274" s="32"/>
      <c r="M274" s="147"/>
      <c r="T274" s="56"/>
      <c r="AT274" s="17" t="s">
        <v>165</v>
      </c>
      <c r="AU274" s="17" t="s">
        <v>83</v>
      </c>
    </row>
    <row r="275" spans="2:65" s="10" customFormat="1" ht="22.8" customHeight="1">
      <c r="B275" s="120"/>
      <c r="D275" s="121" t="s">
        <v>73</v>
      </c>
      <c r="E275" s="156" t="s">
        <v>418</v>
      </c>
      <c r="F275" s="156" t="s">
        <v>419</v>
      </c>
      <c r="I275" s="123"/>
      <c r="J275" s="157">
        <f>BK275</f>
        <v>0</v>
      </c>
      <c r="L275" s="120"/>
      <c r="M275" s="125"/>
      <c r="P275" s="126">
        <f>SUM(P276:P279)</f>
        <v>0</v>
      </c>
      <c r="R275" s="126">
        <f>SUM(R276:R279)</f>
        <v>0</v>
      </c>
      <c r="T275" s="127">
        <f>SUM(T276:T279)</f>
        <v>0</v>
      </c>
      <c r="AR275" s="121" t="s">
        <v>180</v>
      </c>
      <c r="AT275" s="128" t="s">
        <v>73</v>
      </c>
      <c r="AU275" s="128" t="s">
        <v>81</v>
      </c>
      <c r="AY275" s="121" t="s">
        <v>159</v>
      </c>
      <c r="BK275" s="129">
        <f>SUM(BK276:BK279)</f>
        <v>0</v>
      </c>
    </row>
    <row r="276" spans="2:65" s="1" customFormat="1" ht="16.5" customHeight="1">
      <c r="B276" s="130"/>
      <c r="C276" s="131" t="s">
        <v>292</v>
      </c>
      <c r="D276" s="131" t="s">
        <v>160</v>
      </c>
      <c r="E276" s="132" t="s">
        <v>420</v>
      </c>
      <c r="F276" s="133" t="s">
        <v>421</v>
      </c>
      <c r="G276" s="134" t="s">
        <v>422</v>
      </c>
      <c r="H276" s="135">
        <v>40</v>
      </c>
      <c r="I276" s="136"/>
      <c r="J276" s="137">
        <f>ROUND(I276*H276,2)</f>
        <v>0</v>
      </c>
      <c r="K276" s="133" t="s">
        <v>316</v>
      </c>
      <c r="L276" s="32"/>
      <c r="M276" s="138" t="s">
        <v>1</v>
      </c>
      <c r="N276" s="139" t="s">
        <v>39</v>
      </c>
      <c r="P276" s="140">
        <f>O276*H276</f>
        <v>0</v>
      </c>
      <c r="Q276" s="140">
        <v>0</v>
      </c>
      <c r="R276" s="140">
        <f>Q276*H276</f>
        <v>0</v>
      </c>
      <c r="S276" s="140">
        <v>0</v>
      </c>
      <c r="T276" s="141">
        <f>S276*H276</f>
        <v>0</v>
      </c>
      <c r="AR276" s="142" t="s">
        <v>423</v>
      </c>
      <c r="AT276" s="142" t="s">
        <v>160</v>
      </c>
      <c r="AU276" s="142" t="s">
        <v>83</v>
      </c>
      <c r="AY276" s="17" t="s">
        <v>159</v>
      </c>
      <c r="BE276" s="143">
        <f>IF(N276="základní",J276,0)</f>
        <v>0</v>
      </c>
      <c r="BF276" s="143">
        <f>IF(N276="snížená",J276,0)</f>
        <v>0</v>
      </c>
      <c r="BG276" s="143">
        <f>IF(N276="zákl. přenesená",J276,0)</f>
        <v>0</v>
      </c>
      <c r="BH276" s="143">
        <f>IF(N276="sníž. přenesená",J276,0)</f>
        <v>0</v>
      </c>
      <c r="BI276" s="143">
        <f>IF(N276="nulová",J276,0)</f>
        <v>0</v>
      </c>
      <c r="BJ276" s="17" t="s">
        <v>81</v>
      </c>
      <c r="BK276" s="143">
        <f>ROUND(I276*H276,2)</f>
        <v>0</v>
      </c>
      <c r="BL276" s="17" t="s">
        <v>423</v>
      </c>
      <c r="BM276" s="142" t="s">
        <v>1466</v>
      </c>
    </row>
    <row r="277" spans="2:65" s="1" customFormat="1" ht="10.199999999999999">
      <c r="B277" s="32"/>
      <c r="D277" s="144" t="s">
        <v>165</v>
      </c>
      <c r="F277" s="145" t="s">
        <v>421</v>
      </c>
      <c r="I277" s="146"/>
      <c r="L277" s="32"/>
      <c r="M277" s="147"/>
      <c r="T277" s="56"/>
      <c r="AT277" s="17" t="s">
        <v>165</v>
      </c>
      <c r="AU277" s="17" t="s">
        <v>83</v>
      </c>
    </row>
    <row r="278" spans="2:65" s="1" customFormat="1" ht="16.5" customHeight="1">
      <c r="B278" s="130"/>
      <c r="C278" s="131" t="s">
        <v>561</v>
      </c>
      <c r="D278" s="131" t="s">
        <v>160</v>
      </c>
      <c r="E278" s="132" t="s">
        <v>425</v>
      </c>
      <c r="F278" s="133" t="s">
        <v>426</v>
      </c>
      <c r="G278" s="134" t="s">
        <v>171</v>
      </c>
      <c r="H278" s="135">
        <v>1</v>
      </c>
      <c r="I278" s="136"/>
      <c r="J278" s="137">
        <f>ROUND(I278*H278,2)</f>
        <v>0</v>
      </c>
      <c r="K278" s="133" t="s">
        <v>316</v>
      </c>
      <c r="L278" s="32"/>
      <c r="M278" s="138" t="s">
        <v>1</v>
      </c>
      <c r="N278" s="139" t="s">
        <v>39</v>
      </c>
      <c r="P278" s="140">
        <f>O278*H278</f>
        <v>0</v>
      </c>
      <c r="Q278" s="140">
        <v>0</v>
      </c>
      <c r="R278" s="140">
        <f>Q278*H278</f>
        <v>0</v>
      </c>
      <c r="S278" s="140">
        <v>0</v>
      </c>
      <c r="T278" s="141">
        <f>S278*H278</f>
        <v>0</v>
      </c>
      <c r="AR278" s="142" t="s">
        <v>423</v>
      </c>
      <c r="AT278" s="142" t="s">
        <v>160</v>
      </c>
      <c r="AU278" s="142" t="s">
        <v>83</v>
      </c>
      <c r="AY278" s="17" t="s">
        <v>159</v>
      </c>
      <c r="BE278" s="143">
        <f>IF(N278="základní",J278,0)</f>
        <v>0</v>
      </c>
      <c r="BF278" s="143">
        <f>IF(N278="snížená",J278,0)</f>
        <v>0</v>
      </c>
      <c r="BG278" s="143">
        <f>IF(N278="zákl. přenesená",J278,0)</f>
        <v>0</v>
      </c>
      <c r="BH278" s="143">
        <f>IF(N278="sníž. přenesená",J278,0)</f>
        <v>0</v>
      </c>
      <c r="BI278" s="143">
        <f>IF(N278="nulová",J278,0)</f>
        <v>0</v>
      </c>
      <c r="BJ278" s="17" t="s">
        <v>81</v>
      </c>
      <c r="BK278" s="143">
        <f>ROUND(I278*H278,2)</f>
        <v>0</v>
      </c>
      <c r="BL278" s="17" t="s">
        <v>423</v>
      </c>
      <c r="BM278" s="142" t="s">
        <v>1467</v>
      </c>
    </row>
    <row r="279" spans="2:65" s="1" customFormat="1" ht="10.199999999999999">
      <c r="B279" s="32"/>
      <c r="D279" s="144" t="s">
        <v>165</v>
      </c>
      <c r="F279" s="145" t="s">
        <v>426</v>
      </c>
      <c r="I279" s="146"/>
      <c r="L279" s="32"/>
      <c r="M279" s="147"/>
      <c r="T279" s="56"/>
      <c r="AT279" s="17" t="s">
        <v>165</v>
      </c>
      <c r="AU279" s="17" t="s">
        <v>83</v>
      </c>
    </row>
    <row r="280" spans="2:65" s="10" customFormat="1" ht="22.8" customHeight="1">
      <c r="B280" s="120"/>
      <c r="D280" s="121" t="s">
        <v>73</v>
      </c>
      <c r="E280" s="156" t="s">
        <v>428</v>
      </c>
      <c r="F280" s="156" t="s">
        <v>429</v>
      </c>
      <c r="I280" s="123"/>
      <c r="J280" s="157">
        <f>BK280</f>
        <v>0</v>
      </c>
      <c r="L280" s="120"/>
      <c r="M280" s="125"/>
      <c r="P280" s="126">
        <f>SUM(P281:P284)</f>
        <v>0</v>
      </c>
      <c r="R280" s="126">
        <f>SUM(R281:R284)</f>
        <v>0</v>
      </c>
      <c r="T280" s="127">
        <f>SUM(T281:T284)</f>
        <v>0</v>
      </c>
      <c r="AR280" s="121" t="s">
        <v>180</v>
      </c>
      <c r="AT280" s="128" t="s">
        <v>73</v>
      </c>
      <c r="AU280" s="128" t="s">
        <v>81</v>
      </c>
      <c r="AY280" s="121" t="s">
        <v>159</v>
      </c>
      <c r="BK280" s="129">
        <f>SUM(BK281:BK284)</f>
        <v>0</v>
      </c>
    </row>
    <row r="281" spans="2:65" s="1" customFormat="1" ht="16.5" customHeight="1">
      <c r="B281" s="130"/>
      <c r="C281" s="131" t="s">
        <v>296</v>
      </c>
      <c r="D281" s="131" t="s">
        <v>160</v>
      </c>
      <c r="E281" s="132" t="s">
        <v>430</v>
      </c>
      <c r="F281" s="133" t="s">
        <v>431</v>
      </c>
      <c r="G281" s="134" t="s">
        <v>432</v>
      </c>
      <c r="H281" s="135">
        <v>1</v>
      </c>
      <c r="I281" s="136"/>
      <c r="J281" s="137">
        <f>ROUND(I281*H281,2)</f>
        <v>0</v>
      </c>
      <c r="K281" s="133" t="s">
        <v>714</v>
      </c>
      <c r="L281" s="32"/>
      <c r="M281" s="138" t="s">
        <v>1</v>
      </c>
      <c r="N281" s="139" t="s">
        <v>39</v>
      </c>
      <c r="P281" s="140">
        <f>O281*H281</f>
        <v>0</v>
      </c>
      <c r="Q281" s="140">
        <v>0</v>
      </c>
      <c r="R281" s="140">
        <f>Q281*H281</f>
        <v>0</v>
      </c>
      <c r="S281" s="140">
        <v>0</v>
      </c>
      <c r="T281" s="141">
        <f>S281*H281</f>
        <v>0</v>
      </c>
      <c r="AR281" s="142" t="s">
        <v>423</v>
      </c>
      <c r="AT281" s="142" t="s">
        <v>160</v>
      </c>
      <c r="AU281" s="142" t="s">
        <v>83</v>
      </c>
      <c r="AY281" s="17" t="s">
        <v>159</v>
      </c>
      <c r="BE281" s="143">
        <f>IF(N281="základní",J281,0)</f>
        <v>0</v>
      </c>
      <c r="BF281" s="143">
        <f>IF(N281="snížená",J281,0)</f>
        <v>0</v>
      </c>
      <c r="BG281" s="143">
        <f>IF(N281="zákl. přenesená",J281,0)</f>
        <v>0</v>
      </c>
      <c r="BH281" s="143">
        <f>IF(N281="sníž. přenesená",J281,0)</f>
        <v>0</v>
      </c>
      <c r="BI281" s="143">
        <f>IF(N281="nulová",J281,0)</f>
        <v>0</v>
      </c>
      <c r="BJ281" s="17" t="s">
        <v>81</v>
      </c>
      <c r="BK281" s="143">
        <f>ROUND(I281*H281,2)</f>
        <v>0</v>
      </c>
      <c r="BL281" s="17" t="s">
        <v>423</v>
      </c>
      <c r="BM281" s="142" t="s">
        <v>1468</v>
      </c>
    </row>
    <row r="282" spans="2:65" s="1" customFormat="1" ht="10.199999999999999">
      <c r="B282" s="32"/>
      <c r="D282" s="144" t="s">
        <v>165</v>
      </c>
      <c r="F282" s="145" t="s">
        <v>431</v>
      </c>
      <c r="I282" s="146"/>
      <c r="L282" s="32"/>
      <c r="M282" s="147"/>
      <c r="T282" s="56"/>
      <c r="AT282" s="17" t="s">
        <v>165</v>
      </c>
      <c r="AU282" s="17" t="s">
        <v>83</v>
      </c>
    </row>
    <row r="283" spans="2:65" s="1" customFormat="1" ht="16.5" customHeight="1">
      <c r="B283" s="130"/>
      <c r="C283" s="131" t="s">
        <v>568</v>
      </c>
      <c r="D283" s="131" t="s">
        <v>160</v>
      </c>
      <c r="E283" s="132" t="s">
        <v>665</v>
      </c>
      <c r="F283" s="133" t="s">
        <v>666</v>
      </c>
      <c r="G283" s="134" t="s">
        <v>432</v>
      </c>
      <c r="H283" s="135">
        <v>1</v>
      </c>
      <c r="I283" s="136"/>
      <c r="J283" s="137">
        <f>ROUND(I283*H283,2)</f>
        <v>0</v>
      </c>
      <c r="K283" s="133" t="s">
        <v>320</v>
      </c>
      <c r="L283" s="32"/>
      <c r="M283" s="138" t="s">
        <v>1</v>
      </c>
      <c r="N283" s="139" t="s">
        <v>39</v>
      </c>
      <c r="P283" s="140">
        <f>O283*H283</f>
        <v>0</v>
      </c>
      <c r="Q283" s="140">
        <v>0</v>
      </c>
      <c r="R283" s="140">
        <f>Q283*H283</f>
        <v>0</v>
      </c>
      <c r="S283" s="140">
        <v>0</v>
      </c>
      <c r="T283" s="141">
        <f>S283*H283</f>
        <v>0</v>
      </c>
      <c r="AR283" s="142" t="s">
        <v>423</v>
      </c>
      <c r="AT283" s="142" t="s">
        <v>160</v>
      </c>
      <c r="AU283" s="142" t="s">
        <v>83</v>
      </c>
      <c r="AY283" s="17" t="s">
        <v>159</v>
      </c>
      <c r="BE283" s="143">
        <f>IF(N283="základní",J283,0)</f>
        <v>0</v>
      </c>
      <c r="BF283" s="143">
        <f>IF(N283="snížená",J283,0)</f>
        <v>0</v>
      </c>
      <c r="BG283" s="143">
        <f>IF(N283="zákl. přenesená",J283,0)</f>
        <v>0</v>
      </c>
      <c r="BH283" s="143">
        <f>IF(N283="sníž. přenesená",J283,0)</f>
        <v>0</v>
      </c>
      <c r="BI283" s="143">
        <f>IF(N283="nulová",J283,0)</f>
        <v>0</v>
      </c>
      <c r="BJ283" s="17" t="s">
        <v>81</v>
      </c>
      <c r="BK283" s="143">
        <f>ROUND(I283*H283,2)</f>
        <v>0</v>
      </c>
      <c r="BL283" s="17" t="s">
        <v>423</v>
      </c>
      <c r="BM283" s="142" t="s">
        <v>1469</v>
      </c>
    </row>
    <row r="284" spans="2:65" s="1" customFormat="1" ht="10.199999999999999">
      <c r="B284" s="32"/>
      <c r="D284" s="144" t="s">
        <v>165</v>
      </c>
      <c r="F284" s="145" t="s">
        <v>666</v>
      </c>
      <c r="I284" s="146"/>
      <c r="L284" s="32"/>
      <c r="M284" s="147"/>
      <c r="T284" s="56"/>
      <c r="AT284" s="17" t="s">
        <v>165</v>
      </c>
      <c r="AU284" s="17" t="s">
        <v>83</v>
      </c>
    </row>
    <row r="285" spans="2:65" s="10" customFormat="1" ht="22.8" customHeight="1">
      <c r="B285" s="120"/>
      <c r="D285" s="121" t="s">
        <v>73</v>
      </c>
      <c r="E285" s="156" t="s">
        <v>668</v>
      </c>
      <c r="F285" s="156" t="s">
        <v>669</v>
      </c>
      <c r="I285" s="123"/>
      <c r="J285" s="157">
        <f>BK285</f>
        <v>0</v>
      </c>
      <c r="L285" s="120"/>
      <c r="M285" s="125"/>
      <c r="P285" s="126">
        <f>SUM(P286:P289)</f>
        <v>0</v>
      </c>
      <c r="R285" s="126">
        <f>SUM(R286:R289)</f>
        <v>0</v>
      </c>
      <c r="T285" s="127">
        <f>SUM(T286:T289)</f>
        <v>0</v>
      </c>
      <c r="AR285" s="121" t="s">
        <v>180</v>
      </c>
      <c r="AT285" s="128" t="s">
        <v>73</v>
      </c>
      <c r="AU285" s="128" t="s">
        <v>81</v>
      </c>
      <c r="AY285" s="121" t="s">
        <v>159</v>
      </c>
      <c r="BK285" s="129">
        <f>SUM(BK286:BK289)</f>
        <v>0</v>
      </c>
    </row>
    <row r="286" spans="2:65" s="1" customFormat="1" ht="16.5" customHeight="1">
      <c r="B286" s="130"/>
      <c r="C286" s="131" t="s">
        <v>572</v>
      </c>
      <c r="D286" s="131" t="s">
        <v>160</v>
      </c>
      <c r="E286" s="132" t="s">
        <v>1050</v>
      </c>
      <c r="F286" s="133" t="s">
        <v>1051</v>
      </c>
      <c r="G286" s="134" t="s">
        <v>171</v>
      </c>
      <c r="H286" s="135">
        <v>1</v>
      </c>
      <c r="I286" s="136"/>
      <c r="J286" s="137">
        <f>ROUND(I286*H286,2)</f>
        <v>0</v>
      </c>
      <c r="K286" s="133" t="s">
        <v>316</v>
      </c>
      <c r="L286" s="32"/>
      <c r="M286" s="138" t="s">
        <v>1</v>
      </c>
      <c r="N286" s="139" t="s">
        <v>39</v>
      </c>
      <c r="P286" s="140">
        <f>O286*H286</f>
        <v>0</v>
      </c>
      <c r="Q286" s="140">
        <v>0</v>
      </c>
      <c r="R286" s="140">
        <f>Q286*H286</f>
        <v>0</v>
      </c>
      <c r="S286" s="140">
        <v>0</v>
      </c>
      <c r="T286" s="141">
        <f>S286*H286</f>
        <v>0</v>
      </c>
      <c r="AR286" s="142" t="s">
        <v>423</v>
      </c>
      <c r="AT286" s="142" t="s">
        <v>160</v>
      </c>
      <c r="AU286" s="142" t="s">
        <v>83</v>
      </c>
      <c r="AY286" s="17" t="s">
        <v>159</v>
      </c>
      <c r="BE286" s="143">
        <f>IF(N286="základní",J286,0)</f>
        <v>0</v>
      </c>
      <c r="BF286" s="143">
        <f>IF(N286="snížená",J286,0)</f>
        <v>0</v>
      </c>
      <c r="BG286" s="143">
        <f>IF(N286="zákl. přenesená",J286,0)</f>
        <v>0</v>
      </c>
      <c r="BH286" s="143">
        <f>IF(N286="sníž. přenesená",J286,0)</f>
        <v>0</v>
      </c>
      <c r="BI286" s="143">
        <f>IF(N286="nulová",J286,0)</f>
        <v>0</v>
      </c>
      <c r="BJ286" s="17" t="s">
        <v>81</v>
      </c>
      <c r="BK286" s="143">
        <f>ROUND(I286*H286,2)</f>
        <v>0</v>
      </c>
      <c r="BL286" s="17" t="s">
        <v>423</v>
      </c>
      <c r="BM286" s="142" t="s">
        <v>1470</v>
      </c>
    </row>
    <row r="287" spans="2:65" s="1" customFormat="1" ht="10.199999999999999">
      <c r="B287" s="32"/>
      <c r="D287" s="144" t="s">
        <v>165</v>
      </c>
      <c r="F287" s="145" t="s">
        <v>1051</v>
      </c>
      <c r="I287" s="146"/>
      <c r="L287" s="32"/>
      <c r="M287" s="147"/>
      <c r="T287" s="56"/>
      <c r="AT287" s="17" t="s">
        <v>165</v>
      </c>
      <c r="AU287" s="17" t="s">
        <v>83</v>
      </c>
    </row>
    <row r="288" spans="2:65" s="1" customFormat="1" ht="16.5" customHeight="1">
      <c r="B288" s="130"/>
      <c r="C288" s="131" t="s">
        <v>576</v>
      </c>
      <c r="D288" s="131" t="s">
        <v>160</v>
      </c>
      <c r="E288" s="132" t="s">
        <v>670</v>
      </c>
      <c r="F288" s="133" t="s">
        <v>671</v>
      </c>
      <c r="G288" s="134" t="s">
        <v>432</v>
      </c>
      <c r="H288" s="135">
        <v>1</v>
      </c>
      <c r="I288" s="136"/>
      <c r="J288" s="137">
        <f>ROUND(I288*H288,2)</f>
        <v>0</v>
      </c>
      <c r="K288" s="133" t="s">
        <v>345</v>
      </c>
      <c r="L288" s="32"/>
      <c r="M288" s="138" t="s">
        <v>1</v>
      </c>
      <c r="N288" s="139" t="s">
        <v>39</v>
      </c>
      <c r="P288" s="140">
        <f>O288*H288</f>
        <v>0</v>
      </c>
      <c r="Q288" s="140">
        <v>0</v>
      </c>
      <c r="R288" s="140">
        <f>Q288*H288</f>
        <v>0</v>
      </c>
      <c r="S288" s="140">
        <v>0</v>
      </c>
      <c r="T288" s="141">
        <f>S288*H288</f>
        <v>0</v>
      </c>
      <c r="AR288" s="142" t="s">
        <v>423</v>
      </c>
      <c r="AT288" s="142" t="s">
        <v>160</v>
      </c>
      <c r="AU288" s="142" t="s">
        <v>83</v>
      </c>
      <c r="AY288" s="17" t="s">
        <v>159</v>
      </c>
      <c r="BE288" s="143">
        <f>IF(N288="základní",J288,0)</f>
        <v>0</v>
      </c>
      <c r="BF288" s="143">
        <f>IF(N288="snížená",J288,0)</f>
        <v>0</v>
      </c>
      <c r="BG288" s="143">
        <f>IF(N288="zákl. přenesená",J288,0)</f>
        <v>0</v>
      </c>
      <c r="BH288" s="143">
        <f>IF(N288="sníž. přenesená",J288,0)</f>
        <v>0</v>
      </c>
      <c r="BI288" s="143">
        <f>IF(N288="nulová",J288,0)</f>
        <v>0</v>
      </c>
      <c r="BJ288" s="17" t="s">
        <v>81</v>
      </c>
      <c r="BK288" s="143">
        <f>ROUND(I288*H288,2)</f>
        <v>0</v>
      </c>
      <c r="BL288" s="17" t="s">
        <v>423</v>
      </c>
      <c r="BM288" s="142" t="s">
        <v>1471</v>
      </c>
    </row>
    <row r="289" spans="2:47" s="1" customFormat="1" ht="10.199999999999999">
      <c r="B289" s="32"/>
      <c r="D289" s="144" t="s">
        <v>165</v>
      </c>
      <c r="F289" s="145" t="s">
        <v>671</v>
      </c>
      <c r="I289" s="146"/>
      <c r="L289" s="32"/>
      <c r="M289" s="149"/>
      <c r="N289" s="150"/>
      <c r="O289" s="150"/>
      <c r="P289" s="150"/>
      <c r="Q289" s="150"/>
      <c r="R289" s="150"/>
      <c r="S289" s="150"/>
      <c r="T289" s="151"/>
      <c r="AT289" s="17" t="s">
        <v>165</v>
      </c>
      <c r="AU289" s="17" t="s">
        <v>83</v>
      </c>
    </row>
    <row r="290" spans="2:47" s="1" customFormat="1" ht="6.9" customHeight="1">
      <c r="B290" s="44"/>
      <c r="C290" s="45"/>
      <c r="D290" s="45"/>
      <c r="E290" s="45"/>
      <c r="F290" s="45"/>
      <c r="G290" s="45"/>
      <c r="H290" s="45"/>
      <c r="I290" s="45"/>
      <c r="J290" s="45"/>
      <c r="K290" s="45"/>
      <c r="L290" s="32"/>
    </row>
  </sheetData>
  <autoFilter ref="C129:K289" xr:uid="{00000000-0009-0000-0000-000007000000}"/>
  <mergeCells count="12">
    <mergeCell ref="E122:H122"/>
    <mergeCell ref="L2:V2"/>
    <mergeCell ref="E85:H85"/>
    <mergeCell ref="E87:H87"/>
    <mergeCell ref="E89:H89"/>
    <mergeCell ref="E118:H118"/>
    <mergeCell ref="E120:H120"/>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BM1244"/>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5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56" ht="36.9" customHeight="1">
      <c r="L2" s="237" t="s">
        <v>5</v>
      </c>
      <c r="M2" s="222"/>
      <c r="N2" s="222"/>
      <c r="O2" s="222"/>
      <c r="P2" s="222"/>
      <c r="Q2" s="222"/>
      <c r="R2" s="222"/>
      <c r="S2" s="222"/>
      <c r="T2" s="222"/>
      <c r="U2" s="222"/>
      <c r="V2" s="222"/>
      <c r="AT2" s="17" t="s">
        <v>113</v>
      </c>
      <c r="AZ2" s="175" t="s">
        <v>157</v>
      </c>
      <c r="BA2" s="175" t="s">
        <v>1472</v>
      </c>
      <c r="BB2" s="175" t="s">
        <v>315</v>
      </c>
      <c r="BC2" s="175" t="s">
        <v>1473</v>
      </c>
      <c r="BD2" s="175" t="s">
        <v>83</v>
      </c>
    </row>
    <row r="3" spans="2:56" ht="6.9" customHeight="1">
      <c r="B3" s="18"/>
      <c r="C3" s="19"/>
      <c r="D3" s="19"/>
      <c r="E3" s="19"/>
      <c r="F3" s="19"/>
      <c r="G3" s="19"/>
      <c r="H3" s="19"/>
      <c r="I3" s="19"/>
      <c r="J3" s="19"/>
      <c r="K3" s="19"/>
      <c r="L3" s="20"/>
      <c r="AT3" s="17" t="s">
        <v>83</v>
      </c>
      <c r="AZ3" s="175" t="s">
        <v>1474</v>
      </c>
      <c r="BA3" s="175" t="s">
        <v>1475</v>
      </c>
      <c r="BB3" s="175" t="s">
        <v>315</v>
      </c>
      <c r="BC3" s="175" t="s">
        <v>1476</v>
      </c>
      <c r="BD3" s="175" t="s">
        <v>83</v>
      </c>
    </row>
    <row r="4" spans="2:56" ht="24.9" customHeight="1">
      <c r="B4" s="20"/>
      <c r="D4" s="21" t="s">
        <v>127</v>
      </c>
      <c r="L4" s="20"/>
      <c r="M4" s="93" t="s">
        <v>10</v>
      </c>
      <c r="AT4" s="17" t="s">
        <v>3</v>
      </c>
      <c r="AZ4" s="175" t="s">
        <v>1477</v>
      </c>
      <c r="BA4" s="175" t="s">
        <v>1478</v>
      </c>
      <c r="BB4" s="175" t="s">
        <v>315</v>
      </c>
      <c r="BC4" s="175" t="s">
        <v>1479</v>
      </c>
      <c r="BD4" s="175" t="s">
        <v>83</v>
      </c>
    </row>
    <row r="5" spans="2:56" ht="6.9" customHeight="1">
      <c r="B5" s="20"/>
      <c r="L5" s="20"/>
      <c r="AZ5" s="175" t="s">
        <v>1480</v>
      </c>
      <c r="BA5" s="175" t="s">
        <v>1481</v>
      </c>
      <c r="BB5" s="175" t="s">
        <v>336</v>
      </c>
      <c r="BC5" s="175" t="s">
        <v>1482</v>
      </c>
      <c r="BD5" s="175" t="s">
        <v>83</v>
      </c>
    </row>
    <row r="6" spans="2:56" ht="12" customHeight="1">
      <c r="B6" s="20"/>
      <c r="D6" s="27" t="s">
        <v>16</v>
      </c>
      <c r="L6" s="20"/>
      <c r="AZ6" s="175" t="s">
        <v>1483</v>
      </c>
      <c r="BA6" s="175" t="s">
        <v>1484</v>
      </c>
      <c r="BB6" s="175" t="s">
        <v>336</v>
      </c>
      <c r="BC6" s="175" t="s">
        <v>1485</v>
      </c>
      <c r="BD6" s="175" t="s">
        <v>83</v>
      </c>
    </row>
    <row r="7" spans="2:56" ht="16.5" customHeight="1">
      <c r="B7" s="20"/>
      <c r="E7" s="254" t="str">
        <f>'Rekapitulace stavby'!K6</f>
        <v>Kanalizace a ČOV Újezdec</v>
      </c>
      <c r="F7" s="255"/>
      <c r="G7" s="255"/>
      <c r="H7" s="255"/>
      <c r="L7" s="20"/>
      <c r="AZ7" s="175" t="s">
        <v>1486</v>
      </c>
      <c r="BA7" s="175" t="s">
        <v>1487</v>
      </c>
      <c r="BB7" s="175" t="s">
        <v>315</v>
      </c>
      <c r="BC7" s="175" t="s">
        <v>1488</v>
      </c>
      <c r="BD7" s="175" t="s">
        <v>83</v>
      </c>
    </row>
    <row r="8" spans="2:56" ht="12" customHeight="1">
      <c r="B8" s="20"/>
      <c r="D8" s="27" t="s">
        <v>128</v>
      </c>
      <c r="L8" s="20"/>
      <c r="AZ8" s="175" t="s">
        <v>1489</v>
      </c>
      <c r="BA8" s="175" t="s">
        <v>1490</v>
      </c>
      <c r="BB8" s="175" t="s">
        <v>315</v>
      </c>
      <c r="BC8" s="175" t="s">
        <v>1491</v>
      </c>
      <c r="BD8" s="175" t="s">
        <v>83</v>
      </c>
    </row>
    <row r="9" spans="2:56" s="1" customFormat="1" ht="16.5" customHeight="1">
      <c r="B9" s="32"/>
      <c r="E9" s="254" t="s">
        <v>129</v>
      </c>
      <c r="F9" s="256"/>
      <c r="G9" s="256"/>
      <c r="H9" s="256"/>
      <c r="L9" s="32"/>
      <c r="AZ9" s="175" t="s">
        <v>1492</v>
      </c>
      <c r="BA9" s="175" t="s">
        <v>1493</v>
      </c>
      <c r="BB9" s="175" t="s">
        <v>336</v>
      </c>
      <c r="BC9" s="175" t="s">
        <v>1494</v>
      </c>
      <c r="BD9" s="175" t="s">
        <v>83</v>
      </c>
    </row>
    <row r="10" spans="2:56" s="1" customFormat="1" ht="12" customHeight="1">
      <c r="B10" s="32"/>
      <c r="D10" s="27" t="s">
        <v>130</v>
      </c>
      <c r="L10" s="32"/>
      <c r="AZ10" s="175" t="s">
        <v>1495</v>
      </c>
      <c r="BA10" s="175" t="s">
        <v>1496</v>
      </c>
      <c r="BB10" s="175" t="s">
        <v>315</v>
      </c>
      <c r="BC10" s="175" t="s">
        <v>1497</v>
      </c>
      <c r="BD10" s="175" t="s">
        <v>83</v>
      </c>
    </row>
    <row r="11" spans="2:56" s="1" customFormat="1" ht="16.5" customHeight="1">
      <c r="B11" s="32"/>
      <c r="E11" s="215" t="s">
        <v>1498</v>
      </c>
      <c r="F11" s="256"/>
      <c r="G11" s="256"/>
      <c r="H11" s="256"/>
      <c r="L11" s="32"/>
      <c r="AZ11" s="175" t="s">
        <v>1499</v>
      </c>
      <c r="BA11" s="175" t="s">
        <v>1500</v>
      </c>
      <c r="BB11" s="175" t="s">
        <v>336</v>
      </c>
      <c r="BC11" s="175" t="s">
        <v>1501</v>
      </c>
      <c r="BD11" s="175" t="s">
        <v>83</v>
      </c>
    </row>
    <row r="12" spans="2:56" s="1" customFormat="1" ht="10.199999999999999">
      <c r="B12" s="32"/>
      <c r="L12" s="32"/>
      <c r="AZ12" s="175" t="s">
        <v>1502</v>
      </c>
      <c r="BA12" s="175" t="s">
        <v>1503</v>
      </c>
      <c r="BB12" s="175" t="s">
        <v>336</v>
      </c>
      <c r="BC12" s="175" t="s">
        <v>1504</v>
      </c>
      <c r="BD12" s="175" t="s">
        <v>83</v>
      </c>
    </row>
    <row r="13" spans="2:56" s="1" customFormat="1" ht="12" customHeight="1">
      <c r="B13" s="32"/>
      <c r="D13" s="27" t="s">
        <v>18</v>
      </c>
      <c r="F13" s="25" t="s">
        <v>114</v>
      </c>
      <c r="I13" s="27" t="s">
        <v>20</v>
      </c>
      <c r="J13" s="25" t="s">
        <v>1</v>
      </c>
      <c r="L13" s="32"/>
      <c r="AZ13" s="175" t="s">
        <v>1505</v>
      </c>
      <c r="BA13" s="175" t="s">
        <v>1506</v>
      </c>
      <c r="BB13" s="175" t="s">
        <v>315</v>
      </c>
      <c r="BC13" s="175" t="s">
        <v>1507</v>
      </c>
      <c r="BD13" s="175" t="s">
        <v>83</v>
      </c>
    </row>
    <row r="14" spans="2:56" s="1" customFormat="1" ht="12" customHeight="1">
      <c r="B14" s="32"/>
      <c r="D14" s="27" t="s">
        <v>21</v>
      </c>
      <c r="F14" s="25" t="s">
        <v>22</v>
      </c>
      <c r="I14" s="27" t="s">
        <v>23</v>
      </c>
      <c r="J14" s="52" t="str">
        <f>'Rekapitulace stavby'!AN8</f>
        <v>25. 2. 2025</v>
      </c>
      <c r="L14" s="32"/>
      <c r="AZ14" s="175" t="s">
        <v>1508</v>
      </c>
      <c r="BA14" s="175" t="s">
        <v>1509</v>
      </c>
      <c r="BB14" s="175" t="s">
        <v>315</v>
      </c>
      <c r="BC14" s="175" t="s">
        <v>1510</v>
      </c>
      <c r="BD14" s="175" t="s">
        <v>83</v>
      </c>
    </row>
    <row r="15" spans="2:56" s="1" customFormat="1" ht="10.8" customHeight="1">
      <c r="B15" s="32"/>
      <c r="L15" s="32"/>
      <c r="AZ15" s="175" t="s">
        <v>1511</v>
      </c>
      <c r="BA15" s="175" t="s">
        <v>1512</v>
      </c>
      <c r="BB15" s="175" t="s">
        <v>315</v>
      </c>
      <c r="BC15" s="175" t="s">
        <v>1513</v>
      </c>
      <c r="BD15" s="175" t="s">
        <v>83</v>
      </c>
    </row>
    <row r="16" spans="2:56" s="1" customFormat="1" ht="12" customHeight="1">
      <c r="B16" s="32"/>
      <c r="D16" s="27" t="s">
        <v>25</v>
      </c>
      <c r="I16" s="27" t="s">
        <v>26</v>
      </c>
      <c r="J16" s="25" t="str">
        <f>IF('Rekapitulace stavby'!AN10="","",'Rekapitulace stavby'!AN10)</f>
        <v/>
      </c>
      <c r="L16" s="32"/>
      <c r="AZ16" s="175" t="s">
        <v>45</v>
      </c>
      <c r="BA16" s="175" t="s">
        <v>1514</v>
      </c>
      <c r="BB16" s="175" t="s">
        <v>315</v>
      </c>
      <c r="BC16" s="175" t="s">
        <v>1515</v>
      </c>
      <c r="BD16" s="175" t="s">
        <v>83</v>
      </c>
    </row>
    <row r="17" spans="2:56" s="1" customFormat="1" ht="18" customHeight="1">
      <c r="B17" s="32"/>
      <c r="E17" s="25" t="str">
        <f>IF('Rekapitulace stavby'!E11="","",'Rekapitulace stavby'!E11)</f>
        <v xml:space="preserve"> </v>
      </c>
      <c r="I17" s="27" t="s">
        <v>27</v>
      </c>
      <c r="J17" s="25" t="str">
        <f>IF('Rekapitulace stavby'!AN11="","",'Rekapitulace stavby'!AN11)</f>
        <v/>
      </c>
      <c r="L17" s="32"/>
      <c r="AZ17" s="175" t="s">
        <v>1516</v>
      </c>
      <c r="BA17" s="175" t="s">
        <v>1517</v>
      </c>
      <c r="BB17" s="175" t="s">
        <v>315</v>
      </c>
      <c r="BC17" s="175" t="s">
        <v>1518</v>
      </c>
      <c r="BD17" s="175" t="s">
        <v>83</v>
      </c>
    </row>
    <row r="18" spans="2:56" s="1" customFormat="1" ht="6.9" customHeight="1">
      <c r="B18" s="32"/>
      <c r="L18" s="32"/>
      <c r="AZ18" s="175" t="s">
        <v>1519</v>
      </c>
      <c r="BA18" s="175" t="s">
        <v>1520</v>
      </c>
      <c r="BB18" s="175" t="s">
        <v>336</v>
      </c>
      <c r="BC18" s="175" t="s">
        <v>1521</v>
      </c>
      <c r="BD18" s="175" t="s">
        <v>83</v>
      </c>
    </row>
    <row r="19" spans="2:56" s="1" customFormat="1" ht="12" customHeight="1">
      <c r="B19" s="32"/>
      <c r="D19" s="27" t="s">
        <v>28</v>
      </c>
      <c r="I19" s="27" t="s">
        <v>26</v>
      </c>
      <c r="J19" s="28" t="str">
        <f>'Rekapitulace stavby'!AN13</f>
        <v>Vyplň údaj</v>
      </c>
      <c r="L19" s="32"/>
    </row>
    <row r="20" spans="2:56" s="1" customFormat="1" ht="18" customHeight="1">
      <c r="B20" s="32"/>
      <c r="E20" s="257" t="str">
        <f>'Rekapitulace stavby'!E14</f>
        <v>Vyplň údaj</v>
      </c>
      <c r="F20" s="221"/>
      <c r="G20" s="221"/>
      <c r="H20" s="221"/>
      <c r="I20" s="27" t="s">
        <v>27</v>
      </c>
      <c r="J20" s="28" t="str">
        <f>'Rekapitulace stavby'!AN14</f>
        <v>Vyplň údaj</v>
      </c>
      <c r="L20" s="32"/>
    </row>
    <row r="21" spans="2:56" s="1" customFormat="1" ht="6.9" customHeight="1">
      <c r="B21" s="32"/>
      <c r="L21" s="32"/>
    </row>
    <row r="22" spans="2:56" s="1" customFormat="1" ht="12" customHeight="1">
      <c r="B22" s="32"/>
      <c r="D22" s="27" t="s">
        <v>30</v>
      </c>
      <c r="I22" s="27" t="s">
        <v>26</v>
      </c>
      <c r="J22" s="25" t="str">
        <f>IF('Rekapitulace stavby'!AN16="","",'Rekapitulace stavby'!AN16)</f>
        <v/>
      </c>
      <c r="L22" s="32"/>
    </row>
    <row r="23" spans="2:56" s="1" customFormat="1" ht="18" customHeight="1">
      <c r="B23" s="32"/>
      <c r="E23" s="25" t="str">
        <f>IF('Rekapitulace stavby'!E17="","",'Rekapitulace stavby'!E17)</f>
        <v xml:space="preserve"> </v>
      </c>
      <c r="I23" s="27" t="s">
        <v>27</v>
      </c>
      <c r="J23" s="25" t="str">
        <f>IF('Rekapitulace stavby'!AN17="","",'Rekapitulace stavby'!AN17)</f>
        <v/>
      </c>
      <c r="L23" s="32"/>
    </row>
    <row r="24" spans="2:56" s="1" customFormat="1" ht="6.9" customHeight="1">
      <c r="B24" s="32"/>
      <c r="L24" s="32"/>
    </row>
    <row r="25" spans="2:56" s="1" customFormat="1" ht="12" customHeight="1">
      <c r="B25" s="32"/>
      <c r="D25" s="27" t="s">
        <v>32</v>
      </c>
      <c r="I25" s="27" t="s">
        <v>26</v>
      </c>
      <c r="J25" s="25" t="str">
        <f>IF('Rekapitulace stavby'!AN19="","",'Rekapitulace stavby'!AN19)</f>
        <v/>
      </c>
      <c r="L25" s="32"/>
    </row>
    <row r="26" spans="2:56" s="1" customFormat="1" ht="18" customHeight="1">
      <c r="B26" s="32"/>
      <c r="E26" s="25" t="str">
        <f>IF('Rekapitulace stavby'!E20="","",'Rekapitulace stavby'!E20)</f>
        <v xml:space="preserve"> </v>
      </c>
      <c r="I26" s="27" t="s">
        <v>27</v>
      </c>
      <c r="J26" s="25" t="str">
        <f>IF('Rekapitulace stavby'!AN20="","",'Rekapitulace stavby'!AN20)</f>
        <v/>
      </c>
      <c r="L26" s="32"/>
    </row>
    <row r="27" spans="2:56" s="1" customFormat="1" ht="6.9" customHeight="1">
      <c r="B27" s="32"/>
      <c r="L27" s="32"/>
    </row>
    <row r="28" spans="2:56" s="1" customFormat="1" ht="12" customHeight="1">
      <c r="B28" s="32"/>
      <c r="D28" s="27" t="s">
        <v>33</v>
      </c>
      <c r="L28" s="32"/>
    </row>
    <row r="29" spans="2:56" s="7" customFormat="1" ht="107.25" customHeight="1">
      <c r="B29" s="94"/>
      <c r="E29" s="226" t="s">
        <v>1522</v>
      </c>
      <c r="F29" s="226"/>
      <c r="G29" s="226"/>
      <c r="H29" s="226"/>
      <c r="L29" s="94"/>
    </row>
    <row r="30" spans="2:56" s="1" customFormat="1" ht="6.9" customHeight="1">
      <c r="B30" s="32"/>
      <c r="L30" s="32"/>
    </row>
    <row r="31" spans="2:56" s="1" customFormat="1" ht="6.9" customHeight="1">
      <c r="B31" s="32"/>
      <c r="D31" s="53"/>
      <c r="E31" s="53"/>
      <c r="F31" s="53"/>
      <c r="G31" s="53"/>
      <c r="H31" s="53"/>
      <c r="I31" s="53"/>
      <c r="J31" s="53"/>
      <c r="K31" s="53"/>
      <c r="L31" s="32"/>
    </row>
    <row r="32" spans="2:56" s="1" customFormat="1" ht="25.35" customHeight="1">
      <c r="B32" s="32"/>
      <c r="D32" s="95" t="s">
        <v>34</v>
      </c>
      <c r="J32" s="66">
        <f>ROUND(J147, 2)</f>
        <v>0</v>
      </c>
      <c r="L32" s="32"/>
    </row>
    <row r="33" spans="2:12" s="1" customFormat="1" ht="6.9" customHeight="1">
      <c r="B33" s="32"/>
      <c r="D33" s="53"/>
      <c r="E33" s="53"/>
      <c r="F33" s="53"/>
      <c r="G33" s="53"/>
      <c r="H33" s="53"/>
      <c r="I33" s="53"/>
      <c r="J33" s="53"/>
      <c r="K33" s="53"/>
      <c r="L33" s="32"/>
    </row>
    <row r="34" spans="2:12" s="1" customFormat="1" ht="14.4" customHeight="1">
      <c r="B34" s="32"/>
      <c r="F34" s="35" t="s">
        <v>36</v>
      </c>
      <c r="I34" s="35" t="s">
        <v>35</v>
      </c>
      <c r="J34" s="35" t="s">
        <v>37</v>
      </c>
      <c r="L34" s="32"/>
    </row>
    <row r="35" spans="2:12" s="1" customFormat="1" ht="14.4" customHeight="1">
      <c r="B35" s="32"/>
      <c r="D35" s="55" t="s">
        <v>38</v>
      </c>
      <c r="E35" s="27" t="s">
        <v>39</v>
      </c>
      <c r="F35" s="86">
        <f>ROUND((SUM(BE147:BE1243)),  2)</f>
        <v>0</v>
      </c>
      <c r="I35" s="96">
        <v>0.21</v>
      </c>
      <c r="J35" s="86">
        <f>ROUND(((SUM(BE147:BE1243))*I35),  2)</f>
        <v>0</v>
      </c>
      <c r="L35" s="32"/>
    </row>
    <row r="36" spans="2:12" s="1" customFormat="1" ht="14.4" customHeight="1">
      <c r="B36" s="32"/>
      <c r="E36" s="27" t="s">
        <v>40</v>
      </c>
      <c r="F36" s="86">
        <f>ROUND((SUM(BF147:BF1243)),  2)</f>
        <v>0</v>
      </c>
      <c r="I36" s="96">
        <v>0.12</v>
      </c>
      <c r="J36" s="86">
        <f>ROUND(((SUM(BF147:BF1243))*I36),  2)</f>
        <v>0</v>
      </c>
      <c r="L36" s="32"/>
    </row>
    <row r="37" spans="2:12" s="1" customFormat="1" ht="14.4" hidden="1" customHeight="1">
      <c r="B37" s="32"/>
      <c r="E37" s="27" t="s">
        <v>41</v>
      </c>
      <c r="F37" s="86">
        <f>ROUND((SUM(BG147:BG1243)),  2)</f>
        <v>0</v>
      </c>
      <c r="I37" s="96">
        <v>0.21</v>
      </c>
      <c r="J37" s="86">
        <f>0</f>
        <v>0</v>
      </c>
      <c r="L37" s="32"/>
    </row>
    <row r="38" spans="2:12" s="1" customFormat="1" ht="14.4" hidden="1" customHeight="1">
      <c r="B38" s="32"/>
      <c r="E38" s="27" t="s">
        <v>42</v>
      </c>
      <c r="F38" s="86">
        <f>ROUND((SUM(BH147:BH1243)),  2)</f>
        <v>0</v>
      </c>
      <c r="I38" s="96">
        <v>0.12</v>
      </c>
      <c r="J38" s="86">
        <f>0</f>
        <v>0</v>
      </c>
      <c r="L38" s="32"/>
    </row>
    <row r="39" spans="2:12" s="1" customFormat="1" ht="14.4" hidden="1" customHeight="1">
      <c r="B39" s="32"/>
      <c r="E39" s="27" t="s">
        <v>43</v>
      </c>
      <c r="F39" s="86">
        <f>ROUND((SUM(BI147:BI1243)),  2)</f>
        <v>0</v>
      </c>
      <c r="I39" s="96">
        <v>0</v>
      </c>
      <c r="J39" s="86">
        <f>0</f>
        <v>0</v>
      </c>
      <c r="L39" s="32"/>
    </row>
    <row r="40" spans="2:12" s="1" customFormat="1" ht="6.9" customHeight="1">
      <c r="B40" s="32"/>
      <c r="L40" s="32"/>
    </row>
    <row r="41" spans="2:12" s="1" customFormat="1" ht="25.35" customHeight="1">
      <c r="B41" s="32"/>
      <c r="C41" s="97"/>
      <c r="D41" s="98" t="s">
        <v>44</v>
      </c>
      <c r="E41" s="57"/>
      <c r="F41" s="57"/>
      <c r="G41" s="99" t="s">
        <v>45</v>
      </c>
      <c r="H41" s="100" t="s">
        <v>46</v>
      </c>
      <c r="I41" s="57"/>
      <c r="J41" s="101">
        <f>SUM(J32:J39)</f>
        <v>0</v>
      </c>
      <c r="K41" s="102"/>
      <c r="L41" s="32"/>
    </row>
    <row r="42" spans="2:12" s="1" customFormat="1" ht="14.4" customHeight="1">
      <c r="B42" s="32"/>
      <c r="L42" s="32"/>
    </row>
    <row r="43" spans="2:12" ht="14.4" customHeight="1">
      <c r="B43" s="20"/>
      <c r="L43" s="20"/>
    </row>
    <row r="44" spans="2:12" ht="14.4" customHeight="1">
      <c r="B44" s="20"/>
      <c r="L44" s="20"/>
    </row>
    <row r="45" spans="2:12" ht="14.4" customHeight="1">
      <c r="B45" s="20"/>
      <c r="L45" s="20"/>
    </row>
    <row r="46" spans="2:12" ht="14.4" customHeight="1">
      <c r="B46" s="20"/>
      <c r="L46" s="20"/>
    </row>
    <row r="47" spans="2:12" ht="14.4" customHeight="1">
      <c r="B47" s="20"/>
      <c r="L47" s="20"/>
    </row>
    <row r="48" spans="2:12" ht="14.4" customHeight="1">
      <c r="B48" s="20"/>
      <c r="L48" s="20"/>
    </row>
    <row r="49" spans="2:12" ht="14.4" customHeight="1">
      <c r="B49" s="20"/>
      <c r="L49" s="20"/>
    </row>
    <row r="50" spans="2:12" s="1" customFormat="1" ht="14.4" customHeight="1">
      <c r="B50" s="32"/>
      <c r="D50" s="41" t="s">
        <v>47</v>
      </c>
      <c r="E50" s="42"/>
      <c r="F50" s="42"/>
      <c r="G50" s="41" t="s">
        <v>48</v>
      </c>
      <c r="H50" s="42"/>
      <c r="I50" s="42"/>
      <c r="J50" s="42"/>
      <c r="K50" s="42"/>
      <c r="L50" s="32"/>
    </row>
    <row r="51" spans="2:12" ht="10.199999999999999">
      <c r="B51" s="20"/>
      <c r="L51" s="20"/>
    </row>
    <row r="52" spans="2:12" ht="10.199999999999999">
      <c r="B52" s="20"/>
      <c r="L52" s="20"/>
    </row>
    <row r="53" spans="2:12" ht="10.199999999999999">
      <c r="B53" s="20"/>
      <c r="L53" s="20"/>
    </row>
    <row r="54" spans="2:12" ht="10.199999999999999">
      <c r="B54" s="20"/>
      <c r="L54" s="20"/>
    </row>
    <row r="55" spans="2:12" ht="10.199999999999999">
      <c r="B55" s="20"/>
      <c r="L55" s="20"/>
    </row>
    <row r="56" spans="2:12" ht="10.199999999999999">
      <c r="B56" s="20"/>
      <c r="L56" s="20"/>
    </row>
    <row r="57" spans="2:12" ht="10.199999999999999">
      <c r="B57" s="20"/>
      <c r="L57" s="20"/>
    </row>
    <row r="58" spans="2:12" ht="10.199999999999999">
      <c r="B58" s="20"/>
      <c r="L58" s="20"/>
    </row>
    <row r="59" spans="2:12" ht="10.199999999999999">
      <c r="B59" s="20"/>
      <c r="L59" s="20"/>
    </row>
    <row r="60" spans="2:12" ht="10.199999999999999">
      <c r="B60" s="20"/>
      <c r="L60" s="20"/>
    </row>
    <row r="61" spans="2:12" s="1" customFormat="1" ht="13.2">
      <c r="B61" s="32"/>
      <c r="D61" s="43" t="s">
        <v>49</v>
      </c>
      <c r="E61" s="34"/>
      <c r="F61" s="103" t="s">
        <v>50</v>
      </c>
      <c r="G61" s="43" t="s">
        <v>49</v>
      </c>
      <c r="H61" s="34"/>
      <c r="I61" s="34"/>
      <c r="J61" s="104" t="s">
        <v>50</v>
      </c>
      <c r="K61" s="34"/>
      <c r="L61" s="32"/>
    </row>
    <row r="62" spans="2:12" ht="10.199999999999999">
      <c r="B62" s="20"/>
      <c r="L62" s="20"/>
    </row>
    <row r="63" spans="2:12" ht="10.199999999999999">
      <c r="B63" s="20"/>
      <c r="L63" s="20"/>
    </row>
    <row r="64" spans="2:12" ht="10.199999999999999">
      <c r="B64" s="20"/>
      <c r="L64" s="20"/>
    </row>
    <row r="65" spans="2:12" s="1" customFormat="1" ht="13.2">
      <c r="B65" s="32"/>
      <c r="D65" s="41" t="s">
        <v>51</v>
      </c>
      <c r="E65" s="42"/>
      <c r="F65" s="42"/>
      <c r="G65" s="41" t="s">
        <v>52</v>
      </c>
      <c r="H65" s="42"/>
      <c r="I65" s="42"/>
      <c r="J65" s="42"/>
      <c r="K65" s="42"/>
      <c r="L65" s="32"/>
    </row>
    <row r="66" spans="2:12" ht="10.199999999999999">
      <c r="B66" s="20"/>
      <c r="L66" s="20"/>
    </row>
    <row r="67" spans="2:12" ht="10.199999999999999">
      <c r="B67" s="20"/>
      <c r="L67" s="20"/>
    </row>
    <row r="68" spans="2:12" ht="10.199999999999999">
      <c r="B68" s="20"/>
      <c r="L68" s="20"/>
    </row>
    <row r="69" spans="2:12" ht="10.199999999999999">
      <c r="B69" s="20"/>
      <c r="L69" s="20"/>
    </row>
    <row r="70" spans="2:12" ht="10.199999999999999">
      <c r="B70" s="20"/>
      <c r="L70" s="20"/>
    </row>
    <row r="71" spans="2:12" ht="10.199999999999999">
      <c r="B71" s="20"/>
      <c r="L71" s="20"/>
    </row>
    <row r="72" spans="2:12" ht="10.199999999999999">
      <c r="B72" s="20"/>
      <c r="L72" s="20"/>
    </row>
    <row r="73" spans="2:12" ht="10.199999999999999">
      <c r="B73" s="20"/>
      <c r="L73" s="20"/>
    </row>
    <row r="74" spans="2:12" ht="10.199999999999999">
      <c r="B74" s="20"/>
      <c r="L74" s="20"/>
    </row>
    <row r="75" spans="2:12" ht="10.199999999999999">
      <c r="B75" s="20"/>
      <c r="L75" s="20"/>
    </row>
    <row r="76" spans="2:12" s="1" customFormat="1" ht="13.2">
      <c r="B76" s="32"/>
      <c r="D76" s="43" t="s">
        <v>49</v>
      </c>
      <c r="E76" s="34"/>
      <c r="F76" s="103" t="s">
        <v>50</v>
      </c>
      <c r="G76" s="43" t="s">
        <v>49</v>
      </c>
      <c r="H76" s="34"/>
      <c r="I76" s="34"/>
      <c r="J76" s="104" t="s">
        <v>50</v>
      </c>
      <c r="K76" s="34"/>
      <c r="L76" s="32"/>
    </row>
    <row r="77" spans="2:12" s="1" customFormat="1" ht="14.4" customHeight="1">
      <c r="B77" s="44"/>
      <c r="C77" s="45"/>
      <c r="D77" s="45"/>
      <c r="E77" s="45"/>
      <c r="F77" s="45"/>
      <c r="G77" s="45"/>
      <c r="H77" s="45"/>
      <c r="I77" s="45"/>
      <c r="J77" s="45"/>
      <c r="K77" s="45"/>
      <c r="L77" s="32"/>
    </row>
    <row r="81" spans="2:12" s="1" customFormat="1" ht="6.9" customHeight="1">
      <c r="B81" s="46"/>
      <c r="C81" s="47"/>
      <c r="D81" s="47"/>
      <c r="E81" s="47"/>
      <c r="F81" s="47"/>
      <c r="G81" s="47"/>
      <c r="H81" s="47"/>
      <c r="I81" s="47"/>
      <c r="J81" s="47"/>
      <c r="K81" s="47"/>
      <c r="L81" s="32"/>
    </row>
    <row r="82" spans="2:12" s="1" customFormat="1" ht="24.9" customHeight="1">
      <c r="B82" s="32"/>
      <c r="C82" s="21" t="s">
        <v>132</v>
      </c>
      <c r="L82" s="32"/>
    </row>
    <row r="83" spans="2:12" s="1" customFormat="1" ht="6.9" customHeight="1">
      <c r="B83" s="32"/>
      <c r="L83" s="32"/>
    </row>
    <row r="84" spans="2:12" s="1" customFormat="1" ht="12" customHeight="1">
      <c r="B84" s="32"/>
      <c r="C84" s="27" t="s">
        <v>16</v>
      </c>
      <c r="L84" s="32"/>
    </row>
    <row r="85" spans="2:12" s="1" customFormat="1" ht="16.5" customHeight="1">
      <c r="B85" s="32"/>
      <c r="E85" s="254" t="str">
        <f>E7</f>
        <v>Kanalizace a ČOV Újezdec</v>
      </c>
      <c r="F85" s="255"/>
      <c r="G85" s="255"/>
      <c r="H85" s="255"/>
      <c r="L85" s="32"/>
    </row>
    <row r="86" spans="2:12" ht="12" customHeight="1">
      <c r="B86" s="20"/>
      <c r="C86" s="27" t="s">
        <v>128</v>
      </c>
      <c r="L86" s="20"/>
    </row>
    <row r="87" spans="2:12" s="1" customFormat="1" ht="16.5" customHeight="1">
      <c r="B87" s="32"/>
      <c r="E87" s="254" t="s">
        <v>129</v>
      </c>
      <c r="F87" s="256"/>
      <c r="G87" s="256"/>
      <c r="H87" s="256"/>
      <c r="L87" s="32"/>
    </row>
    <row r="88" spans="2:12" s="1" customFormat="1" ht="12" customHeight="1">
      <c r="B88" s="32"/>
      <c r="C88" s="27" t="s">
        <v>130</v>
      </c>
      <c r="L88" s="32"/>
    </row>
    <row r="89" spans="2:12" s="1" customFormat="1" ht="16.5" customHeight="1">
      <c r="B89" s="32"/>
      <c r="E89" s="215" t="str">
        <f>E11</f>
        <v>SO.01.01 - Provozní objekt a aktivační nádrže s kalojemem</v>
      </c>
      <c r="F89" s="256"/>
      <c r="G89" s="256"/>
      <c r="H89" s="256"/>
      <c r="L89" s="32"/>
    </row>
    <row r="90" spans="2:12" s="1" customFormat="1" ht="6.9" customHeight="1">
      <c r="B90" s="32"/>
      <c r="L90" s="32"/>
    </row>
    <row r="91" spans="2:12" s="1" customFormat="1" ht="12" customHeight="1">
      <c r="B91" s="32"/>
      <c r="C91" s="27" t="s">
        <v>21</v>
      </c>
      <c r="F91" s="25" t="str">
        <f>F14</f>
        <v xml:space="preserve"> </v>
      </c>
      <c r="I91" s="27" t="s">
        <v>23</v>
      </c>
      <c r="J91" s="52" t="str">
        <f>IF(J14="","",J14)</f>
        <v>25. 2. 2025</v>
      </c>
      <c r="L91" s="32"/>
    </row>
    <row r="92" spans="2:12" s="1" customFormat="1" ht="6.9" customHeight="1">
      <c r="B92" s="32"/>
      <c r="L92" s="32"/>
    </row>
    <row r="93" spans="2:12" s="1" customFormat="1" ht="15.15" customHeight="1">
      <c r="B93" s="32"/>
      <c r="C93" s="27" t="s">
        <v>25</v>
      </c>
      <c r="F93" s="25" t="str">
        <f>E17</f>
        <v xml:space="preserve"> </v>
      </c>
      <c r="I93" s="27" t="s">
        <v>30</v>
      </c>
      <c r="J93" s="30" t="str">
        <f>E23</f>
        <v xml:space="preserve"> </v>
      </c>
      <c r="L93" s="32"/>
    </row>
    <row r="94" spans="2:12" s="1" customFormat="1" ht="15.15" customHeight="1">
      <c r="B94" s="32"/>
      <c r="C94" s="27" t="s">
        <v>28</v>
      </c>
      <c r="F94" s="25" t="str">
        <f>IF(E20="","",E20)</f>
        <v>Vyplň údaj</v>
      </c>
      <c r="I94" s="27" t="s">
        <v>32</v>
      </c>
      <c r="J94" s="30" t="str">
        <f>E26</f>
        <v xml:space="preserve"> </v>
      </c>
      <c r="L94" s="32"/>
    </row>
    <row r="95" spans="2:12" s="1" customFormat="1" ht="10.35" customHeight="1">
      <c r="B95" s="32"/>
      <c r="L95" s="32"/>
    </row>
    <row r="96" spans="2:12" s="1" customFormat="1" ht="29.25" customHeight="1">
      <c r="B96" s="32"/>
      <c r="C96" s="105" t="s">
        <v>133</v>
      </c>
      <c r="D96" s="97"/>
      <c r="E96" s="97"/>
      <c r="F96" s="97"/>
      <c r="G96" s="97"/>
      <c r="H96" s="97"/>
      <c r="I96" s="97"/>
      <c r="J96" s="106" t="s">
        <v>134</v>
      </c>
      <c r="K96" s="97"/>
      <c r="L96" s="32"/>
    </row>
    <row r="97" spans="2:47" s="1" customFormat="1" ht="10.35" customHeight="1">
      <c r="B97" s="32"/>
      <c r="L97" s="32"/>
    </row>
    <row r="98" spans="2:47" s="1" customFormat="1" ht="22.8" customHeight="1">
      <c r="B98" s="32"/>
      <c r="C98" s="107" t="s">
        <v>135</v>
      </c>
      <c r="J98" s="66">
        <f>J147</f>
        <v>0</v>
      </c>
      <c r="L98" s="32"/>
      <c r="AU98" s="17" t="s">
        <v>136</v>
      </c>
    </row>
    <row r="99" spans="2:47" s="8" customFormat="1" ht="24.9" customHeight="1">
      <c r="B99" s="108"/>
      <c r="D99" s="109" t="s">
        <v>300</v>
      </c>
      <c r="E99" s="110"/>
      <c r="F99" s="110"/>
      <c r="G99" s="110"/>
      <c r="H99" s="110"/>
      <c r="I99" s="110"/>
      <c r="J99" s="111">
        <f>J148</f>
        <v>0</v>
      </c>
      <c r="L99" s="108"/>
    </row>
    <row r="100" spans="2:47" s="11" customFormat="1" ht="19.95" customHeight="1">
      <c r="B100" s="152"/>
      <c r="D100" s="153" t="s">
        <v>301</v>
      </c>
      <c r="E100" s="154"/>
      <c r="F100" s="154"/>
      <c r="G100" s="154"/>
      <c r="H100" s="154"/>
      <c r="I100" s="154"/>
      <c r="J100" s="155">
        <f>J149</f>
        <v>0</v>
      </c>
      <c r="L100" s="152"/>
    </row>
    <row r="101" spans="2:47" s="11" customFormat="1" ht="19.95" customHeight="1">
      <c r="B101" s="152"/>
      <c r="D101" s="153" t="s">
        <v>1523</v>
      </c>
      <c r="E101" s="154"/>
      <c r="F101" s="154"/>
      <c r="G101" s="154"/>
      <c r="H101" s="154"/>
      <c r="I101" s="154"/>
      <c r="J101" s="155">
        <f>J312</f>
        <v>0</v>
      </c>
      <c r="L101" s="152"/>
    </row>
    <row r="102" spans="2:47" s="11" customFormat="1" ht="19.95" customHeight="1">
      <c r="B102" s="152"/>
      <c r="D102" s="153" t="s">
        <v>1524</v>
      </c>
      <c r="E102" s="154"/>
      <c r="F102" s="154"/>
      <c r="G102" s="154"/>
      <c r="H102" s="154"/>
      <c r="I102" s="154"/>
      <c r="J102" s="155">
        <f>J382</f>
        <v>0</v>
      </c>
      <c r="L102" s="152"/>
    </row>
    <row r="103" spans="2:47" s="11" customFormat="1" ht="19.95" customHeight="1">
      <c r="B103" s="152"/>
      <c r="D103" s="153" t="s">
        <v>1525</v>
      </c>
      <c r="E103" s="154"/>
      <c r="F103" s="154"/>
      <c r="G103" s="154"/>
      <c r="H103" s="154"/>
      <c r="I103" s="154"/>
      <c r="J103" s="155">
        <f>J492</f>
        <v>0</v>
      </c>
      <c r="L103" s="152"/>
    </row>
    <row r="104" spans="2:47" s="11" customFormat="1" ht="19.95" customHeight="1">
      <c r="B104" s="152"/>
      <c r="D104" s="153" t="s">
        <v>1526</v>
      </c>
      <c r="E104" s="154"/>
      <c r="F104" s="154"/>
      <c r="G104" s="154"/>
      <c r="H104" s="154"/>
      <c r="I104" s="154"/>
      <c r="J104" s="155">
        <f>J519</f>
        <v>0</v>
      </c>
      <c r="L104" s="152"/>
    </row>
    <row r="105" spans="2:47" s="11" customFormat="1" ht="19.95" customHeight="1">
      <c r="B105" s="152"/>
      <c r="D105" s="153" t="s">
        <v>1527</v>
      </c>
      <c r="E105" s="154"/>
      <c r="F105" s="154"/>
      <c r="G105" s="154"/>
      <c r="H105" s="154"/>
      <c r="I105" s="154"/>
      <c r="J105" s="155">
        <f>J621</f>
        <v>0</v>
      </c>
      <c r="L105" s="152"/>
    </row>
    <row r="106" spans="2:47" s="11" customFormat="1" ht="19.95" customHeight="1">
      <c r="B106" s="152"/>
      <c r="D106" s="153" t="s">
        <v>1528</v>
      </c>
      <c r="E106" s="154"/>
      <c r="F106" s="154"/>
      <c r="G106" s="154"/>
      <c r="H106" s="154"/>
      <c r="I106" s="154"/>
      <c r="J106" s="155">
        <f>J624</f>
        <v>0</v>
      </c>
      <c r="L106" s="152"/>
    </row>
    <row r="107" spans="2:47" s="11" customFormat="1" ht="19.95" customHeight="1">
      <c r="B107" s="152"/>
      <c r="D107" s="153" t="s">
        <v>1529</v>
      </c>
      <c r="E107" s="154"/>
      <c r="F107" s="154"/>
      <c r="G107" s="154"/>
      <c r="H107" s="154"/>
      <c r="I107" s="154"/>
      <c r="J107" s="155">
        <f>J697</f>
        <v>0</v>
      </c>
      <c r="L107" s="152"/>
    </row>
    <row r="108" spans="2:47" s="8" customFormat="1" ht="24.9" customHeight="1">
      <c r="B108" s="108"/>
      <c r="D108" s="109" t="s">
        <v>302</v>
      </c>
      <c r="E108" s="110"/>
      <c r="F108" s="110"/>
      <c r="G108" s="110"/>
      <c r="H108" s="110"/>
      <c r="I108" s="110"/>
      <c r="J108" s="111">
        <f>J700</f>
        <v>0</v>
      </c>
      <c r="L108" s="108"/>
    </row>
    <row r="109" spans="2:47" s="11" customFormat="1" ht="19.95" customHeight="1">
      <c r="B109" s="152"/>
      <c r="D109" s="153" t="s">
        <v>1530</v>
      </c>
      <c r="E109" s="154"/>
      <c r="F109" s="154"/>
      <c r="G109" s="154"/>
      <c r="H109" s="154"/>
      <c r="I109" s="154"/>
      <c r="J109" s="155">
        <f>J701</f>
        <v>0</v>
      </c>
      <c r="L109" s="152"/>
    </row>
    <row r="110" spans="2:47" s="11" customFormat="1" ht="19.95" customHeight="1">
      <c r="B110" s="152"/>
      <c r="D110" s="153" t="s">
        <v>1531</v>
      </c>
      <c r="E110" s="154"/>
      <c r="F110" s="154"/>
      <c r="G110" s="154"/>
      <c r="H110" s="154"/>
      <c r="I110" s="154"/>
      <c r="J110" s="155">
        <f>J713</f>
        <v>0</v>
      </c>
      <c r="L110" s="152"/>
    </row>
    <row r="111" spans="2:47" s="11" customFormat="1" ht="19.95" customHeight="1">
      <c r="B111" s="152"/>
      <c r="D111" s="153" t="s">
        <v>1532</v>
      </c>
      <c r="E111" s="154"/>
      <c r="F111" s="154"/>
      <c r="G111" s="154"/>
      <c r="H111" s="154"/>
      <c r="I111" s="154"/>
      <c r="J111" s="155">
        <f>J736</f>
        <v>0</v>
      </c>
      <c r="L111" s="152"/>
    </row>
    <row r="112" spans="2:47" s="11" customFormat="1" ht="19.95" customHeight="1">
      <c r="B112" s="152"/>
      <c r="D112" s="153" t="s">
        <v>1533</v>
      </c>
      <c r="E112" s="154"/>
      <c r="F112" s="154"/>
      <c r="G112" s="154"/>
      <c r="H112" s="154"/>
      <c r="I112" s="154"/>
      <c r="J112" s="155">
        <f>J755</f>
        <v>0</v>
      </c>
      <c r="L112" s="152"/>
    </row>
    <row r="113" spans="2:12" s="11" customFormat="1" ht="19.95" customHeight="1">
      <c r="B113" s="152"/>
      <c r="D113" s="153" t="s">
        <v>1534</v>
      </c>
      <c r="E113" s="154"/>
      <c r="F113" s="154"/>
      <c r="G113" s="154"/>
      <c r="H113" s="154"/>
      <c r="I113" s="154"/>
      <c r="J113" s="155">
        <f>J786</f>
        <v>0</v>
      </c>
      <c r="L113" s="152"/>
    </row>
    <row r="114" spans="2:12" s="11" customFormat="1" ht="19.95" customHeight="1">
      <c r="B114" s="152"/>
      <c r="D114" s="153" t="s">
        <v>1535</v>
      </c>
      <c r="E114" s="154"/>
      <c r="F114" s="154"/>
      <c r="G114" s="154"/>
      <c r="H114" s="154"/>
      <c r="I114" s="154"/>
      <c r="J114" s="155">
        <f>J799</f>
        <v>0</v>
      </c>
      <c r="L114" s="152"/>
    </row>
    <row r="115" spans="2:12" s="11" customFormat="1" ht="19.95" customHeight="1">
      <c r="B115" s="152"/>
      <c r="D115" s="153" t="s">
        <v>1536</v>
      </c>
      <c r="E115" s="154"/>
      <c r="F115" s="154"/>
      <c r="G115" s="154"/>
      <c r="H115" s="154"/>
      <c r="I115" s="154"/>
      <c r="J115" s="155">
        <f>J827</f>
        <v>0</v>
      </c>
      <c r="L115" s="152"/>
    </row>
    <row r="116" spans="2:12" s="11" customFormat="1" ht="19.95" customHeight="1">
      <c r="B116" s="152"/>
      <c r="D116" s="153" t="s">
        <v>1537</v>
      </c>
      <c r="E116" s="154"/>
      <c r="F116" s="154"/>
      <c r="G116" s="154"/>
      <c r="H116" s="154"/>
      <c r="I116" s="154"/>
      <c r="J116" s="155">
        <f>J915</f>
        <v>0</v>
      </c>
      <c r="L116" s="152"/>
    </row>
    <row r="117" spans="2:12" s="11" customFormat="1" ht="19.95" customHeight="1">
      <c r="B117" s="152"/>
      <c r="D117" s="153" t="s">
        <v>1538</v>
      </c>
      <c r="E117" s="154"/>
      <c r="F117" s="154"/>
      <c r="G117" s="154"/>
      <c r="H117" s="154"/>
      <c r="I117" s="154"/>
      <c r="J117" s="155">
        <f>J938</f>
        <v>0</v>
      </c>
      <c r="L117" s="152"/>
    </row>
    <row r="118" spans="2:12" s="11" customFormat="1" ht="19.95" customHeight="1">
      <c r="B118" s="152"/>
      <c r="D118" s="153" t="s">
        <v>1539</v>
      </c>
      <c r="E118" s="154"/>
      <c r="F118" s="154"/>
      <c r="G118" s="154"/>
      <c r="H118" s="154"/>
      <c r="I118" s="154"/>
      <c r="J118" s="155">
        <f>J964</f>
        <v>0</v>
      </c>
      <c r="L118" s="152"/>
    </row>
    <row r="119" spans="2:12" s="11" customFormat="1" ht="19.95" customHeight="1">
      <c r="B119" s="152"/>
      <c r="D119" s="153" t="s">
        <v>1540</v>
      </c>
      <c r="E119" s="154"/>
      <c r="F119" s="154"/>
      <c r="G119" s="154"/>
      <c r="H119" s="154"/>
      <c r="I119" s="154"/>
      <c r="J119" s="155">
        <f>J1016</f>
        <v>0</v>
      </c>
      <c r="L119" s="152"/>
    </row>
    <row r="120" spans="2:12" s="11" customFormat="1" ht="19.95" customHeight="1">
      <c r="B120" s="152"/>
      <c r="D120" s="153" t="s">
        <v>1541</v>
      </c>
      <c r="E120" s="154"/>
      <c r="F120" s="154"/>
      <c r="G120" s="154"/>
      <c r="H120" s="154"/>
      <c r="I120" s="154"/>
      <c r="J120" s="155">
        <f>J1064</f>
        <v>0</v>
      </c>
      <c r="L120" s="152"/>
    </row>
    <row r="121" spans="2:12" s="11" customFormat="1" ht="14.85" customHeight="1">
      <c r="B121" s="152"/>
      <c r="D121" s="153" t="s">
        <v>1542</v>
      </c>
      <c r="E121" s="154"/>
      <c r="F121" s="154"/>
      <c r="G121" s="154"/>
      <c r="H121" s="154"/>
      <c r="I121" s="154"/>
      <c r="J121" s="155">
        <f>J1072</f>
        <v>0</v>
      </c>
      <c r="L121" s="152"/>
    </row>
    <row r="122" spans="2:12" s="11" customFormat="1" ht="19.95" customHeight="1">
      <c r="B122" s="152"/>
      <c r="D122" s="153" t="s">
        <v>1543</v>
      </c>
      <c r="E122" s="154"/>
      <c r="F122" s="154"/>
      <c r="G122" s="154"/>
      <c r="H122" s="154"/>
      <c r="I122" s="154"/>
      <c r="J122" s="155">
        <f>J1159</f>
        <v>0</v>
      </c>
      <c r="L122" s="152"/>
    </row>
    <row r="123" spans="2:12" s="11" customFormat="1" ht="19.95" customHeight="1">
      <c r="B123" s="152"/>
      <c r="D123" s="153" t="s">
        <v>1544</v>
      </c>
      <c r="E123" s="154"/>
      <c r="F123" s="154"/>
      <c r="G123" s="154"/>
      <c r="H123" s="154"/>
      <c r="I123" s="154"/>
      <c r="J123" s="155">
        <f>J1192</f>
        <v>0</v>
      </c>
      <c r="L123" s="152"/>
    </row>
    <row r="124" spans="2:12" s="11" customFormat="1" ht="19.95" customHeight="1">
      <c r="B124" s="152"/>
      <c r="D124" s="153" t="s">
        <v>1545</v>
      </c>
      <c r="E124" s="154"/>
      <c r="F124" s="154"/>
      <c r="G124" s="154"/>
      <c r="H124" s="154"/>
      <c r="I124" s="154"/>
      <c r="J124" s="155">
        <f>J1218</f>
        <v>0</v>
      </c>
      <c r="L124" s="152"/>
    </row>
    <row r="125" spans="2:12" s="11" customFormat="1" ht="19.95" customHeight="1">
      <c r="B125" s="152"/>
      <c r="D125" s="153" t="s">
        <v>1546</v>
      </c>
      <c r="E125" s="154"/>
      <c r="F125" s="154"/>
      <c r="G125" s="154"/>
      <c r="H125" s="154"/>
      <c r="I125" s="154"/>
      <c r="J125" s="155">
        <f>J1232</f>
        <v>0</v>
      </c>
      <c r="L125" s="152"/>
    </row>
    <row r="126" spans="2:12" s="1" customFormat="1" ht="21.75" customHeight="1">
      <c r="B126" s="32"/>
      <c r="L126" s="32"/>
    </row>
    <row r="127" spans="2:12" s="1" customFormat="1" ht="6.9" customHeight="1">
      <c r="B127" s="44"/>
      <c r="C127" s="45"/>
      <c r="D127" s="45"/>
      <c r="E127" s="45"/>
      <c r="F127" s="45"/>
      <c r="G127" s="45"/>
      <c r="H127" s="45"/>
      <c r="I127" s="45"/>
      <c r="J127" s="45"/>
      <c r="K127" s="45"/>
      <c r="L127" s="32"/>
    </row>
    <row r="131" spans="2:12" s="1" customFormat="1" ht="6.9" customHeight="1">
      <c r="B131" s="46"/>
      <c r="C131" s="47"/>
      <c r="D131" s="47"/>
      <c r="E131" s="47"/>
      <c r="F131" s="47"/>
      <c r="G131" s="47"/>
      <c r="H131" s="47"/>
      <c r="I131" s="47"/>
      <c r="J131" s="47"/>
      <c r="K131" s="47"/>
      <c r="L131" s="32"/>
    </row>
    <row r="132" spans="2:12" s="1" customFormat="1" ht="24.9" customHeight="1">
      <c r="B132" s="32"/>
      <c r="C132" s="21" t="s">
        <v>144</v>
      </c>
      <c r="L132" s="32"/>
    </row>
    <row r="133" spans="2:12" s="1" customFormat="1" ht="6.9" customHeight="1">
      <c r="B133" s="32"/>
      <c r="L133" s="32"/>
    </row>
    <row r="134" spans="2:12" s="1" customFormat="1" ht="12" customHeight="1">
      <c r="B134" s="32"/>
      <c r="C134" s="27" t="s">
        <v>16</v>
      </c>
      <c r="L134" s="32"/>
    </row>
    <row r="135" spans="2:12" s="1" customFormat="1" ht="16.5" customHeight="1">
      <c r="B135" s="32"/>
      <c r="E135" s="254" t="str">
        <f>E7</f>
        <v>Kanalizace a ČOV Újezdec</v>
      </c>
      <c r="F135" s="255"/>
      <c r="G135" s="255"/>
      <c r="H135" s="255"/>
      <c r="L135" s="32"/>
    </row>
    <row r="136" spans="2:12" ht="12" customHeight="1">
      <c r="B136" s="20"/>
      <c r="C136" s="27" t="s">
        <v>128</v>
      </c>
      <c r="L136" s="20"/>
    </row>
    <row r="137" spans="2:12" s="1" customFormat="1" ht="16.5" customHeight="1">
      <c r="B137" s="32"/>
      <c r="E137" s="254" t="s">
        <v>129</v>
      </c>
      <c r="F137" s="256"/>
      <c r="G137" s="256"/>
      <c r="H137" s="256"/>
      <c r="L137" s="32"/>
    </row>
    <row r="138" spans="2:12" s="1" customFormat="1" ht="12" customHeight="1">
      <c r="B138" s="32"/>
      <c r="C138" s="27" t="s">
        <v>130</v>
      </c>
      <c r="L138" s="32"/>
    </row>
    <row r="139" spans="2:12" s="1" customFormat="1" ht="16.5" customHeight="1">
      <c r="B139" s="32"/>
      <c r="E139" s="215" t="str">
        <f>E11</f>
        <v>SO.01.01 - Provozní objekt a aktivační nádrže s kalojemem</v>
      </c>
      <c r="F139" s="256"/>
      <c r="G139" s="256"/>
      <c r="H139" s="256"/>
      <c r="L139" s="32"/>
    </row>
    <row r="140" spans="2:12" s="1" customFormat="1" ht="6.9" customHeight="1">
      <c r="B140" s="32"/>
      <c r="L140" s="32"/>
    </row>
    <row r="141" spans="2:12" s="1" customFormat="1" ht="12" customHeight="1">
      <c r="B141" s="32"/>
      <c r="C141" s="27" t="s">
        <v>21</v>
      </c>
      <c r="F141" s="25" t="str">
        <f>F14</f>
        <v xml:space="preserve"> </v>
      </c>
      <c r="I141" s="27" t="s">
        <v>23</v>
      </c>
      <c r="J141" s="52" t="str">
        <f>IF(J14="","",J14)</f>
        <v>25. 2. 2025</v>
      </c>
      <c r="L141" s="32"/>
    </row>
    <row r="142" spans="2:12" s="1" customFormat="1" ht="6.9" customHeight="1">
      <c r="B142" s="32"/>
      <c r="L142" s="32"/>
    </row>
    <row r="143" spans="2:12" s="1" customFormat="1" ht="15.15" customHeight="1">
      <c r="B143" s="32"/>
      <c r="C143" s="27" t="s">
        <v>25</v>
      </c>
      <c r="F143" s="25" t="str">
        <f>E17</f>
        <v xml:space="preserve"> </v>
      </c>
      <c r="I143" s="27" t="s">
        <v>30</v>
      </c>
      <c r="J143" s="30" t="str">
        <f>E23</f>
        <v xml:space="preserve"> </v>
      </c>
      <c r="L143" s="32"/>
    </row>
    <row r="144" spans="2:12" s="1" customFormat="1" ht="15.15" customHeight="1">
      <c r="B144" s="32"/>
      <c r="C144" s="27" t="s">
        <v>28</v>
      </c>
      <c r="F144" s="25" t="str">
        <f>IF(E20="","",E20)</f>
        <v>Vyplň údaj</v>
      </c>
      <c r="I144" s="27" t="s">
        <v>32</v>
      </c>
      <c r="J144" s="30" t="str">
        <f>E26</f>
        <v xml:space="preserve"> </v>
      </c>
      <c r="L144" s="32"/>
    </row>
    <row r="145" spans="2:65" s="1" customFormat="1" ht="10.35" customHeight="1">
      <c r="B145" s="32"/>
      <c r="L145" s="32"/>
    </row>
    <row r="146" spans="2:65" s="9" customFormat="1" ht="29.25" customHeight="1">
      <c r="B146" s="112"/>
      <c r="C146" s="113" t="s">
        <v>145</v>
      </c>
      <c r="D146" s="114" t="s">
        <v>59</v>
      </c>
      <c r="E146" s="114" t="s">
        <v>55</v>
      </c>
      <c r="F146" s="114" t="s">
        <v>56</v>
      </c>
      <c r="G146" s="114" t="s">
        <v>146</v>
      </c>
      <c r="H146" s="114" t="s">
        <v>147</v>
      </c>
      <c r="I146" s="114" t="s">
        <v>148</v>
      </c>
      <c r="J146" s="114" t="s">
        <v>134</v>
      </c>
      <c r="K146" s="115" t="s">
        <v>149</v>
      </c>
      <c r="L146" s="112"/>
      <c r="M146" s="59" t="s">
        <v>1</v>
      </c>
      <c r="N146" s="60" t="s">
        <v>38</v>
      </c>
      <c r="O146" s="60" t="s">
        <v>150</v>
      </c>
      <c r="P146" s="60" t="s">
        <v>151</v>
      </c>
      <c r="Q146" s="60" t="s">
        <v>152</v>
      </c>
      <c r="R146" s="60" t="s">
        <v>153</v>
      </c>
      <c r="S146" s="60" t="s">
        <v>154</v>
      </c>
      <c r="T146" s="61" t="s">
        <v>155</v>
      </c>
    </row>
    <row r="147" spans="2:65" s="1" customFormat="1" ht="22.8" customHeight="1">
      <c r="B147" s="32"/>
      <c r="C147" s="64" t="s">
        <v>156</v>
      </c>
      <c r="J147" s="116">
        <f>BK147</f>
        <v>0</v>
      </c>
      <c r="L147" s="32"/>
      <c r="M147" s="62"/>
      <c r="N147" s="53"/>
      <c r="O147" s="53"/>
      <c r="P147" s="117">
        <f>P148+P700</f>
        <v>0</v>
      </c>
      <c r="Q147" s="53"/>
      <c r="R147" s="117">
        <f>R148+R700</f>
        <v>1940.40421182</v>
      </c>
      <c r="S147" s="53"/>
      <c r="T147" s="118">
        <f>T148+T700</f>
        <v>0</v>
      </c>
      <c r="AT147" s="17" t="s">
        <v>73</v>
      </c>
      <c r="AU147" s="17" t="s">
        <v>136</v>
      </c>
      <c r="BK147" s="119">
        <f>BK148+BK700</f>
        <v>0</v>
      </c>
    </row>
    <row r="148" spans="2:65" s="10" customFormat="1" ht="25.95" customHeight="1">
      <c r="B148" s="120"/>
      <c r="D148" s="121" t="s">
        <v>73</v>
      </c>
      <c r="E148" s="122" t="s">
        <v>309</v>
      </c>
      <c r="F148" s="122" t="s">
        <v>310</v>
      </c>
      <c r="I148" s="123"/>
      <c r="J148" s="124">
        <f>BK148</f>
        <v>0</v>
      </c>
      <c r="L148" s="120"/>
      <c r="M148" s="125"/>
      <c r="P148" s="126">
        <f>P149+P312+P382+P492+P519+P621+P624+P697</f>
        <v>0</v>
      </c>
      <c r="R148" s="126">
        <f>R149+R312+R382+R492+R519+R621+R624+R697</f>
        <v>1921.87266163</v>
      </c>
      <c r="T148" s="127">
        <f>T149+T312+T382+T492+T519+T621+T624+T697</f>
        <v>0</v>
      </c>
      <c r="AR148" s="121" t="s">
        <v>81</v>
      </c>
      <c r="AT148" s="128" t="s">
        <v>73</v>
      </c>
      <c r="AU148" s="128" t="s">
        <v>74</v>
      </c>
      <c r="AY148" s="121" t="s">
        <v>159</v>
      </c>
      <c r="BK148" s="129">
        <f>BK149+BK312+BK382+BK492+BK519+BK621+BK624+BK697</f>
        <v>0</v>
      </c>
    </row>
    <row r="149" spans="2:65" s="10" customFormat="1" ht="22.8" customHeight="1">
      <c r="B149" s="120"/>
      <c r="D149" s="121" t="s">
        <v>73</v>
      </c>
      <c r="E149" s="156" t="s">
        <v>81</v>
      </c>
      <c r="F149" s="156" t="s">
        <v>311</v>
      </c>
      <c r="I149" s="123"/>
      <c r="J149" s="157">
        <f>BK149</f>
        <v>0</v>
      </c>
      <c r="L149" s="120"/>
      <c r="M149" s="125"/>
      <c r="P149" s="126">
        <f>SUM(P150:P311)</f>
        <v>0</v>
      </c>
      <c r="R149" s="126">
        <f>SUM(R150:R311)</f>
        <v>1209.9326277999999</v>
      </c>
      <c r="T149" s="127">
        <f>SUM(T150:T311)</f>
        <v>0</v>
      </c>
      <c r="AR149" s="121" t="s">
        <v>81</v>
      </c>
      <c r="AT149" s="128" t="s">
        <v>73</v>
      </c>
      <c r="AU149" s="128" t="s">
        <v>81</v>
      </c>
      <c r="AY149" s="121" t="s">
        <v>159</v>
      </c>
      <c r="BK149" s="129">
        <f>SUM(BK150:BK311)</f>
        <v>0</v>
      </c>
    </row>
    <row r="150" spans="2:65" s="1" customFormat="1" ht="24.15" customHeight="1">
      <c r="B150" s="130"/>
      <c r="C150" s="131" t="s">
        <v>81</v>
      </c>
      <c r="D150" s="131" t="s">
        <v>160</v>
      </c>
      <c r="E150" s="132" t="s">
        <v>1547</v>
      </c>
      <c r="F150" s="133" t="s">
        <v>1548</v>
      </c>
      <c r="G150" s="134" t="s">
        <v>422</v>
      </c>
      <c r="H150" s="135">
        <v>840</v>
      </c>
      <c r="I150" s="136"/>
      <c r="J150" s="137">
        <f>ROUND(I150*H150,2)</f>
        <v>0</v>
      </c>
      <c r="K150" s="133" t="s">
        <v>320</v>
      </c>
      <c r="L150" s="32"/>
      <c r="M150" s="138" t="s">
        <v>1</v>
      </c>
      <c r="N150" s="139" t="s">
        <v>39</v>
      </c>
      <c r="P150" s="140">
        <f>O150*H150</f>
        <v>0</v>
      </c>
      <c r="Q150" s="140">
        <v>4.0000000000000003E-5</v>
      </c>
      <c r="R150" s="140">
        <f>Q150*H150</f>
        <v>3.3600000000000005E-2</v>
      </c>
      <c r="S150" s="140">
        <v>0</v>
      </c>
      <c r="T150" s="141">
        <f>S150*H150</f>
        <v>0</v>
      </c>
      <c r="AR150" s="142" t="s">
        <v>164</v>
      </c>
      <c r="AT150" s="142" t="s">
        <v>160</v>
      </c>
      <c r="AU150" s="142" t="s">
        <v>83</v>
      </c>
      <c r="AY150" s="17" t="s">
        <v>159</v>
      </c>
      <c r="BE150" s="143">
        <f>IF(N150="základní",J150,0)</f>
        <v>0</v>
      </c>
      <c r="BF150" s="143">
        <f>IF(N150="snížená",J150,0)</f>
        <v>0</v>
      </c>
      <c r="BG150" s="143">
        <f>IF(N150="zákl. přenesená",J150,0)</f>
        <v>0</v>
      </c>
      <c r="BH150" s="143">
        <f>IF(N150="sníž. přenesená",J150,0)</f>
        <v>0</v>
      </c>
      <c r="BI150" s="143">
        <f>IF(N150="nulová",J150,0)</f>
        <v>0</v>
      </c>
      <c r="BJ150" s="17" t="s">
        <v>81</v>
      </c>
      <c r="BK150" s="143">
        <f>ROUND(I150*H150,2)</f>
        <v>0</v>
      </c>
      <c r="BL150" s="17" t="s">
        <v>164</v>
      </c>
      <c r="BM150" s="142" t="s">
        <v>1549</v>
      </c>
    </row>
    <row r="151" spans="2:65" s="1" customFormat="1" ht="19.2">
      <c r="B151" s="32"/>
      <c r="D151" s="144" t="s">
        <v>165</v>
      </c>
      <c r="F151" s="145" t="s">
        <v>1550</v>
      </c>
      <c r="I151" s="146"/>
      <c r="L151" s="32"/>
      <c r="M151" s="147"/>
      <c r="T151" s="56"/>
      <c r="AT151" s="17" t="s">
        <v>165</v>
      </c>
      <c r="AU151" s="17" t="s">
        <v>83</v>
      </c>
    </row>
    <row r="152" spans="2:65" s="12" customFormat="1" ht="10.199999999999999">
      <c r="B152" s="168"/>
      <c r="D152" s="144" t="s">
        <v>331</v>
      </c>
      <c r="E152" s="169" t="s">
        <v>1</v>
      </c>
      <c r="F152" s="170" t="s">
        <v>1551</v>
      </c>
      <c r="H152" s="171">
        <v>840</v>
      </c>
      <c r="I152" s="172"/>
      <c r="L152" s="168"/>
      <c r="M152" s="173"/>
      <c r="T152" s="174"/>
      <c r="AT152" s="169" t="s">
        <v>331</v>
      </c>
      <c r="AU152" s="169" t="s">
        <v>83</v>
      </c>
      <c r="AV152" s="12" t="s">
        <v>83</v>
      </c>
      <c r="AW152" s="12" t="s">
        <v>31</v>
      </c>
      <c r="AX152" s="12" t="s">
        <v>81</v>
      </c>
      <c r="AY152" s="169" t="s">
        <v>159</v>
      </c>
    </row>
    <row r="153" spans="2:65" s="1" customFormat="1" ht="24.15" customHeight="1">
      <c r="B153" s="130"/>
      <c r="C153" s="131" t="s">
        <v>83</v>
      </c>
      <c r="D153" s="131" t="s">
        <v>160</v>
      </c>
      <c r="E153" s="132" t="s">
        <v>1552</v>
      </c>
      <c r="F153" s="133" t="s">
        <v>1553</v>
      </c>
      <c r="G153" s="134" t="s">
        <v>1554</v>
      </c>
      <c r="H153" s="135">
        <v>35</v>
      </c>
      <c r="I153" s="136"/>
      <c r="J153" s="137">
        <f>ROUND(I153*H153,2)</f>
        <v>0</v>
      </c>
      <c r="K153" s="133" t="s">
        <v>320</v>
      </c>
      <c r="L153" s="32"/>
      <c r="M153" s="138" t="s">
        <v>1</v>
      </c>
      <c r="N153" s="139" t="s">
        <v>39</v>
      </c>
      <c r="P153" s="140">
        <f>O153*H153</f>
        <v>0</v>
      </c>
      <c r="Q153" s="140">
        <v>0</v>
      </c>
      <c r="R153" s="140">
        <f>Q153*H153</f>
        <v>0</v>
      </c>
      <c r="S153" s="140">
        <v>0</v>
      </c>
      <c r="T153" s="141">
        <f>S153*H153</f>
        <v>0</v>
      </c>
      <c r="AR153" s="142" t="s">
        <v>164</v>
      </c>
      <c r="AT153" s="142" t="s">
        <v>160</v>
      </c>
      <c r="AU153" s="142" t="s">
        <v>83</v>
      </c>
      <c r="AY153" s="17" t="s">
        <v>159</v>
      </c>
      <c r="BE153" s="143">
        <f>IF(N153="základní",J153,0)</f>
        <v>0</v>
      </c>
      <c r="BF153" s="143">
        <f>IF(N153="snížená",J153,0)</f>
        <v>0</v>
      </c>
      <c r="BG153" s="143">
        <f>IF(N153="zákl. přenesená",J153,0)</f>
        <v>0</v>
      </c>
      <c r="BH153" s="143">
        <f>IF(N153="sníž. přenesená",J153,0)</f>
        <v>0</v>
      </c>
      <c r="BI153" s="143">
        <f>IF(N153="nulová",J153,0)</f>
        <v>0</v>
      </c>
      <c r="BJ153" s="17" t="s">
        <v>81</v>
      </c>
      <c r="BK153" s="143">
        <f>ROUND(I153*H153,2)</f>
        <v>0</v>
      </c>
      <c r="BL153" s="17" t="s">
        <v>164</v>
      </c>
      <c r="BM153" s="142" t="s">
        <v>1555</v>
      </c>
    </row>
    <row r="154" spans="2:65" s="1" customFormat="1" ht="28.8">
      <c r="B154" s="32"/>
      <c r="D154" s="144" t="s">
        <v>165</v>
      </c>
      <c r="F154" s="145" t="s">
        <v>1556</v>
      </c>
      <c r="I154" s="146"/>
      <c r="L154" s="32"/>
      <c r="M154" s="147"/>
      <c r="T154" s="56"/>
      <c r="AT154" s="17" t="s">
        <v>165</v>
      </c>
      <c r="AU154" s="17" t="s">
        <v>83</v>
      </c>
    </row>
    <row r="155" spans="2:65" s="1" customFormat="1" ht="24.15" customHeight="1">
      <c r="B155" s="130"/>
      <c r="C155" s="131" t="s">
        <v>94</v>
      </c>
      <c r="D155" s="131" t="s">
        <v>160</v>
      </c>
      <c r="E155" s="132" t="s">
        <v>1557</v>
      </c>
      <c r="F155" s="133" t="s">
        <v>1558</v>
      </c>
      <c r="G155" s="134" t="s">
        <v>336</v>
      </c>
      <c r="H155" s="135">
        <v>805</v>
      </c>
      <c r="I155" s="136"/>
      <c r="J155" s="137">
        <f>ROUND(I155*H155,2)</f>
        <v>0</v>
      </c>
      <c r="K155" s="133" t="s">
        <v>320</v>
      </c>
      <c r="L155" s="32"/>
      <c r="M155" s="138" t="s">
        <v>1</v>
      </c>
      <c r="N155" s="139" t="s">
        <v>39</v>
      </c>
      <c r="P155" s="140">
        <f>O155*H155</f>
        <v>0</v>
      </c>
      <c r="Q155" s="140">
        <v>0</v>
      </c>
      <c r="R155" s="140">
        <f>Q155*H155</f>
        <v>0</v>
      </c>
      <c r="S155" s="140">
        <v>0</v>
      </c>
      <c r="T155" s="141">
        <f>S155*H155</f>
        <v>0</v>
      </c>
      <c r="AR155" s="142" t="s">
        <v>164</v>
      </c>
      <c r="AT155" s="142" t="s">
        <v>160</v>
      </c>
      <c r="AU155" s="142" t="s">
        <v>83</v>
      </c>
      <c r="AY155" s="17" t="s">
        <v>159</v>
      </c>
      <c r="BE155" s="143">
        <f>IF(N155="základní",J155,0)</f>
        <v>0</v>
      </c>
      <c r="BF155" s="143">
        <f>IF(N155="snížená",J155,0)</f>
        <v>0</v>
      </c>
      <c r="BG155" s="143">
        <f>IF(N155="zákl. přenesená",J155,0)</f>
        <v>0</v>
      </c>
      <c r="BH155" s="143">
        <f>IF(N155="sníž. přenesená",J155,0)</f>
        <v>0</v>
      </c>
      <c r="BI155" s="143">
        <f>IF(N155="nulová",J155,0)</f>
        <v>0</v>
      </c>
      <c r="BJ155" s="17" t="s">
        <v>81</v>
      </c>
      <c r="BK155" s="143">
        <f>ROUND(I155*H155,2)</f>
        <v>0</v>
      </c>
      <c r="BL155" s="17" t="s">
        <v>164</v>
      </c>
      <c r="BM155" s="142" t="s">
        <v>1559</v>
      </c>
    </row>
    <row r="156" spans="2:65" s="1" customFormat="1" ht="19.2">
      <c r="B156" s="32"/>
      <c r="D156" s="144" t="s">
        <v>165</v>
      </c>
      <c r="F156" s="145" t="s">
        <v>1560</v>
      </c>
      <c r="I156" s="146"/>
      <c r="L156" s="32"/>
      <c r="M156" s="147"/>
      <c r="T156" s="56"/>
      <c r="AT156" s="17" t="s">
        <v>165</v>
      </c>
      <c r="AU156" s="17" t="s">
        <v>83</v>
      </c>
    </row>
    <row r="157" spans="2:65" s="12" customFormat="1" ht="10.199999999999999">
      <c r="B157" s="168"/>
      <c r="D157" s="144" t="s">
        <v>331</v>
      </c>
      <c r="E157" s="169" t="s">
        <v>1</v>
      </c>
      <c r="F157" s="170" t="s">
        <v>1561</v>
      </c>
      <c r="H157" s="171">
        <v>805</v>
      </c>
      <c r="I157" s="172"/>
      <c r="L157" s="168"/>
      <c r="M157" s="173"/>
      <c r="T157" s="174"/>
      <c r="AT157" s="169" t="s">
        <v>331</v>
      </c>
      <c r="AU157" s="169" t="s">
        <v>83</v>
      </c>
      <c r="AV157" s="12" t="s">
        <v>83</v>
      </c>
      <c r="AW157" s="12" t="s">
        <v>31</v>
      </c>
      <c r="AX157" s="12" t="s">
        <v>81</v>
      </c>
      <c r="AY157" s="169" t="s">
        <v>159</v>
      </c>
    </row>
    <row r="158" spans="2:65" s="1" customFormat="1" ht="33" customHeight="1">
      <c r="B158" s="130"/>
      <c r="C158" s="131" t="s">
        <v>164</v>
      </c>
      <c r="D158" s="131" t="s">
        <v>160</v>
      </c>
      <c r="E158" s="132" t="s">
        <v>1562</v>
      </c>
      <c r="F158" s="133" t="s">
        <v>1563</v>
      </c>
      <c r="G158" s="134" t="s">
        <v>315</v>
      </c>
      <c r="H158" s="135">
        <v>162.4</v>
      </c>
      <c r="I158" s="136"/>
      <c r="J158" s="137">
        <f>ROUND(I158*H158,2)</f>
        <v>0</v>
      </c>
      <c r="K158" s="133" t="s">
        <v>320</v>
      </c>
      <c r="L158" s="32"/>
      <c r="M158" s="138" t="s">
        <v>1</v>
      </c>
      <c r="N158" s="139" t="s">
        <v>39</v>
      </c>
      <c r="P158" s="140">
        <f>O158*H158</f>
        <v>0</v>
      </c>
      <c r="Q158" s="140">
        <v>0</v>
      </c>
      <c r="R158" s="140">
        <f>Q158*H158</f>
        <v>0</v>
      </c>
      <c r="S158" s="140">
        <v>0</v>
      </c>
      <c r="T158" s="141">
        <f>S158*H158</f>
        <v>0</v>
      </c>
      <c r="AR158" s="142" t="s">
        <v>164</v>
      </c>
      <c r="AT158" s="142" t="s">
        <v>160</v>
      </c>
      <c r="AU158" s="142" t="s">
        <v>83</v>
      </c>
      <c r="AY158" s="17" t="s">
        <v>159</v>
      </c>
      <c r="BE158" s="143">
        <f>IF(N158="základní",J158,0)</f>
        <v>0</v>
      </c>
      <c r="BF158" s="143">
        <f>IF(N158="snížená",J158,0)</f>
        <v>0</v>
      </c>
      <c r="BG158" s="143">
        <f>IF(N158="zákl. přenesená",J158,0)</f>
        <v>0</v>
      </c>
      <c r="BH158" s="143">
        <f>IF(N158="sníž. přenesená",J158,0)</f>
        <v>0</v>
      </c>
      <c r="BI158" s="143">
        <f>IF(N158="nulová",J158,0)</f>
        <v>0</v>
      </c>
      <c r="BJ158" s="17" t="s">
        <v>81</v>
      </c>
      <c r="BK158" s="143">
        <f>ROUND(I158*H158,2)</f>
        <v>0</v>
      </c>
      <c r="BL158" s="17" t="s">
        <v>164</v>
      </c>
      <c r="BM158" s="142" t="s">
        <v>1564</v>
      </c>
    </row>
    <row r="159" spans="2:65" s="1" customFormat="1" ht="19.2">
      <c r="B159" s="32"/>
      <c r="D159" s="144" t="s">
        <v>165</v>
      </c>
      <c r="F159" s="145" t="s">
        <v>1565</v>
      </c>
      <c r="I159" s="146"/>
      <c r="L159" s="32"/>
      <c r="M159" s="147"/>
      <c r="T159" s="56"/>
      <c r="AT159" s="17" t="s">
        <v>165</v>
      </c>
      <c r="AU159" s="17" t="s">
        <v>83</v>
      </c>
    </row>
    <row r="160" spans="2:65" s="12" customFormat="1" ht="20.399999999999999">
      <c r="B160" s="168"/>
      <c r="D160" s="144" t="s">
        <v>331</v>
      </c>
      <c r="E160" s="169" t="s">
        <v>1486</v>
      </c>
      <c r="F160" s="170" t="s">
        <v>1566</v>
      </c>
      <c r="H160" s="171">
        <v>162.4</v>
      </c>
      <c r="I160" s="172"/>
      <c r="L160" s="168"/>
      <c r="M160" s="173"/>
      <c r="T160" s="174"/>
      <c r="AT160" s="169" t="s">
        <v>331</v>
      </c>
      <c r="AU160" s="169" t="s">
        <v>83</v>
      </c>
      <c r="AV160" s="12" t="s">
        <v>83</v>
      </c>
      <c r="AW160" s="12" t="s">
        <v>31</v>
      </c>
      <c r="AX160" s="12" t="s">
        <v>81</v>
      </c>
      <c r="AY160" s="169" t="s">
        <v>159</v>
      </c>
    </row>
    <row r="161" spans="2:65" s="1" customFormat="1" ht="33" customHeight="1">
      <c r="B161" s="130"/>
      <c r="C161" s="131" t="s">
        <v>180</v>
      </c>
      <c r="D161" s="131" t="s">
        <v>160</v>
      </c>
      <c r="E161" s="132" t="s">
        <v>1562</v>
      </c>
      <c r="F161" s="133" t="s">
        <v>1563</v>
      </c>
      <c r="G161" s="134" t="s">
        <v>315</v>
      </c>
      <c r="H161" s="135">
        <v>75.679000000000002</v>
      </c>
      <c r="I161" s="136"/>
      <c r="J161" s="137">
        <f>ROUND(I161*H161,2)</f>
        <v>0</v>
      </c>
      <c r="K161" s="133" t="s">
        <v>320</v>
      </c>
      <c r="L161" s="32"/>
      <c r="M161" s="138" t="s">
        <v>1</v>
      </c>
      <c r="N161" s="139" t="s">
        <v>39</v>
      </c>
      <c r="P161" s="140">
        <f>O161*H161</f>
        <v>0</v>
      </c>
      <c r="Q161" s="140">
        <v>0</v>
      </c>
      <c r="R161" s="140">
        <f>Q161*H161</f>
        <v>0</v>
      </c>
      <c r="S161" s="140">
        <v>0</v>
      </c>
      <c r="T161" s="141">
        <f>S161*H161</f>
        <v>0</v>
      </c>
      <c r="AR161" s="142" t="s">
        <v>164</v>
      </c>
      <c r="AT161" s="142" t="s">
        <v>160</v>
      </c>
      <c r="AU161" s="142" t="s">
        <v>83</v>
      </c>
      <c r="AY161" s="17" t="s">
        <v>159</v>
      </c>
      <c r="BE161" s="143">
        <f>IF(N161="základní",J161,0)</f>
        <v>0</v>
      </c>
      <c r="BF161" s="143">
        <f>IF(N161="snížená",J161,0)</f>
        <v>0</v>
      </c>
      <c r="BG161" s="143">
        <f>IF(N161="zákl. přenesená",J161,0)</f>
        <v>0</v>
      </c>
      <c r="BH161" s="143">
        <f>IF(N161="sníž. přenesená",J161,0)</f>
        <v>0</v>
      </c>
      <c r="BI161" s="143">
        <f>IF(N161="nulová",J161,0)</f>
        <v>0</v>
      </c>
      <c r="BJ161" s="17" t="s">
        <v>81</v>
      </c>
      <c r="BK161" s="143">
        <f>ROUND(I161*H161,2)</f>
        <v>0</v>
      </c>
      <c r="BL161" s="17" t="s">
        <v>164</v>
      </c>
      <c r="BM161" s="142" t="s">
        <v>1567</v>
      </c>
    </row>
    <row r="162" spans="2:65" s="1" customFormat="1" ht="19.2">
      <c r="B162" s="32"/>
      <c r="D162" s="144" t="s">
        <v>165</v>
      </c>
      <c r="F162" s="145" t="s">
        <v>1565</v>
      </c>
      <c r="I162" s="146"/>
      <c r="L162" s="32"/>
      <c r="M162" s="147"/>
      <c r="T162" s="56"/>
      <c r="AT162" s="17" t="s">
        <v>165</v>
      </c>
      <c r="AU162" s="17" t="s">
        <v>83</v>
      </c>
    </row>
    <row r="163" spans="2:65" s="12" customFormat="1" ht="10.199999999999999">
      <c r="B163" s="168"/>
      <c r="D163" s="144" t="s">
        <v>331</v>
      </c>
      <c r="E163" s="169" t="s">
        <v>1489</v>
      </c>
      <c r="F163" s="170" t="s">
        <v>1568</v>
      </c>
      <c r="H163" s="171">
        <v>75.679000000000002</v>
      </c>
      <c r="I163" s="172"/>
      <c r="L163" s="168"/>
      <c r="M163" s="173"/>
      <c r="T163" s="174"/>
      <c r="AT163" s="169" t="s">
        <v>331</v>
      </c>
      <c r="AU163" s="169" t="s">
        <v>83</v>
      </c>
      <c r="AV163" s="12" t="s">
        <v>83</v>
      </c>
      <c r="AW163" s="12" t="s">
        <v>31</v>
      </c>
      <c r="AX163" s="12" t="s">
        <v>81</v>
      </c>
      <c r="AY163" s="169" t="s">
        <v>159</v>
      </c>
    </row>
    <row r="164" spans="2:65" s="1" customFormat="1" ht="33" customHeight="1">
      <c r="B164" s="130"/>
      <c r="C164" s="131" t="s">
        <v>172</v>
      </c>
      <c r="D164" s="131" t="s">
        <v>160</v>
      </c>
      <c r="E164" s="132" t="s">
        <v>1569</v>
      </c>
      <c r="F164" s="133" t="s">
        <v>1570</v>
      </c>
      <c r="G164" s="134" t="s">
        <v>315</v>
      </c>
      <c r="H164" s="135">
        <v>147.012</v>
      </c>
      <c r="I164" s="136"/>
      <c r="J164" s="137">
        <f>ROUND(I164*H164,2)</f>
        <v>0</v>
      </c>
      <c r="K164" s="133" t="s">
        <v>320</v>
      </c>
      <c r="L164" s="32"/>
      <c r="M164" s="138" t="s">
        <v>1</v>
      </c>
      <c r="N164" s="139" t="s">
        <v>39</v>
      </c>
      <c r="P164" s="140">
        <f>O164*H164</f>
        <v>0</v>
      </c>
      <c r="Q164" s="140">
        <v>0</v>
      </c>
      <c r="R164" s="140">
        <f>Q164*H164</f>
        <v>0</v>
      </c>
      <c r="S164" s="140">
        <v>0</v>
      </c>
      <c r="T164" s="141">
        <f>S164*H164</f>
        <v>0</v>
      </c>
      <c r="AR164" s="142" t="s">
        <v>164</v>
      </c>
      <c r="AT164" s="142" t="s">
        <v>160</v>
      </c>
      <c r="AU164" s="142" t="s">
        <v>83</v>
      </c>
      <c r="AY164" s="17" t="s">
        <v>159</v>
      </c>
      <c r="BE164" s="143">
        <f>IF(N164="základní",J164,0)</f>
        <v>0</v>
      </c>
      <c r="BF164" s="143">
        <f>IF(N164="snížená",J164,0)</f>
        <v>0</v>
      </c>
      <c r="BG164" s="143">
        <f>IF(N164="zákl. přenesená",J164,0)</f>
        <v>0</v>
      </c>
      <c r="BH164" s="143">
        <f>IF(N164="sníž. přenesená",J164,0)</f>
        <v>0</v>
      </c>
      <c r="BI164" s="143">
        <f>IF(N164="nulová",J164,0)</f>
        <v>0</v>
      </c>
      <c r="BJ164" s="17" t="s">
        <v>81</v>
      </c>
      <c r="BK164" s="143">
        <f>ROUND(I164*H164,2)</f>
        <v>0</v>
      </c>
      <c r="BL164" s="17" t="s">
        <v>164</v>
      </c>
      <c r="BM164" s="142" t="s">
        <v>1571</v>
      </c>
    </row>
    <row r="165" spans="2:65" s="1" customFormat="1" ht="28.8">
      <c r="B165" s="32"/>
      <c r="D165" s="144" t="s">
        <v>165</v>
      </c>
      <c r="F165" s="145" t="s">
        <v>1572</v>
      </c>
      <c r="I165" s="146"/>
      <c r="L165" s="32"/>
      <c r="M165" s="147"/>
      <c r="T165" s="56"/>
      <c r="AT165" s="17" t="s">
        <v>165</v>
      </c>
      <c r="AU165" s="17" t="s">
        <v>83</v>
      </c>
    </row>
    <row r="166" spans="2:65" s="13" customFormat="1" ht="20.399999999999999">
      <c r="B166" s="176"/>
      <c r="D166" s="144" t="s">
        <v>331</v>
      </c>
      <c r="E166" s="177" t="s">
        <v>1</v>
      </c>
      <c r="F166" s="178" t="s">
        <v>1573</v>
      </c>
      <c r="H166" s="177" t="s">
        <v>1</v>
      </c>
      <c r="I166" s="179"/>
      <c r="L166" s="176"/>
      <c r="M166" s="180"/>
      <c r="T166" s="181"/>
      <c r="AT166" s="177" t="s">
        <v>331</v>
      </c>
      <c r="AU166" s="177" t="s">
        <v>83</v>
      </c>
      <c r="AV166" s="13" t="s">
        <v>81</v>
      </c>
      <c r="AW166" s="13" t="s">
        <v>31</v>
      </c>
      <c r="AX166" s="13" t="s">
        <v>74</v>
      </c>
      <c r="AY166" s="177" t="s">
        <v>159</v>
      </c>
    </row>
    <row r="167" spans="2:65" s="13" customFormat="1" ht="10.199999999999999">
      <c r="B167" s="176"/>
      <c r="D167" s="144" t="s">
        <v>331</v>
      </c>
      <c r="E167" s="177" t="s">
        <v>1</v>
      </c>
      <c r="F167" s="178" t="s">
        <v>1574</v>
      </c>
      <c r="H167" s="177" t="s">
        <v>1</v>
      </c>
      <c r="I167" s="179"/>
      <c r="L167" s="176"/>
      <c r="M167" s="180"/>
      <c r="T167" s="181"/>
      <c r="AT167" s="177" t="s">
        <v>331</v>
      </c>
      <c r="AU167" s="177" t="s">
        <v>83</v>
      </c>
      <c r="AV167" s="13" t="s">
        <v>81</v>
      </c>
      <c r="AW167" s="13" t="s">
        <v>31</v>
      </c>
      <c r="AX167" s="13" t="s">
        <v>74</v>
      </c>
      <c r="AY167" s="177" t="s">
        <v>159</v>
      </c>
    </row>
    <row r="168" spans="2:65" s="12" customFormat="1" ht="10.199999999999999">
      <c r="B168" s="168"/>
      <c r="D168" s="144" t="s">
        <v>331</v>
      </c>
      <c r="E168" s="169" t="s">
        <v>45</v>
      </c>
      <c r="F168" s="170" t="s">
        <v>1575</v>
      </c>
      <c r="H168" s="171">
        <v>612.54999999999995</v>
      </c>
      <c r="I168" s="172"/>
      <c r="L168" s="168"/>
      <c r="M168" s="173"/>
      <c r="T168" s="174"/>
      <c r="AT168" s="169" t="s">
        <v>331</v>
      </c>
      <c r="AU168" s="169" t="s">
        <v>83</v>
      </c>
      <c r="AV168" s="12" t="s">
        <v>83</v>
      </c>
      <c r="AW168" s="12" t="s">
        <v>31</v>
      </c>
      <c r="AX168" s="12" t="s">
        <v>74</v>
      </c>
      <c r="AY168" s="169" t="s">
        <v>159</v>
      </c>
    </row>
    <row r="169" spans="2:65" s="12" customFormat="1" ht="10.199999999999999">
      <c r="B169" s="168"/>
      <c r="D169" s="144" t="s">
        <v>331</v>
      </c>
      <c r="E169" s="169" t="s">
        <v>1</v>
      </c>
      <c r="F169" s="170" t="s">
        <v>1576</v>
      </c>
      <c r="H169" s="171">
        <v>147.012</v>
      </c>
      <c r="I169" s="172"/>
      <c r="L169" s="168"/>
      <c r="M169" s="173"/>
      <c r="T169" s="174"/>
      <c r="AT169" s="169" t="s">
        <v>331</v>
      </c>
      <c r="AU169" s="169" t="s">
        <v>83</v>
      </c>
      <c r="AV169" s="12" t="s">
        <v>83</v>
      </c>
      <c r="AW169" s="12" t="s">
        <v>31</v>
      </c>
      <c r="AX169" s="12" t="s">
        <v>81</v>
      </c>
      <c r="AY169" s="169" t="s">
        <v>159</v>
      </c>
    </row>
    <row r="170" spans="2:65" s="1" customFormat="1" ht="33" customHeight="1">
      <c r="B170" s="130"/>
      <c r="C170" s="131" t="s">
        <v>189</v>
      </c>
      <c r="D170" s="131" t="s">
        <v>160</v>
      </c>
      <c r="E170" s="132" t="s">
        <v>1577</v>
      </c>
      <c r="F170" s="133" t="s">
        <v>1578</v>
      </c>
      <c r="G170" s="134" t="s">
        <v>315</v>
      </c>
      <c r="H170" s="135">
        <v>220.518</v>
      </c>
      <c r="I170" s="136"/>
      <c r="J170" s="137">
        <f>ROUND(I170*H170,2)</f>
        <v>0</v>
      </c>
      <c r="K170" s="133" t="s">
        <v>320</v>
      </c>
      <c r="L170" s="32"/>
      <c r="M170" s="138" t="s">
        <v>1</v>
      </c>
      <c r="N170" s="139" t="s">
        <v>39</v>
      </c>
      <c r="P170" s="140">
        <f>O170*H170</f>
        <v>0</v>
      </c>
      <c r="Q170" s="140">
        <v>0</v>
      </c>
      <c r="R170" s="140">
        <f>Q170*H170</f>
        <v>0</v>
      </c>
      <c r="S170" s="140">
        <v>0</v>
      </c>
      <c r="T170" s="141">
        <f>S170*H170</f>
        <v>0</v>
      </c>
      <c r="AR170" s="142" t="s">
        <v>164</v>
      </c>
      <c r="AT170" s="142" t="s">
        <v>160</v>
      </c>
      <c r="AU170" s="142" t="s">
        <v>83</v>
      </c>
      <c r="AY170" s="17" t="s">
        <v>159</v>
      </c>
      <c r="BE170" s="143">
        <f>IF(N170="základní",J170,0)</f>
        <v>0</v>
      </c>
      <c r="BF170" s="143">
        <f>IF(N170="snížená",J170,0)</f>
        <v>0</v>
      </c>
      <c r="BG170" s="143">
        <f>IF(N170="zákl. přenesená",J170,0)</f>
        <v>0</v>
      </c>
      <c r="BH170" s="143">
        <f>IF(N170="sníž. přenesená",J170,0)</f>
        <v>0</v>
      </c>
      <c r="BI170" s="143">
        <f>IF(N170="nulová",J170,0)</f>
        <v>0</v>
      </c>
      <c r="BJ170" s="17" t="s">
        <v>81</v>
      </c>
      <c r="BK170" s="143">
        <f>ROUND(I170*H170,2)</f>
        <v>0</v>
      </c>
      <c r="BL170" s="17" t="s">
        <v>164</v>
      </c>
      <c r="BM170" s="142" t="s">
        <v>1579</v>
      </c>
    </row>
    <row r="171" spans="2:65" s="1" customFormat="1" ht="28.8">
      <c r="B171" s="32"/>
      <c r="D171" s="144" t="s">
        <v>165</v>
      </c>
      <c r="F171" s="145" t="s">
        <v>1580</v>
      </c>
      <c r="I171" s="146"/>
      <c r="L171" s="32"/>
      <c r="M171" s="147"/>
      <c r="T171" s="56"/>
      <c r="AT171" s="17" t="s">
        <v>165</v>
      </c>
      <c r="AU171" s="17" t="s">
        <v>83</v>
      </c>
    </row>
    <row r="172" spans="2:65" s="13" customFormat="1" ht="10.199999999999999">
      <c r="B172" s="176"/>
      <c r="D172" s="144" t="s">
        <v>331</v>
      </c>
      <c r="E172" s="177" t="s">
        <v>1</v>
      </c>
      <c r="F172" s="178" t="s">
        <v>1581</v>
      </c>
      <c r="H172" s="177" t="s">
        <v>1</v>
      </c>
      <c r="I172" s="179"/>
      <c r="L172" s="176"/>
      <c r="M172" s="180"/>
      <c r="T172" s="181"/>
      <c r="AT172" s="177" t="s">
        <v>331</v>
      </c>
      <c r="AU172" s="177" t="s">
        <v>83</v>
      </c>
      <c r="AV172" s="13" t="s">
        <v>81</v>
      </c>
      <c r="AW172" s="13" t="s">
        <v>31</v>
      </c>
      <c r="AX172" s="13" t="s">
        <v>74</v>
      </c>
      <c r="AY172" s="177" t="s">
        <v>159</v>
      </c>
    </row>
    <row r="173" spans="2:65" s="12" customFormat="1" ht="10.199999999999999">
      <c r="B173" s="168"/>
      <c r="D173" s="144" t="s">
        <v>331</v>
      </c>
      <c r="E173" s="169" t="s">
        <v>1</v>
      </c>
      <c r="F173" s="170" t="s">
        <v>1582</v>
      </c>
      <c r="H173" s="171">
        <v>220.518</v>
      </c>
      <c r="I173" s="172"/>
      <c r="L173" s="168"/>
      <c r="M173" s="173"/>
      <c r="T173" s="174"/>
      <c r="AT173" s="169" t="s">
        <v>331</v>
      </c>
      <c r="AU173" s="169" t="s">
        <v>83</v>
      </c>
      <c r="AV173" s="12" t="s">
        <v>83</v>
      </c>
      <c r="AW173" s="12" t="s">
        <v>31</v>
      </c>
      <c r="AX173" s="12" t="s">
        <v>81</v>
      </c>
      <c r="AY173" s="169" t="s">
        <v>159</v>
      </c>
    </row>
    <row r="174" spans="2:65" s="1" customFormat="1" ht="33" customHeight="1">
      <c r="B174" s="130"/>
      <c r="C174" s="131" t="s">
        <v>175</v>
      </c>
      <c r="D174" s="131" t="s">
        <v>160</v>
      </c>
      <c r="E174" s="132" t="s">
        <v>1583</v>
      </c>
      <c r="F174" s="133" t="s">
        <v>1584</v>
      </c>
      <c r="G174" s="134" t="s">
        <v>315</v>
      </c>
      <c r="H174" s="135">
        <v>61.255000000000003</v>
      </c>
      <c r="I174" s="136"/>
      <c r="J174" s="137">
        <f>ROUND(I174*H174,2)</f>
        <v>0</v>
      </c>
      <c r="K174" s="133" t="s">
        <v>320</v>
      </c>
      <c r="L174" s="32"/>
      <c r="M174" s="138" t="s">
        <v>1</v>
      </c>
      <c r="N174" s="139" t="s">
        <v>39</v>
      </c>
      <c r="P174" s="140">
        <f>O174*H174</f>
        <v>0</v>
      </c>
      <c r="Q174" s="140">
        <v>0</v>
      </c>
      <c r="R174" s="140">
        <f>Q174*H174</f>
        <v>0</v>
      </c>
      <c r="S174" s="140">
        <v>0</v>
      </c>
      <c r="T174" s="141">
        <f>S174*H174</f>
        <v>0</v>
      </c>
      <c r="AR174" s="142" t="s">
        <v>164</v>
      </c>
      <c r="AT174" s="142" t="s">
        <v>160</v>
      </c>
      <c r="AU174" s="142" t="s">
        <v>83</v>
      </c>
      <c r="AY174" s="17" t="s">
        <v>159</v>
      </c>
      <c r="BE174" s="143">
        <f>IF(N174="základní",J174,0)</f>
        <v>0</v>
      </c>
      <c r="BF174" s="143">
        <f>IF(N174="snížená",J174,0)</f>
        <v>0</v>
      </c>
      <c r="BG174" s="143">
        <f>IF(N174="zákl. přenesená",J174,0)</f>
        <v>0</v>
      </c>
      <c r="BH174" s="143">
        <f>IF(N174="sníž. přenesená",J174,0)</f>
        <v>0</v>
      </c>
      <c r="BI174" s="143">
        <f>IF(N174="nulová",J174,0)</f>
        <v>0</v>
      </c>
      <c r="BJ174" s="17" t="s">
        <v>81</v>
      </c>
      <c r="BK174" s="143">
        <f>ROUND(I174*H174,2)</f>
        <v>0</v>
      </c>
      <c r="BL174" s="17" t="s">
        <v>164</v>
      </c>
      <c r="BM174" s="142" t="s">
        <v>1585</v>
      </c>
    </row>
    <row r="175" spans="2:65" s="1" customFormat="1" ht="28.8">
      <c r="B175" s="32"/>
      <c r="D175" s="144" t="s">
        <v>165</v>
      </c>
      <c r="F175" s="145" t="s">
        <v>1586</v>
      </c>
      <c r="I175" s="146"/>
      <c r="L175" s="32"/>
      <c r="M175" s="147"/>
      <c r="T175" s="56"/>
      <c r="AT175" s="17" t="s">
        <v>165</v>
      </c>
      <c r="AU175" s="17" t="s">
        <v>83</v>
      </c>
    </row>
    <row r="176" spans="2:65" s="13" customFormat="1" ht="10.199999999999999">
      <c r="B176" s="176"/>
      <c r="D176" s="144" t="s">
        <v>331</v>
      </c>
      <c r="E176" s="177" t="s">
        <v>1</v>
      </c>
      <c r="F176" s="178" t="s">
        <v>1587</v>
      </c>
      <c r="H176" s="177" t="s">
        <v>1</v>
      </c>
      <c r="I176" s="179"/>
      <c r="L176" s="176"/>
      <c r="M176" s="180"/>
      <c r="T176" s="181"/>
      <c r="AT176" s="177" t="s">
        <v>331</v>
      </c>
      <c r="AU176" s="177" t="s">
        <v>83</v>
      </c>
      <c r="AV176" s="13" t="s">
        <v>81</v>
      </c>
      <c r="AW176" s="13" t="s">
        <v>31</v>
      </c>
      <c r="AX176" s="13" t="s">
        <v>74</v>
      </c>
      <c r="AY176" s="177" t="s">
        <v>159</v>
      </c>
    </row>
    <row r="177" spans="2:65" s="12" customFormat="1" ht="10.199999999999999">
      <c r="B177" s="168"/>
      <c r="D177" s="144" t="s">
        <v>331</v>
      </c>
      <c r="E177" s="169" t="s">
        <v>1</v>
      </c>
      <c r="F177" s="170" t="s">
        <v>1588</v>
      </c>
      <c r="H177" s="171">
        <v>61.255000000000003</v>
      </c>
      <c r="I177" s="172"/>
      <c r="L177" s="168"/>
      <c r="M177" s="173"/>
      <c r="T177" s="174"/>
      <c r="AT177" s="169" t="s">
        <v>331</v>
      </c>
      <c r="AU177" s="169" t="s">
        <v>83</v>
      </c>
      <c r="AV177" s="12" t="s">
        <v>83</v>
      </c>
      <c r="AW177" s="12" t="s">
        <v>31</v>
      </c>
      <c r="AX177" s="12" t="s">
        <v>81</v>
      </c>
      <c r="AY177" s="169" t="s">
        <v>159</v>
      </c>
    </row>
    <row r="178" spans="2:65" s="1" customFormat="1" ht="33" customHeight="1">
      <c r="B178" s="130"/>
      <c r="C178" s="131" t="s">
        <v>197</v>
      </c>
      <c r="D178" s="131" t="s">
        <v>160</v>
      </c>
      <c r="E178" s="132" t="s">
        <v>1589</v>
      </c>
      <c r="F178" s="133" t="s">
        <v>1590</v>
      </c>
      <c r="G178" s="134" t="s">
        <v>315</v>
      </c>
      <c r="H178" s="135">
        <v>186.67599999999999</v>
      </c>
      <c r="I178" s="136"/>
      <c r="J178" s="137">
        <f>ROUND(I178*H178,2)</f>
        <v>0</v>
      </c>
      <c r="K178" s="133" t="s">
        <v>320</v>
      </c>
      <c r="L178" s="32"/>
      <c r="M178" s="138" t="s">
        <v>1</v>
      </c>
      <c r="N178" s="139" t="s">
        <v>39</v>
      </c>
      <c r="P178" s="140">
        <f>O178*H178</f>
        <v>0</v>
      </c>
      <c r="Q178" s="140">
        <v>0</v>
      </c>
      <c r="R178" s="140">
        <f>Q178*H178</f>
        <v>0</v>
      </c>
      <c r="S178" s="140">
        <v>0</v>
      </c>
      <c r="T178" s="141">
        <f>S178*H178</f>
        <v>0</v>
      </c>
      <c r="AR178" s="142" t="s">
        <v>164</v>
      </c>
      <c r="AT178" s="142" t="s">
        <v>160</v>
      </c>
      <c r="AU178" s="142" t="s">
        <v>83</v>
      </c>
      <c r="AY178" s="17" t="s">
        <v>159</v>
      </c>
      <c r="BE178" s="143">
        <f>IF(N178="základní",J178,0)</f>
        <v>0</v>
      </c>
      <c r="BF178" s="143">
        <f>IF(N178="snížená",J178,0)</f>
        <v>0</v>
      </c>
      <c r="BG178" s="143">
        <f>IF(N178="zákl. přenesená",J178,0)</f>
        <v>0</v>
      </c>
      <c r="BH178" s="143">
        <f>IF(N178="sníž. přenesená",J178,0)</f>
        <v>0</v>
      </c>
      <c r="BI178" s="143">
        <f>IF(N178="nulová",J178,0)</f>
        <v>0</v>
      </c>
      <c r="BJ178" s="17" t="s">
        <v>81</v>
      </c>
      <c r="BK178" s="143">
        <f>ROUND(I178*H178,2)</f>
        <v>0</v>
      </c>
      <c r="BL178" s="17" t="s">
        <v>164</v>
      </c>
      <c r="BM178" s="142" t="s">
        <v>1591</v>
      </c>
    </row>
    <row r="179" spans="2:65" s="1" customFormat="1" ht="28.8">
      <c r="B179" s="32"/>
      <c r="D179" s="144" t="s">
        <v>165</v>
      </c>
      <c r="F179" s="145" t="s">
        <v>1592</v>
      </c>
      <c r="I179" s="146"/>
      <c r="L179" s="32"/>
      <c r="M179" s="147"/>
      <c r="T179" s="56"/>
      <c r="AT179" s="17" t="s">
        <v>165</v>
      </c>
      <c r="AU179" s="17" t="s">
        <v>83</v>
      </c>
    </row>
    <row r="180" spans="2:65" s="13" customFormat="1" ht="10.199999999999999">
      <c r="B180" s="176"/>
      <c r="D180" s="144" t="s">
        <v>331</v>
      </c>
      <c r="E180" s="177" t="s">
        <v>1</v>
      </c>
      <c r="F180" s="178" t="s">
        <v>1593</v>
      </c>
      <c r="H180" s="177" t="s">
        <v>1</v>
      </c>
      <c r="I180" s="179"/>
      <c r="L180" s="176"/>
      <c r="M180" s="180"/>
      <c r="T180" s="181"/>
      <c r="AT180" s="177" t="s">
        <v>331</v>
      </c>
      <c r="AU180" s="177" t="s">
        <v>83</v>
      </c>
      <c r="AV180" s="13" t="s">
        <v>81</v>
      </c>
      <c r="AW180" s="13" t="s">
        <v>31</v>
      </c>
      <c r="AX180" s="13" t="s">
        <v>74</v>
      </c>
      <c r="AY180" s="177" t="s">
        <v>159</v>
      </c>
    </row>
    <row r="181" spans="2:65" s="12" customFormat="1" ht="10.199999999999999">
      <c r="B181" s="168"/>
      <c r="D181" s="144" t="s">
        <v>331</v>
      </c>
      <c r="E181" s="169" t="s">
        <v>1</v>
      </c>
      <c r="F181" s="170" t="s">
        <v>1594</v>
      </c>
      <c r="H181" s="171">
        <v>183.76499999999999</v>
      </c>
      <c r="I181" s="172"/>
      <c r="L181" s="168"/>
      <c r="M181" s="173"/>
      <c r="T181" s="174"/>
      <c r="AT181" s="169" t="s">
        <v>331</v>
      </c>
      <c r="AU181" s="169" t="s">
        <v>83</v>
      </c>
      <c r="AV181" s="12" t="s">
        <v>83</v>
      </c>
      <c r="AW181" s="12" t="s">
        <v>31</v>
      </c>
      <c r="AX181" s="12" t="s">
        <v>74</v>
      </c>
      <c r="AY181" s="169" t="s">
        <v>159</v>
      </c>
    </row>
    <row r="182" spans="2:65" s="12" customFormat="1" ht="10.199999999999999">
      <c r="B182" s="168"/>
      <c r="D182" s="144" t="s">
        <v>331</v>
      </c>
      <c r="E182" s="169" t="s">
        <v>1</v>
      </c>
      <c r="F182" s="170" t="s">
        <v>1595</v>
      </c>
      <c r="H182" s="171">
        <v>1.0209999999999999</v>
      </c>
      <c r="I182" s="172"/>
      <c r="L182" s="168"/>
      <c r="M182" s="173"/>
      <c r="T182" s="174"/>
      <c r="AT182" s="169" t="s">
        <v>331</v>
      </c>
      <c r="AU182" s="169" t="s">
        <v>83</v>
      </c>
      <c r="AV182" s="12" t="s">
        <v>83</v>
      </c>
      <c r="AW182" s="12" t="s">
        <v>31</v>
      </c>
      <c r="AX182" s="12" t="s">
        <v>74</v>
      </c>
      <c r="AY182" s="169" t="s">
        <v>159</v>
      </c>
    </row>
    <row r="183" spans="2:65" s="12" customFormat="1" ht="10.199999999999999">
      <c r="B183" s="168"/>
      <c r="D183" s="144" t="s">
        <v>331</v>
      </c>
      <c r="E183" s="169" t="s">
        <v>1</v>
      </c>
      <c r="F183" s="170" t="s">
        <v>1596</v>
      </c>
      <c r="H183" s="171">
        <v>1.89</v>
      </c>
      <c r="I183" s="172"/>
      <c r="L183" s="168"/>
      <c r="M183" s="173"/>
      <c r="T183" s="174"/>
      <c r="AT183" s="169" t="s">
        <v>331</v>
      </c>
      <c r="AU183" s="169" t="s">
        <v>83</v>
      </c>
      <c r="AV183" s="12" t="s">
        <v>83</v>
      </c>
      <c r="AW183" s="12" t="s">
        <v>31</v>
      </c>
      <c r="AX183" s="12" t="s">
        <v>74</v>
      </c>
      <c r="AY183" s="169" t="s">
        <v>159</v>
      </c>
    </row>
    <row r="184" spans="2:65" s="14" customFormat="1" ht="10.199999999999999">
      <c r="B184" s="182"/>
      <c r="D184" s="144" t="s">
        <v>331</v>
      </c>
      <c r="E184" s="183" t="s">
        <v>1</v>
      </c>
      <c r="F184" s="184" t="s">
        <v>1597</v>
      </c>
      <c r="H184" s="185">
        <v>186.67599999999999</v>
      </c>
      <c r="I184" s="186"/>
      <c r="L184" s="182"/>
      <c r="M184" s="187"/>
      <c r="T184" s="188"/>
      <c r="AT184" s="183" t="s">
        <v>331</v>
      </c>
      <c r="AU184" s="183" t="s">
        <v>83</v>
      </c>
      <c r="AV184" s="14" t="s">
        <v>164</v>
      </c>
      <c r="AW184" s="14" t="s">
        <v>31</v>
      </c>
      <c r="AX184" s="14" t="s">
        <v>81</v>
      </c>
      <c r="AY184" s="183" t="s">
        <v>159</v>
      </c>
    </row>
    <row r="185" spans="2:65" s="1" customFormat="1" ht="24.15" customHeight="1">
      <c r="B185" s="130"/>
      <c r="C185" s="131" t="s">
        <v>187</v>
      </c>
      <c r="D185" s="131" t="s">
        <v>160</v>
      </c>
      <c r="E185" s="132" t="s">
        <v>1598</v>
      </c>
      <c r="F185" s="133" t="s">
        <v>1599</v>
      </c>
      <c r="G185" s="134" t="s">
        <v>336</v>
      </c>
      <c r="H185" s="135">
        <v>477.5</v>
      </c>
      <c r="I185" s="136"/>
      <c r="J185" s="137">
        <f>ROUND(I185*H185,2)</f>
        <v>0</v>
      </c>
      <c r="K185" s="133" t="s">
        <v>320</v>
      </c>
      <c r="L185" s="32"/>
      <c r="M185" s="138" t="s">
        <v>1</v>
      </c>
      <c r="N185" s="139" t="s">
        <v>39</v>
      </c>
      <c r="P185" s="140">
        <f>O185*H185</f>
        <v>0</v>
      </c>
      <c r="Q185" s="140">
        <v>1.4999999999999999E-4</v>
      </c>
      <c r="R185" s="140">
        <f>Q185*H185</f>
        <v>7.1624999999999994E-2</v>
      </c>
      <c r="S185" s="140">
        <v>0</v>
      </c>
      <c r="T185" s="141">
        <f>S185*H185</f>
        <v>0</v>
      </c>
      <c r="AR185" s="142" t="s">
        <v>164</v>
      </c>
      <c r="AT185" s="142" t="s">
        <v>160</v>
      </c>
      <c r="AU185" s="142" t="s">
        <v>83</v>
      </c>
      <c r="AY185" s="17" t="s">
        <v>159</v>
      </c>
      <c r="BE185" s="143">
        <f>IF(N185="základní",J185,0)</f>
        <v>0</v>
      </c>
      <c r="BF185" s="143">
        <f>IF(N185="snížená",J185,0)</f>
        <v>0</v>
      </c>
      <c r="BG185" s="143">
        <f>IF(N185="zákl. přenesená",J185,0)</f>
        <v>0</v>
      </c>
      <c r="BH185" s="143">
        <f>IF(N185="sníž. přenesená",J185,0)</f>
        <v>0</v>
      </c>
      <c r="BI185" s="143">
        <f>IF(N185="nulová",J185,0)</f>
        <v>0</v>
      </c>
      <c r="BJ185" s="17" t="s">
        <v>81</v>
      </c>
      <c r="BK185" s="143">
        <f>ROUND(I185*H185,2)</f>
        <v>0</v>
      </c>
      <c r="BL185" s="17" t="s">
        <v>164</v>
      </c>
      <c r="BM185" s="142" t="s">
        <v>1600</v>
      </c>
    </row>
    <row r="186" spans="2:65" s="1" customFormat="1" ht="28.8">
      <c r="B186" s="32"/>
      <c r="D186" s="144" t="s">
        <v>165</v>
      </c>
      <c r="F186" s="145" t="s">
        <v>1601</v>
      </c>
      <c r="I186" s="146"/>
      <c r="L186" s="32"/>
      <c r="M186" s="147"/>
      <c r="T186" s="56"/>
      <c r="AT186" s="17" t="s">
        <v>165</v>
      </c>
      <c r="AU186" s="17" t="s">
        <v>83</v>
      </c>
    </row>
    <row r="187" spans="2:65" s="13" customFormat="1" ht="10.199999999999999">
      <c r="B187" s="176"/>
      <c r="D187" s="144" t="s">
        <v>331</v>
      </c>
      <c r="E187" s="177" t="s">
        <v>1</v>
      </c>
      <c r="F187" s="178" t="s">
        <v>1602</v>
      </c>
      <c r="H187" s="177" t="s">
        <v>1</v>
      </c>
      <c r="I187" s="179"/>
      <c r="L187" s="176"/>
      <c r="M187" s="180"/>
      <c r="T187" s="181"/>
      <c r="AT187" s="177" t="s">
        <v>331</v>
      </c>
      <c r="AU187" s="177" t="s">
        <v>83</v>
      </c>
      <c r="AV187" s="13" t="s">
        <v>81</v>
      </c>
      <c r="AW187" s="13" t="s">
        <v>31</v>
      </c>
      <c r="AX187" s="13" t="s">
        <v>74</v>
      </c>
      <c r="AY187" s="177" t="s">
        <v>159</v>
      </c>
    </row>
    <row r="188" spans="2:65" s="12" customFormat="1" ht="10.199999999999999">
      <c r="B188" s="168"/>
      <c r="D188" s="144" t="s">
        <v>331</v>
      </c>
      <c r="E188" s="169" t="s">
        <v>1</v>
      </c>
      <c r="F188" s="170" t="s">
        <v>1603</v>
      </c>
      <c r="H188" s="171">
        <v>477.5</v>
      </c>
      <c r="I188" s="172"/>
      <c r="L188" s="168"/>
      <c r="M188" s="173"/>
      <c r="T188" s="174"/>
      <c r="AT188" s="169" t="s">
        <v>331</v>
      </c>
      <c r="AU188" s="169" t="s">
        <v>83</v>
      </c>
      <c r="AV188" s="12" t="s">
        <v>83</v>
      </c>
      <c r="AW188" s="12" t="s">
        <v>31</v>
      </c>
      <c r="AX188" s="12" t="s">
        <v>81</v>
      </c>
      <c r="AY188" s="169" t="s">
        <v>159</v>
      </c>
    </row>
    <row r="189" spans="2:65" s="1" customFormat="1" ht="24.15" customHeight="1">
      <c r="B189" s="130"/>
      <c r="C189" s="131" t="s">
        <v>206</v>
      </c>
      <c r="D189" s="131" t="s">
        <v>160</v>
      </c>
      <c r="E189" s="132" t="s">
        <v>1604</v>
      </c>
      <c r="F189" s="133" t="s">
        <v>1605</v>
      </c>
      <c r="G189" s="134" t="s">
        <v>336</v>
      </c>
      <c r="H189" s="135">
        <v>477.5</v>
      </c>
      <c r="I189" s="136"/>
      <c r="J189" s="137">
        <f>ROUND(I189*H189,2)</f>
        <v>0</v>
      </c>
      <c r="K189" s="133" t="s">
        <v>320</v>
      </c>
      <c r="L189" s="32"/>
      <c r="M189" s="138" t="s">
        <v>1</v>
      </c>
      <c r="N189" s="139" t="s">
        <v>39</v>
      </c>
      <c r="P189" s="140">
        <f>O189*H189</f>
        <v>0</v>
      </c>
      <c r="Q189" s="140">
        <v>0</v>
      </c>
      <c r="R189" s="140">
        <f>Q189*H189</f>
        <v>0</v>
      </c>
      <c r="S189" s="140">
        <v>0</v>
      </c>
      <c r="T189" s="141">
        <f>S189*H189</f>
        <v>0</v>
      </c>
      <c r="AR189" s="142" t="s">
        <v>164</v>
      </c>
      <c r="AT189" s="142" t="s">
        <v>160</v>
      </c>
      <c r="AU189" s="142" t="s">
        <v>83</v>
      </c>
      <c r="AY189" s="17" t="s">
        <v>159</v>
      </c>
      <c r="BE189" s="143">
        <f>IF(N189="základní",J189,0)</f>
        <v>0</v>
      </c>
      <c r="BF189" s="143">
        <f>IF(N189="snížená",J189,0)</f>
        <v>0</v>
      </c>
      <c r="BG189" s="143">
        <f>IF(N189="zákl. přenesená",J189,0)</f>
        <v>0</v>
      </c>
      <c r="BH189" s="143">
        <f>IF(N189="sníž. přenesená",J189,0)</f>
        <v>0</v>
      </c>
      <c r="BI189" s="143">
        <f>IF(N189="nulová",J189,0)</f>
        <v>0</v>
      </c>
      <c r="BJ189" s="17" t="s">
        <v>81</v>
      </c>
      <c r="BK189" s="143">
        <f>ROUND(I189*H189,2)</f>
        <v>0</v>
      </c>
      <c r="BL189" s="17" t="s">
        <v>164</v>
      </c>
      <c r="BM189" s="142" t="s">
        <v>1606</v>
      </c>
    </row>
    <row r="190" spans="2:65" s="1" customFormat="1" ht="28.8">
      <c r="B190" s="32"/>
      <c r="D190" s="144" t="s">
        <v>165</v>
      </c>
      <c r="F190" s="145" t="s">
        <v>1607</v>
      </c>
      <c r="I190" s="146"/>
      <c r="L190" s="32"/>
      <c r="M190" s="147"/>
      <c r="T190" s="56"/>
      <c r="AT190" s="17" t="s">
        <v>165</v>
      </c>
      <c r="AU190" s="17" t="s">
        <v>83</v>
      </c>
    </row>
    <row r="191" spans="2:65" s="12" customFormat="1" ht="10.199999999999999">
      <c r="B191" s="168"/>
      <c r="D191" s="144" t="s">
        <v>331</v>
      </c>
      <c r="E191" s="169" t="s">
        <v>1</v>
      </c>
      <c r="F191" s="170" t="s">
        <v>1603</v>
      </c>
      <c r="H191" s="171">
        <v>477.5</v>
      </c>
      <c r="I191" s="172"/>
      <c r="L191" s="168"/>
      <c r="M191" s="173"/>
      <c r="T191" s="174"/>
      <c r="AT191" s="169" t="s">
        <v>331</v>
      </c>
      <c r="AU191" s="169" t="s">
        <v>83</v>
      </c>
      <c r="AV191" s="12" t="s">
        <v>83</v>
      </c>
      <c r="AW191" s="12" t="s">
        <v>31</v>
      </c>
      <c r="AX191" s="12" t="s">
        <v>81</v>
      </c>
      <c r="AY191" s="169" t="s">
        <v>159</v>
      </c>
    </row>
    <row r="192" spans="2:65" s="1" customFormat="1" ht="16.5" customHeight="1">
      <c r="B192" s="130"/>
      <c r="C192" s="158" t="s">
        <v>8</v>
      </c>
      <c r="D192" s="158" t="s">
        <v>326</v>
      </c>
      <c r="E192" s="159" t="s">
        <v>1608</v>
      </c>
      <c r="F192" s="160" t="s">
        <v>1609</v>
      </c>
      <c r="G192" s="161" t="s">
        <v>329</v>
      </c>
      <c r="H192" s="162">
        <v>58.970999999999997</v>
      </c>
      <c r="I192" s="163"/>
      <c r="J192" s="164">
        <f>ROUND(I192*H192,2)</f>
        <v>0</v>
      </c>
      <c r="K192" s="160" t="s">
        <v>1</v>
      </c>
      <c r="L192" s="165"/>
      <c r="M192" s="166" t="s">
        <v>1</v>
      </c>
      <c r="N192" s="167" t="s">
        <v>39</v>
      </c>
      <c r="P192" s="140">
        <f>O192*H192</f>
        <v>0</v>
      </c>
      <c r="Q192" s="140">
        <v>1</v>
      </c>
      <c r="R192" s="140">
        <f>Q192*H192</f>
        <v>58.970999999999997</v>
      </c>
      <c r="S192" s="140">
        <v>0</v>
      </c>
      <c r="T192" s="141">
        <f>S192*H192</f>
        <v>0</v>
      </c>
      <c r="AR192" s="142" t="s">
        <v>175</v>
      </c>
      <c r="AT192" s="142" t="s">
        <v>326</v>
      </c>
      <c r="AU192" s="142" t="s">
        <v>83</v>
      </c>
      <c r="AY192" s="17" t="s">
        <v>159</v>
      </c>
      <c r="BE192" s="143">
        <f>IF(N192="základní",J192,0)</f>
        <v>0</v>
      </c>
      <c r="BF192" s="143">
        <f>IF(N192="snížená",J192,0)</f>
        <v>0</v>
      </c>
      <c r="BG192" s="143">
        <f>IF(N192="zákl. přenesená",J192,0)</f>
        <v>0</v>
      </c>
      <c r="BH192" s="143">
        <f>IF(N192="sníž. přenesená",J192,0)</f>
        <v>0</v>
      </c>
      <c r="BI192" s="143">
        <f>IF(N192="nulová",J192,0)</f>
        <v>0</v>
      </c>
      <c r="BJ192" s="17" t="s">
        <v>81</v>
      </c>
      <c r="BK192" s="143">
        <f>ROUND(I192*H192,2)</f>
        <v>0</v>
      </c>
      <c r="BL192" s="17" t="s">
        <v>164</v>
      </c>
      <c r="BM192" s="142" t="s">
        <v>1610</v>
      </c>
    </row>
    <row r="193" spans="2:65" s="1" customFormat="1" ht="10.199999999999999">
      <c r="B193" s="32"/>
      <c r="D193" s="144" t="s">
        <v>165</v>
      </c>
      <c r="F193" s="145" t="s">
        <v>1609</v>
      </c>
      <c r="I193" s="146"/>
      <c r="L193" s="32"/>
      <c r="M193" s="147"/>
      <c r="T193" s="56"/>
      <c r="AT193" s="17" t="s">
        <v>165</v>
      </c>
      <c r="AU193" s="17" t="s">
        <v>83</v>
      </c>
    </row>
    <row r="194" spans="2:65" s="13" customFormat="1" ht="10.199999999999999">
      <c r="B194" s="176"/>
      <c r="D194" s="144" t="s">
        <v>331</v>
      </c>
      <c r="E194" s="177" t="s">
        <v>1</v>
      </c>
      <c r="F194" s="178" t="s">
        <v>1611</v>
      </c>
      <c r="H194" s="177" t="s">
        <v>1</v>
      </c>
      <c r="I194" s="179"/>
      <c r="L194" s="176"/>
      <c r="M194" s="180"/>
      <c r="T194" s="181"/>
      <c r="AT194" s="177" t="s">
        <v>331</v>
      </c>
      <c r="AU194" s="177" t="s">
        <v>83</v>
      </c>
      <c r="AV194" s="13" t="s">
        <v>81</v>
      </c>
      <c r="AW194" s="13" t="s">
        <v>31</v>
      </c>
      <c r="AX194" s="13" t="s">
        <v>74</v>
      </c>
      <c r="AY194" s="177" t="s">
        <v>159</v>
      </c>
    </row>
    <row r="195" spans="2:65" s="13" customFormat="1" ht="20.399999999999999">
      <c r="B195" s="176"/>
      <c r="D195" s="144" t="s">
        <v>331</v>
      </c>
      <c r="E195" s="177" t="s">
        <v>1</v>
      </c>
      <c r="F195" s="178" t="s">
        <v>1612</v>
      </c>
      <c r="H195" s="177" t="s">
        <v>1</v>
      </c>
      <c r="I195" s="179"/>
      <c r="L195" s="176"/>
      <c r="M195" s="180"/>
      <c r="T195" s="181"/>
      <c r="AT195" s="177" t="s">
        <v>331</v>
      </c>
      <c r="AU195" s="177" t="s">
        <v>83</v>
      </c>
      <c r="AV195" s="13" t="s">
        <v>81</v>
      </c>
      <c r="AW195" s="13" t="s">
        <v>31</v>
      </c>
      <c r="AX195" s="13" t="s">
        <v>74</v>
      </c>
      <c r="AY195" s="177" t="s">
        <v>159</v>
      </c>
    </row>
    <row r="196" spans="2:65" s="12" customFormat="1" ht="10.199999999999999">
      <c r="B196" s="168"/>
      <c r="D196" s="144" t="s">
        <v>331</v>
      </c>
      <c r="E196" s="169" t="s">
        <v>1</v>
      </c>
      <c r="F196" s="170" t="s">
        <v>1613</v>
      </c>
      <c r="H196" s="171">
        <v>58.970999999999997</v>
      </c>
      <c r="I196" s="172"/>
      <c r="L196" s="168"/>
      <c r="M196" s="173"/>
      <c r="T196" s="174"/>
      <c r="AT196" s="169" t="s">
        <v>331</v>
      </c>
      <c r="AU196" s="169" t="s">
        <v>83</v>
      </c>
      <c r="AV196" s="12" t="s">
        <v>83</v>
      </c>
      <c r="AW196" s="12" t="s">
        <v>31</v>
      </c>
      <c r="AX196" s="12" t="s">
        <v>81</v>
      </c>
      <c r="AY196" s="169" t="s">
        <v>159</v>
      </c>
    </row>
    <row r="197" spans="2:65" s="1" customFormat="1" ht="33" customHeight="1">
      <c r="B197" s="130"/>
      <c r="C197" s="131" t="s">
        <v>215</v>
      </c>
      <c r="D197" s="131" t="s">
        <v>160</v>
      </c>
      <c r="E197" s="132" t="s">
        <v>1614</v>
      </c>
      <c r="F197" s="133" t="s">
        <v>1615</v>
      </c>
      <c r="G197" s="134" t="s">
        <v>336</v>
      </c>
      <c r="H197" s="135">
        <v>477.5</v>
      </c>
      <c r="I197" s="136"/>
      <c r="J197" s="137">
        <f>ROUND(I197*H197,2)</f>
        <v>0</v>
      </c>
      <c r="K197" s="133" t="s">
        <v>320</v>
      </c>
      <c r="L197" s="32"/>
      <c r="M197" s="138" t="s">
        <v>1</v>
      </c>
      <c r="N197" s="139" t="s">
        <v>39</v>
      </c>
      <c r="P197" s="140">
        <f>O197*H197</f>
        <v>0</v>
      </c>
      <c r="Q197" s="140">
        <v>0</v>
      </c>
      <c r="R197" s="140">
        <f>Q197*H197</f>
        <v>0</v>
      </c>
      <c r="S197" s="140">
        <v>0</v>
      </c>
      <c r="T197" s="141">
        <f>S197*H197</f>
        <v>0</v>
      </c>
      <c r="AR197" s="142" t="s">
        <v>164</v>
      </c>
      <c r="AT197" s="142" t="s">
        <v>160</v>
      </c>
      <c r="AU197" s="142" t="s">
        <v>83</v>
      </c>
      <c r="AY197" s="17" t="s">
        <v>159</v>
      </c>
      <c r="BE197" s="143">
        <f>IF(N197="základní",J197,0)</f>
        <v>0</v>
      </c>
      <c r="BF197" s="143">
        <f>IF(N197="snížená",J197,0)</f>
        <v>0</v>
      </c>
      <c r="BG197" s="143">
        <f>IF(N197="zákl. přenesená",J197,0)</f>
        <v>0</v>
      </c>
      <c r="BH197" s="143">
        <f>IF(N197="sníž. přenesená",J197,0)</f>
        <v>0</v>
      </c>
      <c r="BI197" s="143">
        <f>IF(N197="nulová",J197,0)</f>
        <v>0</v>
      </c>
      <c r="BJ197" s="17" t="s">
        <v>81</v>
      </c>
      <c r="BK197" s="143">
        <f>ROUND(I197*H197,2)</f>
        <v>0</v>
      </c>
      <c r="BL197" s="17" t="s">
        <v>164</v>
      </c>
      <c r="BM197" s="142" t="s">
        <v>1616</v>
      </c>
    </row>
    <row r="198" spans="2:65" s="1" customFormat="1" ht="28.8">
      <c r="B198" s="32"/>
      <c r="D198" s="144" t="s">
        <v>165</v>
      </c>
      <c r="F198" s="145" t="s">
        <v>1617</v>
      </c>
      <c r="I198" s="146"/>
      <c r="L198" s="32"/>
      <c r="M198" s="147"/>
      <c r="T198" s="56"/>
      <c r="AT198" s="17" t="s">
        <v>165</v>
      </c>
      <c r="AU198" s="17" t="s">
        <v>83</v>
      </c>
    </row>
    <row r="199" spans="2:65" s="12" customFormat="1" ht="10.199999999999999">
      <c r="B199" s="168"/>
      <c r="D199" s="144" t="s">
        <v>331</v>
      </c>
      <c r="E199" s="169" t="s">
        <v>1</v>
      </c>
      <c r="F199" s="170" t="s">
        <v>1603</v>
      </c>
      <c r="H199" s="171">
        <v>477.5</v>
      </c>
      <c r="I199" s="172"/>
      <c r="L199" s="168"/>
      <c r="M199" s="173"/>
      <c r="T199" s="174"/>
      <c r="AT199" s="169" t="s">
        <v>331</v>
      </c>
      <c r="AU199" s="169" t="s">
        <v>83</v>
      </c>
      <c r="AV199" s="12" t="s">
        <v>83</v>
      </c>
      <c r="AW199" s="12" t="s">
        <v>31</v>
      </c>
      <c r="AX199" s="12" t="s">
        <v>81</v>
      </c>
      <c r="AY199" s="169" t="s">
        <v>159</v>
      </c>
    </row>
    <row r="200" spans="2:65" s="1" customFormat="1" ht="24.15" customHeight="1">
      <c r="B200" s="130"/>
      <c r="C200" s="131" t="s">
        <v>195</v>
      </c>
      <c r="D200" s="131" t="s">
        <v>160</v>
      </c>
      <c r="E200" s="132" t="s">
        <v>1618</v>
      </c>
      <c r="F200" s="133" t="s">
        <v>1619</v>
      </c>
      <c r="G200" s="134" t="s">
        <v>329</v>
      </c>
      <c r="H200" s="135">
        <v>2.44</v>
      </c>
      <c r="I200" s="136"/>
      <c r="J200" s="137">
        <f>ROUND(I200*H200,2)</f>
        <v>0</v>
      </c>
      <c r="K200" s="133" t="s">
        <v>320</v>
      </c>
      <c r="L200" s="32"/>
      <c r="M200" s="138" t="s">
        <v>1</v>
      </c>
      <c r="N200" s="139" t="s">
        <v>39</v>
      </c>
      <c r="P200" s="140">
        <f>O200*H200</f>
        <v>0</v>
      </c>
      <c r="Q200" s="140">
        <v>2.0999999999999999E-3</v>
      </c>
      <c r="R200" s="140">
        <f>Q200*H200</f>
        <v>5.1239999999999992E-3</v>
      </c>
      <c r="S200" s="140">
        <v>0</v>
      </c>
      <c r="T200" s="141">
        <f>S200*H200</f>
        <v>0</v>
      </c>
      <c r="AR200" s="142" t="s">
        <v>164</v>
      </c>
      <c r="AT200" s="142" t="s">
        <v>160</v>
      </c>
      <c r="AU200" s="142" t="s">
        <v>83</v>
      </c>
      <c r="AY200" s="17" t="s">
        <v>159</v>
      </c>
      <c r="BE200" s="143">
        <f>IF(N200="základní",J200,0)</f>
        <v>0</v>
      </c>
      <c r="BF200" s="143">
        <f>IF(N200="snížená",J200,0)</f>
        <v>0</v>
      </c>
      <c r="BG200" s="143">
        <f>IF(N200="zákl. přenesená",J200,0)</f>
        <v>0</v>
      </c>
      <c r="BH200" s="143">
        <f>IF(N200="sníž. přenesená",J200,0)</f>
        <v>0</v>
      </c>
      <c r="BI200" s="143">
        <f>IF(N200="nulová",J200,0)</f>
        <v>0</v>
      </c>
      <c r="BJ200" s="17" t="s">
        <v>81</v>
      </c>
      <c r="BK200" s="143">
        <f>ROUND(I200*H200,2)</f>
        <v>0</v>
      </c>
      <c r="BL200" s="17" t="s">
        <v>164</v>
      </c>
      <c r="BM200" s="142" t="s">
        <v>1620</v>
      </c>
    </row>
    <row r="201" spans="2:65" s="1" customFormat="1" ht="19.2">
      <c r="B201" s="32"/>
      <c r="D201" s="144" t="s">
        <v>165</v>
      </c>
      <c r="F201" s="145" t="s">
        <v>1621</v>
      </c>
      <c r="I201" s="146"/>
      <c r="L201" s="32"/>
      <c r="M201" s="147"/>
      <c r="T201" s="56"/>
      <c r="AT201" s="17" t="s">
        <v>165</v>
      </c>
      <c r="AU201" s="17" t="s">
        <v>83</v>
      </c>
    </row>
    <row r="202" spans="2:65" s="13" customFormat="1" ht="10.199999999999999">
      <c r="B202" s="176"/>
      <c r="D202" s="144" t="s">
        <v>331</v>
      </c>
      <c r="E202" s="177" t="s">
        <v>1</v>
      </c>
      <c r="F202" s="178" t="s">
        <v>1622</v>
      </c>
      <c r="H202" s="177" t="s">
        <v>1</v>
      </c>
      <c r="I202" s="179"/>
      <c r="L202" s="176"/>
      <c r="M202" s="180"/>
      <c r="T202" s="181"/>
      <c r="AT202" s="177" t="s">
        <v>331</v>
      </c>
      <c r="AU202" s="177" t="s">
        <v>83</v>
      </c>
      <c r="AV202" s="13" t="s">
        <v>81</v>
      </c>
      <c r="AW202" s="13" t="s">
        <v>31</v>
      </c>
      <c r="AX202" s="13" t="s">
        <v>74</v>
      </c>
      <c r="AY202" s="177" t="s">
        <v>159</v>
      </c>
    </row>
    <row r="203" spans="2:65" s="12" customFormat="1" ht="10.199999999999999">
      <c r="B203" s="168"/>
      <c r="D203" s="144" t="s">
        <v>331</v>
      </c>
      <c r="E203" s="169" t="s">
        <v>1</v>
      </c>
      <c r="F203" s="170" t="s">
        <v>1623</v>
      </c>
      <c r="H203" s="171">
        <v>2.44</v>
      </c>
      <c r="I203" s="172"/>
      <c r="L203" s="168"/>
      <c r="M203" s="173"/>
      <c r="T203" s="174"/>
      <c r="AT203" s="169" t="s">
        <v>331</v>
      </c>
      <c r="AU203" s="169" t="s">
        <v>83</v>
      </c>
      <c r="AV203" s="12" t="s">
        <v>83</v>
      </c>
      <c r="AW203" s="12" t="s">
        <v>31</v>
      </c>
      <c r="AX203" s="12" t="s">
        <v>81</v>
      </c>
      <c r="AY203" s="169" t="s">
        <v>159</v>
      </c>
    </row>
    <row r="204" spans="2:65" s="1" customFormat="1" ht="24.15" customHeight="1">
      <c r="B204" s="130"/>
      <c r="C204" s="131" t="s">
        <v>223</v>
      </c>
      <c r="D204" s="131" t="s">
        <v>160</v>
      </c>
      <c r="E204" s="132" t="s">
        <v>1624</v>
      </c>
      <c r="F204" s="133" t="s">
        <v>1625</v>
      </c>
      <c r="G204" s="134" t="s">
        <v>329</v>
      </c>
      <c r="H204" s="135">
        <v>2.44</v>
      </c>
      <c r="I204" s="136"/>
      <c r="J204" s="137">
        <f>ROUND(I204*H204,2)</f>
        <v>0</v>
      </c>
      <c r="K204" s="133" t="s">
        <v>320</v>
      </c>
      <c r="L204" s="32"/>
      <c r="M204" s="138" t="s">
        <v>1</v>
      </c>
      <c r="N204" s="139" t="s">
        <v>39</v>
      </c>
      <c r="P204" s="140">
        <f>O204*H204</f>
        <v>0</v>
      </c>
      <c r="Q204" s="140">
        <v>5.77E-3</v>
      </c>
      <c r="R204" s="140">
        <f>Q204*H204</f>
        <v>1.4078799999999999E-2</v>
      </c>
      <c r="S204" s="140">
        <v>0</v>
      </c>
      <c r="T204" s="141">
        <f>S204*H204</f>
        <v>0</v>
      </c>
      <c r="AR204" s="142" t="s">
        <v>164</v>
      </c>
      <c r="AT204" s="142" t="s">
        <v>160</v>
      </c>
      <c r="AU204" s="142" t="s">
        <v>83</v>
      </c>
      <c r="AY204" s="17" t="s">
        <v>159</v>
      </c>
      <c r="BE204" s="143">
        <f>IF(N204="základní",J204,0)</f>
        <v>0</v>
      </c>
      <c r="BF204" s="143">
        <f>IF(N204="snížená",J204,0)</f>
        <v>0</v>
      </c>
      <c r="BG204" s="143">
        <f>IF(N204="zákl. přenesená",J204,0)</f>
        <v>0</v>
      </c>
      <c r="BH204" s="143">
        <f>IF(N204="sníž. přenesená",J204,0)</f>
        <v>0</v>
      </c>
      <c r="BI204" s="143">
        <f>IF(N204="nulová",J204,0)</f>
        <v>0</v>
      </c>
      <c r="BJ204" s="17" t="s">
        <v>81</v>
      </c>
      <c r="BK204" s="143">
        <f>ROUND(I204*H204,2)</f>
        <v>0</v>
      </c>
      <c r="BL204" s="17" t="s">
        <v>164</v>
      </c>
      <c r="BM204" s="142" t="s">
        <v>1626</v>
      </c>
    </row>
    <row r="205" spans="2:65" s="1" customFormat="1" ht="19.2">
      <c r="B205" s="32"/>
      <c r="D205" s="144" t="s">
        <v>165</v>
      </c>
      <c r="F205" s="145" t="s">
        <v>1627</v>
      </c>
      <c r="I205" s="146"/>
      <c r="L205" s="32"/>
      <c r="M205" s="147"/>
      <c r="T205" s="56"/>
      <c r="AT205" s="17" t="s">
        <v>165</v>
      </c>
      <c r="AU205" s="17" t="s">
        <v>83</v>
      </c>
    </row>
    <row r="206" spans="2:65" s="13" customFormat="1" ht="10.199999999999999">
      <c r="B206" s="176"/>
      <c r="D206" s="144" t="s">
        <v>331</v>
      </c>
      <c r="E206" s="177" t="s">
        <v>1</v>
      </c>
      <c r="F206" s="178" t="s">
        <v>1622</v>
      </c>
      <c r="H206" s="177" t="s">
        <v>1</v>
      </c>
      <c r="I206" s="179"/>
      <c r="L206" s="176"/>
      <c r="M206" s="180"/>
      <c r="T206" s="181"/>
      <c r="AT206" s="177" t="s">
        <v>331</v>
      </c>
      <c r="AU206" s="177" t="s">
        <v>83</v>
      </c>
      <c r="AV206" s="13" t="s">
        <v>81</v>
      </c>
      <c r="AW206" s="13" t="s">
        <v>31</v>
      </c>
      <c r="AX206" s="13" t="s">
        <v>74</v>
      </c>
      <c r="AY206" s="177" t="s">
        <v>159</v>
      </c>
    </row>
    <row r="207" spans="2:65" s="12" customFormat="1" ht="10.199999999999999">
      <c r="B207" s="168"/>
      <c r="D207" s="144" t="s">
        <v>331</v>
      </c>
      <c r="E207" s="169" t="s">
        <v>1</v>
      </c>
      <c r="F207" s="170" t="s">
        <v>1623</v>
      </c>
      <c r="H207" s="171">
        <v>2.44</v>
      </c>
      <c r="I207" s="172"/>
      <c r="L207" s="168"/>
      <c r="M207" s="173"/>
      <c r="T207" s="174"/>
      <c r="AT207" s="169" t="s">
        <v>331</v>
      </c>
      <c r="AU207" s="169" t="s">
        <v>83</v>
      </c>
      <c r="AV207" s="12" t="s">
        <v>83</v>
      </c>
      <c r="AW207" s="12" t="s">
        <v>31</v>
      </c>
      <c r="AX207" s="12" t="s">
        <v>81</v>
      </c>
      <c r="AY207" s="169" t="s">
        <v>159</v>
      </c>
    </row>
    <row r="208" spans="2:65" s="1" customFormat="1" ht="24.15" customHeight="1">
      <c r="B208" s="130"/>
      <c r="C208" s="158" t="s">
        <v>200</v>
      </c>
      <c r="D208" s="158" t="s">
        <v>326</v>
      </c>
      <c r="E208" s="159" t="s">
        <v>1628</v>
      </c>
      <c r="F208" s="160" t="s">
        <v>1629</v>
      </c>
      <c r="G208" s="161" t="s">
        <v>329</v>
      </c>
      <c r="H208" s="162">
        <v>2.44</v>
      </c>
      <c r="I208" s="163"/>
      <c r="J208" s="164">
        <f>ROUND(I208*H208,2)</f>
        <v>0</v>
      </c>
      <c r="K208" s="160" t="s">
        <v>320</v>
      </c>
      <c r="L208" s="165"/>
      <c r="M208" s="166" t="s">
        <v>1</v>
      </c>
      <c r="N208" s="167" t="s">
        <v>39</v>
      </c>
      <c r="P208" s="140">
        <f>O208*H208</f>
        <v>0</v>
      </c>
      <c r="Q208" s="140">
        <v>1</v>
      </c>
      <c r="R208" s="140">
        <f>Q208*H208</f>
        <v>2.44</v>
      </c>
      <c r="S208" s="140">
        <v>0</v>
      </c>
      <c r="T208" s="141">
        <f>S208*H208</f>
        <v>0</v>
      </c>
      <c r="AR208" s="142" t="s">
        <v>175</v>
      </c>
      <c r="AT208" s="142" t="s">
        <v>326</v>
      </c>
      <c r="AU208" s="142" t="s">
        <v>83</v>
      </c>
      <c r="AY208" s="17" t="s">
        <v>159</v>
      </c>
      <c r="BE208" s="143">
        <f>IF(N208="základní",J208,0)</f>
        <v>0</v>
      </c>
      <c r="BF208" s="143">
        <f>IF(N208="snížená",J208,0)</f>
        <v>0</v>
      </c>
      <c r="BG208" s="143">
        <f>IF(N208="zákl. přenesená",J208,0)</f>
        <v>0</v>
      </c>
      <c r="BH208" s="143">
        <f>IF(N208="sníž. přenesená",J208,0)</f>
        <v>0</v>
      </c>
      <c r="BI208" s="143">
        <f>IF(N208="nulová",J208,0)</f>
        <v>0</v>
      </c>
      <c r="BJ208" s="17" t="s">
        <v>81</v>
      </c>
      <c r="BK208" s="143">
        <f>ROUND(I208*H208,2)</f>
        <v>0</v>
      </c>
      <c r="BL208" s="17" t="s">
        <v>164</v>
      </c>
      <c r="BM208" s="142" t="s">
        <v>1630</v>
      </c>
    </row>
    <row r="209" spans="2:65" s="1" customFormat="1" ht="10.199999999999999">
      <c r="B209" s="32"/>
      <c r="D209" s="144" t="s">
        <v>165</v>
      </c>
      <c r="F209" s="145" t="s">
        <v>1629</v>
      </c>
      <c r="I209" s="146"/>
      <c r="L209" s="32"/>
      <c r="M209" s="147"/>
      <c r="T209" s="56"/>
      <c r="AT209" s="17" t="s">
        <v>165</v>
      </c>
      <c r="AU209" s="17" t="s">
        <v>83</v>
      </c>
    </row>
    <row r="210" spans="2:65" s="13" customFormat="1" ht="10.199999999999999">
      <c r="B210" s="176"/>
      <c r="D210" s="144" t="s">
        <v>331</v>
      </c>
      <c r="E210" s="177" t="s">
        <v>1</v>
      </c>
      <c r="F210" s="178" t="s">
        <v>1622</v>
      </c>
      <c r="H210" s="177" t="s">
        <v>1</v>
      </c>
      <c r="I210" s="179"/>
      <c r="L210" s="176"/>
      <c r="M210" s="180"/>
      <c r="T210" s="181"/>
      <c r="AT210" s="177" t="s">
        <v>331</v>
      </c>
      <c r="AU210" s="177" t="s">
        <v>83</v>
      </c>
      <c r="AV210" s="13" t="s">
        <v>81</v>
      </c>
      <c r="AW210" s="13" t="s">
        <v>31</v>
      </c>
      <c r="AX210" s="13" t="s">
        <v>74</v>
      </c>
      <c r="AY210" s="177" t="s">
        <v>159</v>
      </c>
    </row>
    <row r="211" spans="2:65" s="12" customFormat="1" ht="10.199999999999999">
      <c r="B211" s="168"/>
      <c r="D211" s="144" t="s">
        <v>331</v>
      </c>
      <c r="E211" s="169" t="s">
        <v>1</v>
      </c>
      <c r="F211" s="170" t="s">
        <v>1623</v>
      </c>
      <c r="H211" s="171">
        <v>2.44</v>
      </c>
      <c r="I211" s="172"/>
      <c r="L211" s="168"/>
      <c r="M211" s="173"/>
      <c r="T211" s="174"/>
      <c r="AT211" s="169" t="s">
        <v>331</v>
      </c>
      <c r="AU211" s="169" t="s">
        <v>83</v>
      </c>
      <c r="AV211" s="12" t="s">
        <v>83</v>
      </c>
      <c r="AW211" s="12" t="s">
        <v>31</v>
      </c>
      <c r="AX211" s="12" t="s">
        <v>81</v>
      </c>
      <c r="AY211" s="169" t="s">
        <v>159</v>
      </c>
    </row>
    <row r="212" spans="2:65" s="1" customFormat="1" ht="24.15" customHeight="1">
      <c r="B212" s="130"/>
      <c r="C212" s="131" t="s">
        <v>228</v>
      </c>
      <c r="D212" s="131" t="s">
        <v>160</v>
      </c>
      <c r="E212" s="132" t="s">
        <v>1631</v>
      </c>
      <c r="F212" s="133" t="s">
        <v>1632</v>
      </c>
      <c r="G212" s="134" t="s">
        <v>344</v>
      </c>
      <c r="H212" s="135">
        <v>528</v>
      </c>
      <c r="I212" s="136"/>
      <c r="J212" s="137">
        <f>ROUND(I212*H212,2)</f>
        <v>0</v>
      </c>
      <c r="K212" s="133" t="s">
        <v>320</v>
      </c>
      <c r="L212" s="32"/>
      <c r="M212" s="138" t="s">
        <v>1</v>
      </c>
      <c r="N212" s="139" t="s">
        <v>39</v>
      </c>
      <c r="P212" s="140">
        <f>O212*H212</f>
        <v>0</v>
      </c>
      <c r="Q212" s="140">
        <v>5.5199999999999997E-3</v>
      </c>
      <c r="R212" s="140">
        <f>Q212*H212</f>
        <v>2.9145599999999998</v>
      </c>
      <c r="S212" s="140">
        <v>0</v>
      </c>
      <c r="T212" s="141">
        <f>S212*H212</f>
        <v>0</v>
      </c>
      <c r="AR212" s="142" t="s">
        <v>164</v>
      </c>
      <c r="AT212" s="142" t="s">
        <v>160</v>
      </c>
      <c r="AU212" s="142" t="s">
        <v>83</v>
      </c>
      <c r="AY212" s="17" t="s">
        <v>159</v>
      </c>
      <c r="BE212" s="143">
        <f>IF(N212="základní",J212,0)</f>
        <v>0</v>
      </c>
      <c r="BF212" s="143">
        <f>IF(N212="snížená",J212,0)</f>
        <v>0</v>
      </c>
      <c r="BG212" s="143">
        <f>IF(N212="zákl. přenesená",J212,0)</f>
        <v>0</v>
      </c>
      <c r="BH212" s="143">
        <f>IF(N212="sníž. přenesená",J212,0)</f>
        <v>0</v>
      </c>
      <c r="BI212" s="143">
        <f>IF(N212="nulová",J212,0)</f>
        <v>0</v>
      </c>
      <c r="BJ212" s="17" t="s">
        <v>81</v>
      </c>
      <c r="BK212" s="143">
        <f>ROUND(I212*H212,2)</f>
        <v>0</v>
      </c>
      <c r="BL212" s="17" t="s">
        <v>164</v>
      </c>
      <c r="BM212" s="142" t="s">
        <v>1633</v>
      </c>
    </row>
    <row r="213" spans="2:65" s="1" customFormat="1" ht="19.2">
      <c r="B213" s="32"/>
      <c r="D213" s="144" t="s">
        <v>165</v>
      </c>
      <c r="F213" s="145" t="s">
        <v>1634</v>
      </c>
      <c r="I213" s="146"/>
      <c r="L213" s="32"/>
      <c r="M213" s="147"/>
      <c r="T213" s="56"/>
      <c r="AT213" s="17" t="s">
        <v>165</v>
      </c>
      <c r="AU213" s="17" t="s">
        <v>83</v>
      </c>
    </row>
    <row r="214" spans="2:65" s="12" customFormat="1" ht="10.199999999999999">
      <c r="B214" s="168"/>
      <c r="D214" s="144" t="s">
        <v>331</v>
      </c>
      <c r="E214" s="169" t="s">
        <v>1</v>
      </c>
      <c r="F214" s="170" t="s">
        <v>1635</v>
      </c>
      <c r="H214" s="171">
        <v>528</v>
      </c>
      <c r="I214" s="172"/>
      <c r="L214" s="168"/>
      <c r="M214" s="173"/>
      <c r="T214" s="174"/>
      <c r="AT214" s="169" t="s">
        <v>331</v>
      </c>
      <c r="AU214" s="169" t="s">
        <v>83</v>
      </c>
      <c r="AV214" s="12" t="s">
        <v>83</v>
      </c>
      <c r="AW214" s="12" t="s">
        <v>31</v>
      </c>
      <c r="AX214" s="12" t="s">
        <v>81</v>
      </c>
      <c r="AY214" s="169" t="s">
        <v>159</v>
      </c>
    </row>
    <row r="215" spans="2:65" s="1" customFormat="1" ht="33" customHeight="1">
      <c r="B215" s="130"/>
      <c r="C215" s="158" t="s">
        <v>209</v>
      </c>
      <c r="D215" s="158" t="s">
        <v>326</v>
      </c>
      <c r="E215" s="159" t="s">
        <v>1636</v>
      </c>
      <c r="F215" s="160" t="s">
        <v>1637</v>
      </c>
      <c r="G215" s="161" t="s">
        <v>376</v>
      </c>
      <c r="H215" s="162">
        <v>44</v>
      </c>
      <c r="I215" s="163"/>
      <c r="J215" s="164">
        <f>ROUND(I215*H215,2)</f>
        <v>0</v>
      </c>
      <c r="K215" s="160" t="s">
        <v>1</v>
      </c>
      <c r="L215" s="165"/>
      <c r="M215" s="166" t="s">
        <v>1</v>
      </c>
      <c r="N215" s="167" t="s">
        <v>39</v>
      </c>
      <c r="P215" s="140">
        <f>O215*H215</f>
        <v>0</v>
      </c>
      <c r="Q215" s="140">
        <v>0</v>
      </c>
      <c r="R215" s="140">
        <f>Q215*H215</f>
        <v>0</v>
      </c>
      <c r="S215" s="140">
        <v>0</v>
      </c>
      <c r="T215" s="141">
        <f>S215*H215</f>
        <v>0</v>
      </c>
      <c r="AR215" s="142" t="s">
        <v>175</v>
      </c>
      <c r="AT215" s="142" t="s">
        <v>326</v>
      </c>
      <c r="AU215" s="142" t="s">
        <v>83</v>
      </c>
      <c r="AY215" s="17" t="s">
        <v>159</v>
      </c>
      <c r="BE215" s="143">
        <f>IF(N215="základní",J215,0)</f>
        <v>0</v>
      </c>
      <c r="BF215" s="143">
        <f>IF(N215="snížená",J215,0)</f>
        <v>0</v>
      </c>
      <c r="BG215" s="143">
        <f>IF(N215="zákl. přenesená",J215,0)</f>
        <v>0</v>
      </c>
      <c r="BH215" s="143">
        <f>IF(N215="sníž. přenesená",J215,0)</f>
        <v>0</v>
      </c>
      <c r="BI215" s="143">
        <f>IF(N215="nulová",J215,0)</f>
        <v>0</v>
      </c>
      <c r="BJ215" s="17" t="s">
        <v>81</v>
      </c>
      <c r="BK215" s="143">
        <f>ROUND(I215*H215,2)</f>
        <v>0</v>
      </c>
      <c r="BL215" s="17" t="s">
        <v>164</v>
      </c>
      <c r="BM215" s="142" t="s">
        <v>1638</v>
      </c>
    </row>
    <row r="216" spans="2:65" s="1" customFormat="1" ht="19.2">
      <c r="B216" s="32"/>
      <c r="D216" s="144" t="s">
        <v>165</v>
      </c>
      <c r="F216" s="145" t="s">
        <v>1637</v>
      </c>
      <c r="I216" s="146"/>
      <c r="L216" s="32"/>
      <c r="M216" s="147"/>
      <c r="T216" s="56"/>
      <c r="AT216" s="17" t="s">
        <v>165</v>
      </c>
      <c r="AU216" s="17" t="s">
        <v>83</v>
      </c>
    </row>
    <row r="217" spans="2:65" s="13" customFormat="1" ht="10.199999999999999">
      <c r="B217" s="176"/>
      <c r="D217" s="144" t="s">
        <v>331</v>
      </c>
      <c r="E217" s="177" t="s">
        <v>1</v>
      </c>
      <c r="F217" s="178" t="s">
        <v>1639</v>
      </c>
      <c r="H217" s="177" t="s">
        <v>1</v>
      </c>
      <c r="I217" s="179"/>
      <c r="L217" s="176"/>
      <c r="M217" s="180"/>
      <c r="T217" s="181"/>
      <c r="AT217" s="177" t="s">
        <v>331</v>
      </c>
      <c r="AU217" s="177" t="s">
        <v>83</v>
      </c>
      <c r="AV217" s="13" t="s">
        <v>81</v>
      </c>
      <c r="AW217" s="13" t="s">
        <v>31</v>
      </c>
      <c r="AX217" s="13" t="s">
        <v>74</v>
      </c>
      <c r="AY217" s="177" t="s">
        <v>159</v>
      </c>
    </row>
    <row r="218" spans="2:65" s="13" customFormat="1" ht="10.199999999999999">
      <c r="B218" s="176"/>
      <c r="D218" s="144" t="s">
        <v>331</v>
      </c>
      <c r="E218" s="177" t="s">
        <v>1</v>
      </c>
      <c r="F218" s="178" t="s">
        <v>1640</v>
      </c>
      <c r="H218" s="177" t="s">
        <v>1</v>
      </c>
      <c r="I218" s="179"/>
      <c r="L218" s="176"/>
      <c r="M218" s="180"/>
      <c r="T218" s="181"/>
      <c r="AT218" s="177" t="s">
        <v>331</v>
      </c>
      <c r="AU218" s="177" t="s">
        <v>83</v>
      </c>
      <c r="AV218" s="13" t="s">
        <v>81</v>
      </c>
      <c r="AW218" s="13" t="s">
        <v>31</v>
      </c>
      <c r="AX218" s="13" t="s">
        <v>74</v>
      </c>
      <c r="AY218" s="177" t="s">
        <v>159</v>
      </c>
    </row>
    <row r="219" spans="2:65" s="13" customFormat="1" ht="20.399999999999999">
      <c r="B219" s="176"/>
      <c r="D219" s="144" t="s">
        <v>331</v>
      </c>
      <c r="E219" s="177" t="s">
        <v>1</v>
      </c>
      <c r="F219" s="178" t="s">
        <v>1641</v>
      </c>
      <c r="H219" s="177" t="s">
        <v>1</v>
      </c>
      <c r="I219" s="179"/>
      <c r="L219" s="176"/>
      <c r="M219" s="180"/>
      <c r="T219" s="181"/>
      <c r="AT219" s="177" t="s">
        <v>331</v>
      </c>
      <c r="AU219" s="177" t="s">
        <v>83</v>
      </c>
      <c r="AV219" s="13" t="s">
        <v>81</v>
      </c>
      <c r="AW219" s="13" t="s">
        <v>31</v>
      </c>
      <c r="AX219" s="13" t="s">
        <v>74</v>
      </c>
      <c r="AY219" s="177" t="s">
        <v>159</v>
      </c>
    </row>
    <row r="220" spans="2:65" s="13" customFormat="1" ht="10.199999999999999">
      <c r="B220" s="176"/>
      <c r="D220" s="144" t="s">
        <v>331</v>
      </c>
      <c r="E220" s="177" t="s">
        <v>1</v>
      </c>
      <c r="F220" s="178" t="s">
        <v>1642</v>
      </c>
      <c r="H220" s="177" t="s">
        <v>1</v>
      </c>
      <c r="I220" s="179"/>
      <c r="L220" s="176"/>
      <c r="M220" s="180"/>
      <c r="T220" s="181"/>
      <c r="AT220" s="177" t="s">
        <v>331</v>
      </c>
      <c r="AU220" s="177" t="s">
        <v>83</v>
      </c>
      <c r="AV220" s="13" t="s">
        <v>81</v>
      </c>
      <c r="AW220" s="13" t="s">
        <v>31</v>
      </c>
      <c r="AX220" s="13" t="s">
        <v>74</v>
      </c>
      <c r="AY220" s="177" t="s">
        <v>159</v>
      </c>
    </row>
    <row r="221" spans="2:65" s="13" customFormat="1" ht="10.199999999999999">
      <c r="B221" s="176"/>
      <c r="D221" s="144" t="s">
        <v>331</v>
      </c>
      <c r="E221" s="177" t="s">
        <v>1</v>
      </c>
      <c r="F221" s="178" t="s">
        <v>1643</v>
      </c>
      <c r="H221" s="177" t="s">
        <v>1</v>
      </c>
      <c r="I221" s="179"/>
      <c r="L221" s="176"/>
      <c r="M221" s="180"/>
      <c r="T221" s="181"/>
      <c r="AT221" s="177" t="s">
        <v>331</v>
      </c>
      <c r="AU221" s="177" t="s">
        <v>83</v>
      </c>
      <c r="AV221" s="13" t="s">
        <v>81</v>
      </c>
      <c r="AW221" s="13" t="s">
        <v>31</v>
      </c>
      <c r="AX221" s="13" t="s">
        <v>74</v>
      </c>
      <c r="AY221" s="177" t="s">
        <v>159</v>
      </c>
    </row>
    <row r="222" spans="2:65" s="13" customFormat="1" ht="10.199999999999999">
      <c r="B222" s="176"/>
      <c r="D222" s="144" t="s">
        <v>331</v>
      </c>
      <c r="E222" s="177" t="s">
        <v>1</v>
      </c>
      <c r="F222" s="178" t="s">
        <v>1644</v>
      </c>
      <c r="H222" s="177" t="s">
        <v>1</v>
      </c>
      <c r="I222" s="179"/>
      <c r="L222" s="176"/>
      <c r="M222" s="180"/>
      <c r="T222" s="181"/>
      <c r="AT222" s="177" t="s">
        <v>331</v>
      </c>
      <c r="AU222" s="177" t="s">
        <v>83</v>
      </c>
      <c r="AV222" s="13" t="s">
        <v>81</v>
      </c>
      <c r="AW222" s="13" t="s">
        <v>31</v>
      </c>
      <c r="AX222" s="13" t="s">
        <v>74</v>
      </c>
      <c r="AY222" s="177" t="s">
        <v>159</v>
      </c>
    </row>
    <row r="223" spans="2:65" s="12" customFormat="1" ht="10.199999999999999">
      <c r="B223" s="168"/>
      <c r="D223" s="144" t="s">
        <v>331</v>
      </c>
      <c r="E223" s="169" t="s">
        <v>1</v>
      </c>
      <c r="F223" s="170" t="s">
        <v>261</v>
      </c>
      <c r="H223" s="171">
        <v>44</v>
      </c>
      <c r="I223" s="172"/>
      <c r="L223" s="168"/>
      <c r="M223" s="173"/>
      <c r="T223" s="174"/>
      <c r="AT223" s="169" t="s">
        <v>331</v>
      </c>
      <c r="AU223" s="169" t="s">
        <v>83</v>
      </c>
      <c r="AV223" s="12" t="s">
        <v>83</v>
      </c>
      <c r="AW223" s="12" t="s">
        <v>31</v>
      </c>
      <c r="AX223" s="12" t="s">
        <v>81</v>
      </c>
      <c r="AY223" s="169" t="s">
        <v>159</v>
      </c>
    </row>
    <row r="224" spans="2:65" s="1" customFormat="1" ht="37.799999999999997" customHeight="1">
      <c r="B224" s="130"/>
      <c r="C224" s="158" t="s">
        <v>238</v>
      </c>
      <c r="D224" s="158" t="s">
        <v>326</v>
      </c>
      <c r="E224" s="159" t="s">
        <v>1645</v>
      </c>
      <c r="F224" s="160" t="s">
        <v>1646</v>
      </c>
      <c r="G224" s="161" t="s">
        <v>376</v>
      </c>
      <c r="H224" s="162">
        <v>44</v>
      </c>
      <c r="I224" s="163"/>
      <c r="J224" s="164">
        <f>ROUND(I224*H224,2)</f>
        <v>0</v>
      </c>
      <c r="K224" s="160" t="s">
        <v>1</v>
      </c>
      <c r="L224" s="165"/>
      <c r="M224" s="166" t="s">
        <v>1</v>
      </c>
      <c r="N224" s="167" t="s">
        <v>39</v>
      </c>
      <c r="P224" s="140">
        <f>O224*H224</f>
        <v>0</v>
      </c>
      <c r="Q224" s="140">
        <v>0</v>
      </c>
      <c r="R224" s="140">
        <f>Q224*H224</f>
        <v>0</v>
      </c>
      <c r="S224" s="140">
        <v>0</v>
      </c>
      <c r="T224" s="141">
        <f>S224*H224</f>
        <v>0</v>
      </c>
      <c r="AR224" s="142" t="s">
        <v>175</v>
      </c>
      <c r="AT224" s="142" t="s">
        <v>326</v>
      </c>
      <c r="AU224" s="142" t="s">
        <v>83</v>
      </c>
      <c r="AY224" s="17" t="s">
        <v>159</v>
      </c>
      <c r="BE224" s="143">
        <f>IF(N224="základní",J224,0)</f>
        <v>0</v>
      </c>
      <c r="BF224" s="143">
        <f>IF(N224="snížená",J224,0)</f>
        <v>0</v>
      </c>
      <c r="BG224" s="143">
        <f>IF(N224="zákl. přenesená",J224,0)</f>
        <v>0</v>
      </c>
      <c r="BH224" s="143">
        <f>IF(N224="sníž. přenesená",J224,0)</f>
        <v>0</v>
      </c>
      <c r="BI224" s="143">
        <f>IF(N224="nulová",J224,0)</f>
        <v>0</v>
      </c>
      <c r="BJ224" s="17" t="s">
        <v>81</v>
      </c>
      <c r="BK224" s="143">
        <f>ROUND(I224*H224,2)</f>
        <v>0</v>
      </c>
      <c r="BL224" s="17" t="s">
        <v>164</v>
      </c>
      <c r="BM224" s="142" t="s">
        <v>1647</v>
      </c>
    </row>
    <row r="225" spans="2:65" s="1" customFormat="1" ht="19.2">
      <c r="B225" s="32"/>
      <c r="D225" s="144" t="s">
        <v>165</v>
      </c>
      <c r="F225" s="145" t="s">
        <v>1646</v>
      </c>
      <c r="I225" s="146"/>
      <c r="L225" s="32"/>
      <c r="M225" s="147"/>
      <c r="T225" s="56"/>
      <c r="AT225" s="17" t="s">
        <v>165</v>
      </c>
      <c r="AU225" s="17" t="s">
        <v>83</v>
      </c>
    </row>
    <row r="226" spans="2:65" s="12" customFormat="1" ht="10.199999999999999">
      <c r="B226" s="168"/>
      <c r="D226" s="144" t="s">
        <v>331</v>
      </c>
      <c r="E226" s="169" t="s">
        <v>1</v>
      </c>
      <c r="F226" s="170" t="s">
        <v>261</v>
      </c>
      <c r="H226" s="171">
        <v>44</v>
      </c>
      <c r="I226" s="172"/>
      <c r="L226" s="168"/>
      <c r="M226" s="173"/>
      <c r="T226" s="174"/>
      <c r="AT226" s="169" t="s">
        <v>331</v>
      </c>
      <c r="AU226" s="169" t="s">
        <v>83</v>
      </c>
      <c r="AV226" s="12" t="s">
        <v>83</v>
      </c>
      <c r="AW226" s="12" t="s">
        <v>31</v>
      </c>
      <c r="AX226" s="12" t="s">
        <v>81</v>
      </c>
      <c r="AY226" s="169" t="s">
        <v>159</v>
      </c>
    </row>
    <row r="227" spans="2:65" s="1" customFormat="1" ht="24.15" customHeight="1">
      <c r="B227" s="130"/>
      <c r="C227" s="131" t="s">
        <v>216</v>
      </c>
      <c r="D227" s="131" t="s">
        <v>160</v>
      </c>
      <c r="E227" s="132" t="s">
        <v>1648</v>
      </c>
      <c r="F227" s="133" t="s">
        <v>1649</v>
      </c>
      <c r="G227" s="134" t="s">
        <v>376</v>
      </c>
      <c r="H227" s="135">
        <v>44</v>
      </c>
      <c r="I227" s="136"/>
      <c r="J227" s="137">
        <f>ROUND(I227*H227,2)</f>
        <v>0</v>
      </c>
      <c r="K227" s="133" t="s">
        <v>320</v>
      </c>
      <c r="L227" s="32"/>
      <c r="M227" s="138" t="s">
        <v>1</v>
      </c>
      <c r="N227" s="139" t="s">
        <v>39</v>
      </c>
      <c r="P227" s="140">
        <f>O227*H227</f>
        <v>0</v>
      </c>
      <c r="Q227" s="140">
        <v>4.0600000000000002E-3</v>
      </c>
      <c r="R227" s="140">
        <f>Q227*H227</f>
        <v>0.17864000000000002</v>
      </c>
      <c r="S227" s="140">
        <v>0</v>
      </c>
      <c r="T227" s="141">
        <f>S227*H227</f>
        <v>0</v>
      </c>
      <c r="AR227" s="142" t="s">
        <v>164</v>
      </c>
      <c r="AT227" s="142" t="s">
        <v>160</v>
      </c>
      <c r="AU227" s="142" t="s">
        <v>83</v>
      </c>
      <c r="AY227" s="17" t="s">
        <v>159</v>
      </c>
      <c r="BE227" s="143">
        <f>IF(N227="základní",J227,0)</f>
        <v>0</v>
      </c>
      <c r="BF227" s="143">
        <f>IF(N227="snížená",J227,0)</f>
        <v>0</v>
      </c>
      <c r="BG227" s="143">
        <f>IF(N227="zákl. přenesená",J227,0)</f>
        <v>0</v>
      </c>
      <c r="BH227" s="143">
        <f>IF(N227="sníž. přenesená",J227,0)</f>
        <v>0</v>
      </c>
      <c r="BI227" s="143">
        <f>IF(N227="nulová",J227,0)</f>
        <v>0</v>
      </c>
      <c r="BJ227" s="17" t="s">
        <v>81</v>
      </c>
      <c r="BK227" s="143">
        <f>ROUND(I227*H227,2)</f>
        <v>0</v>
      </c>
      <c r="BL227" s="17" t="s">
        <v>164</v>
      </c>
      <c r="BM227" s="142" t="s">
        <v>1650</v>
      </c>
    </row>
    <row r="228" spans="2:65" s="1" customFormat="1" ht="19.2">
      <c r="B228" s="32"/>
      <c r="D228" s="144" t="s">
        <v>165</v>
      </c>
      <c r="F228" s="145" t="s">
        <v>1649</v>
      </c>
      <c r="I228" s="146"/>
      <c r="L228" s="32"/>
      <c r="M228" s="147"/>
      <c r="T228" s="56"/>
      <c r="AT228" s="17" t="s">
        <v>165</v>
      </c>
      <c r="AU228" s="17" t="s">
        <v>83</v>
      </c>
    </row>
    <row r="229" spans="2:65" s="12" customFormat="1" ht="10.199999999999999">
      <c r="B229" s="168"/>
      <c r="D229" s="144" t="s">
        <v>331</v>
      </c>
      <c r="E229" s="169" t="s">
        <v>1</v>
      </c>
      <c r="F229" s="170" t="s">
        <v>1651</v>
      </c>
      <c r="H229" s="171">
        <v>44</v>
      </c>
      <c r="I229" s="172"/>
      <c r="L229" s="168"/>
      <c r="M229" s="173"/>
      <c r="T229" s="174"/>
      <c r="AT229" s="169" t="s">
        <v>331</v>
      </c>
      <c r="AU229" s="169" t="s">
        <v>83</v>
      </c>
      <c r="AV229" s="12" t="s">
        <v>83</v>
      </c>
      <c r="AW229" s="12" t="s">
        <v>31</v>
      </c>
      <c r="AX229" s="12" t="s">
        <v>81</v>
      </c>
      <c r="AY229" s="169" t="s">
        <v>159</v>
      </c>
    </row>
    <row r="230" spans="2:65" s="1" customFormat="1" ht="16.5" customHeight="1">
      <c r="B230" s="130"/>
      <c r="C230" s="131" t="s">
        <v>7</v>
      </c>
      <c r="D230" s="131" t="s">
        <v>160</v>
      </c>
      <c r="E230" s="132" t="s">
        <v>1652</v>
      </c>
      <c r="F230" s="133" t="s">
        <v>1653</v>
      </c>
      <c r="G230" s="134" t="s">
        <v>376</v>
      </c>
      <c r="H230" s="135">
        <v>44</v>
      </c>
      <c r="I230" s="136"/>
      <c r="J230" s="137">
        <f>ROUND(I230*H230,2)</f>
        <v>0</v>
      </c>
      <c r="K230" s="133" t="s">
        <v>1</v>
      </c>
      <c r="L230" s="32"/>
      <c r="M230" s="138" t="s">
        <v>1</v>
      </c>
      <c r="N230" s="139" t="s">
        <v>39</v>
      </c>
      <c r="P230" s="140">
        <f>O230*H230</f>
        <v>0</v>
      </c>
      <c r="Q230" s="140">
        <v>0</v>
      </c>
      <c r="R230" s="140">
        <f>Q230*H230</f>
        <v>0</v>
      </c>
      <c r="S230" s="140">
        <v>0</v>
      </c>
      <c r="T230" s="141">
        <f>S230*H230</f>
        <v>0</v>
      </c>
      <c r="AR230" s="142" t="s">
        <v>164</v>
      </c>
      <c r="AT230" s="142" t="s">
        <v>160</v>
      </c>
      <c r="AU230" s="142" t="s">
        <v>83</v>
      </c>
      <c r="AY230" s="17" t="s">
        <v>159</v>
      </c>
      <c r="BE230" s="143">
        <f>IF(N230="základní",J230,0)</f>
        <v>0</v>
      </c>
      <c r="BF230" s="143">
        <f>IF(N230="snížená",J230,0)</f>
        <v>0</v>
      </c>
      <c r="BG230" s="143">
        <f>IF(N230="zákl. přenesená",J230,0)</f>
        <v>0</v>
      </c>
      <c r="BH230" s="143">
        <f>IF(N230="sníž. přenesená",J230,0)</f>
        <v>0</v>
      </c>
      <c r="BI230" s="143">
        <f>IF(N230="nulová",J230,0)</f>
        <v>0</v>
      </c>
      <c r="BJ230" s="17" t="s">
        <v>81</v>
      </c>
      <c r="BK230" s="143">
        <f>ROUND(I230*H230,2)</f>
        <v>0</v>
      </c>
      <c r="BL230" s="17" t="s">
        <v>164</v>
      </c>
      <c r="BM230" s="142" t="s">
        <v>1654</v>
      </c>
    </row>
    <row r="231" spans="2:65" s="1" customFormat="1" ht="10.199999999999999">
      <c r="B231" s="32"/>
      <c r="D231" s="144" t="s">
        <v>165</v>
      </c>
      <c r="F231" s="145" t="s">
        <v>1653</v>
      </c>
      <c r="I231" s="146"/>
      <c r="L231" s="32"/>
      <c r="M231" s="147"/>
      <c r="T231" s="56"/>
      <c r="AT231" s="17" t="s">
        <v>165</v>
      </c>
      <c r="AU231" s="17" t="s">
        <v>83</v>
      </c>
    </row>
    <row r="232" spans="2:65" s="1" customFormat="1" ht="33" customHeight="1">
      <c r="B232" s="130"/>
      <c r="C232" s="131" t="s">
        <v>219</v>
      </c>
      <c r="D232" s="131" t="s">
        <v>160</v>
      </c>
      <c r="E232" s="132" t="s">
        <v>1655</v>
      </c>
      <c r="F232" s="133" t="s">
        <v>1656</v>
      </c>
      <c r="G232" s="134" t="s">
        <v>315</v>
      </c>
      <c r="H232" s="135">
        <v>183.76499999999999</v>
      </c>
      <c r="I232" s="136"/>
      <c r="J232" s="137">
        <f>ROUND(I232*H232,2)</f>
        <v>0</v>
      </c>
      <c r="K232" s="133" t="s">
        <v>320</v>
      </c>
      <c r="L232" s="32"/>
      <c r="M232" s="138" t="s">
        <v>1</v>
      </c>
      <c r="N232" s="139" t="s">
        <v>39</v>
      </c>
      <c r="P232" s="140">
        <f>O232*H232</f>
        <v>0</v>
      </c>
      <c r="Q232" s="140">
        <v>0</v>
      </c>
      <c r="R232" s="140">
        <f>Q232*H232</f>
        <v>0</v>
      </c>
      <c r="S232" s="140">
        <v>0</v>
      </c>
      <c r="T232" s="141">
        <f>S232*H232</f>
        <v>0</v>
      </c>
      <c r="AR232" s="142" t="s">
        <v>164</v>
      </c>
      <c r="AT232" s="142" t="s">
        <v>160</v>
      </c>
      <c r="AU232" s="142" t="s">
        <v>83</v>
      </c>
      <c r="AY232" s="17" t="s">
        <v>159</v>
      </c>
      <c r="BE232" s="143">
        <f>IF(N232="základní",J232,0)</f>
        <v>0</v>
      </c>
      <c r="BF232" s="143">
        <f>IF(N232="snížená",J232,0)</f>
        <v>0</v>
      </c>
      <c r="BG232" s="143">
        <f>IF(N232="zákl. přenesená",J232,0)</f>
        <v>0</v>
      </c>
      <c r="BH232" s="143">
        <f>IF(N232="sníž. přenesená",J232,0)</f>
        <v>0</v>
      </c>
      <c r="BI232" s="143">
        <f>IF(N232="nulová",J232,0)</f>
        <v>0</v>
      </c>
      <c r="BJ232" s="17" t="s">
        <v>81</v>
      </c>
      <c r="BK232" s="143">
        <f>ROUND(I232*H232,2)</f>
        <v>0</v>
      </c>
      <c r="BL232" s="17" t="s">
        <v>164</v>
      </c>
      <c r="BM232" s="142" t="s">
        <v>1657</v>
      </c>
    </row>
    <row r="233" spans="2:65" s="1" customFormat="1" ht="38.4">
      <c r="B233" s="32"/>
      <c r="D233" s="144" t="s">
        <v>165</v>
      </c>
      <c r="F233" s="145" t="s">
        <v>1658</v>
      </c>
      <c r="I233" s="146"/>
      <c r="L233" s="32"/>
      <c r="M233" s="147"/>
      <c r="T233" s="56"/>
      <c r="AT233" s="17" t="s">
        <v>165</v>
      </c>
      <c r="AU233" s="17" t="s">
        <v>83</v>
      </c>
    </row>
    <row r="234" spans="2:65" s="13" customFormat="1" ht="10.199999999999999">
      <c r="B234" s="176"/>
      <c r="D234" s="144" t="s">
        <v>331</v>
      </c>
      <c r="E234" s="177" t="s">
        <v>1</v>
      </c>
      <c r="F234" s="178" t="s">
        <v>1659</v>
      </c>
      <c r="H234" s="177" t="s">
        <v>1</v>
      </c>
      <c r="I234" s="179"/>
      <c r="L234" s="176"/>
      <c r="M234" s="180"/>
      <c r="T234" s="181"/>
      <c r="AT234" s="177" t="s">
        <v>331</v>
      </c>
      <c r="AU234" s="177" t="s">
        <v>83</v>
      </c>
      <c r="AV234" s="13" t="s">
        <v>81</v>
      </c>
      <c r="AW234" s="13" t="s">
        <v>31</v>
      </c>
      <c r="AX234" s="13" t="s">
        <v>74</v>
      </c>
      <c r="AY234" s="177" t="s">
        <v>159</v>
      </c>
    </row>
    <row r="235" spans="2:65" s="12" customFormat="1" ht="10.199999999999999">
      <c r="B235" s="168"/>
      <c r="D235" s="144" t="s">
        <v>331</v>
      </c>
      <c r="E235" s="169" t="s">
        <v>1</v>
      </c>
      <c r="F235" s="170" t="s">
        <v>1660</v>
      </c>
      <c r="H235" s="171">
        <v>183.76499999999999</v>
      </c>
      <c r="I235" s="172"/>
      <c r="L235" s="168"/>
      <c r="M235" s="173"/>
      <c r="T235" s="174"/>
      <c r="AT235" s="169" t="s">
        <v>331</v>
      </c>
      <c r="AU235" s="169" t="s">
        <v>83</v>
      </c>
      <c r="AV235" s="12" t="s">
        <v>83</v>
      </c>
      <c r="AW235" s="12" t="s">
        <v>31</v>
      </c>
      <c r="AX235" s="12" t="s">
        <v>81</v>
      </c>
      <c r="AY235" s="169" t="s">
        <v>159</v>
      </c>
    </row>
    <row r="236" spans="2:65" s="1" customFormat="1" ht="33" customHeight="1">
      <c r="B236" s="130"/>
      <c r="C236" s="131" t="s">
        <v>254</v>
      </c>
      <c r="D236" s="131" t="s">
        <v>160</v>
      </c>
      <c r="E236" s="132" t="s">
        <v>1661</v>
      </c>
      <c r="F236" s="133" t="s">
        <v>1662</v>
      </c>
      <c r="G236" s="134" t="s">
        <v>315</v>
      </c>
      <c r="H236" s="135">
        <v>122.51</v>
      </c>
      <c r="I236" s="136"/>
      <c r="J236" s="137">
        <f>ROUND(I236*H236,2)</f>
        <v>0</v>
      </c>
      <c r="K236" s="133" t="s">
        <v>320</v>
      </c>
      <c r="L236" s="32"/>
      <c r="M236" s="138" t="s">
        <v>1</v>
      </c>
      <c r="N236" s="139" t="s">
        <v>39</v>
      </c>
      <c r="P236" s="140">
        <f>O236*H236</f>
        <v>0</v>
      </c>
      <c r="Q236" s="140">
        <v>0</v>
      </c>
      <c r="R236" s="140">
        <f>Q236*H236</f>
        <v>0</v>
      </c>
      <c r="S236" s="140">
        <v>0</v>
      </c>
      <c r="T236" s="141">
        <f>S236*H236</f>
        <v>0</v>
      </c>
      <c r="AR236" s="142" t="s">
        <v>164</v>
      </c>
      <c r="AT236" s="142" t="s">
        <v>160</v>
      </c>
      <c r="AU236" s="142" t="s">
        <v>83</v>
      </c>
      <c r="AY236" s="17" t="s">
        <v>159</v>
      </c>
      <c r="BE236" s="143">
        <f>IF(N236="základní",J236,0)</f>
        <v>0</v>
      </c>
      <c r="BF236" s="143">
        <f>IF(N236="snížená",J236,0)</f>
        <v>0</v>
      </c>
      <c r="BG236" s="143">
        <f>IF(N236="zákl. přenesená",J236,0)</f>
        <v>0</v>
      </c>
      <c r="BH236" s="143">
        <f>IF(N236="sníž. přenesená",J236,0)</f>
        <v>0</v>
      </c>
      <c r="BI236" s="143">
        <f>IF(N236="nulová",J236,0)</f>
        <v>0</v>
      </c>
      <c r="BJ236" s="17" t="s">
        <v>81</v>
      </c>
      <c r="BK236" s="143">
        <f>ROUND(I236*H236,2)</f>
        <v>0</v>
      </c>
      <c r="BL236" s="17" t="s">
        <v>164</v>
      </c>
      <c r="BM236" s="142" t="s">
        <v>1663</v>
      </c>
    </row>
    <row r="237" spans="2:65" s="1" customFormat="1" ht="38.4">
      <c r="B237" s="32"/>
      <c r="D237" s="144" t="s">
        <v>165</v>
      </c>
      <c r="F237" s="145" t="s">
        <v>1664</v>
      </c>
      <c r="I237" s="146"/>
      <c r="L237" s="32"/>
      <c r="M237" s="147"/>
      <c r="T237" s="56"/>
      <c r="AT237" s="17" t="s">
        <v>165</v>
      </c>
      <c r="AU237" s="17" t="s">
        <v>83</v>
      </c>
    </row>
    <row r="238" spans="2:65" s="13" customFormat="1" ht="10.199999999999999">
      <c r="B238" s="176"/>
      <c r="D238" s="144" t="s">
        <v>331</v>
      </c>
      <c r="E238" s="177" t="s">
        <v>1</v>
      </c>
      <c r="F238" s="178" t="s">
        <v>1665</v>
      </c>
      <c r="H238" s="177" t="s">
        <v>1</v>
      </c>
      <c r="I238" s="179"/>
      <c r="L238" s="176"/>
      <c r="M238" s="180"/>
      <c r="T238" s="181"/>
      <c r="AT238" s="177" t="s">
        <v>331</v>
      </c>
      <c r="AU238" s="177" t="s">
        <v>83</v>
      </c>
      <c r="AV238" s="13" t="s">
        <v>81</v>
      </c>
      <c r="AW238" s="13" t="s">
        <v>31</v>
      </c>
      <c r="AX238" s="13" t="s">
        <v>74</v>
      </c>
      <c r="AY238" s="177" t="s">
        <v>159</v>
      </c>
    </row>
    <row r="239" spans="2:65" s="12" customFormat="1" ht="10.199999999999999">
      <c r="B239" s="168"/>
      <c r="D239" s="144" t="s">
        <v>331</v>
      </c>
      <c r="E239" s="169" t="s">
        <v>1</v>
      </c>
      <c r="F239" s="170" t="s">
        <v>1666</v>
      </c>
      <c r="H239" s="171">
        <v>122.51</v>
      </c>
      <c r="I239" s="172"/>
      <c r="L239" s="168"/>
      <c r="M239" s="173"/>
      <c r="T239" s="174"/>
      <c r="AT239" s="169" t="s">
        <v>331</v>
      </c>
      <c r="AU239" s="169" t="s">
        <v>83</v>
      </c>
      <c r="AV239" s="12" t="s">
        <v>83</v>
      </c>
      <c r="AW239" s="12" t="s">
        <v>31</v>
      </c>
      <c r="AX239" s="12" t="s">
        <v>81</v>
      </c>
      <c r="AY239" s="169" t="s">
        <v>159</v>
      </c>
    </row>
    <row r="240" spans="2:65" s="1" customFormat="1" ht="37.799999999999997" customHeight="1">
      <c r="B240" s="130"/>
      <c r="C240" s="131" t="s">
        <v>226</v>
      </c>
      <c r="D240" s="131" t="s">
        <v>160</v>
      </c>
      <c r="E240" s="132" t="s">
        <v>1667</v>
      </c>
      <c r="F240" s="133" t="s">
        <v>1668</v>
      </c>
      <c r="G240" s="134" t="s">
        <v>315</v>
      </c>
      <c r="H240" s="135">
        <v>605.60900000000004</v>
      </c>
      <c r="I240" s="136"/>
      <c r="J240" s="137">
        <f>ROUND(I240*H240,2)</f>
        <v>0</v>
      </c>
      <c r="K240" s="133" t="s">
        <v>320</v>
      </c>
      <c r="L240" s="32"/>
      <c r="M240" s="138" t="s">
        <v>1</v>
      </c>
      <c r="N240" s="139" t="s">
        <v>39</v>
      </c>
      <c r="P240" s="140">
        <f>O240*H240</f>
        <v>0</v>
      </c>
      <c r="Q240" s="140">
        <v>0</v>
      </c>
      <c r="R240" s="140">
        <f>Q240*H240</f>
        <v>0</v>
      </c>
      <c r="S240" s="140">
        <v>0</v>
      </c>
      <c r="T240" s="141">
        <f>S240*H240</f>
        <v>0</v>
      </c>
      <c r="AR240" s="142" t="s">
        <v>164</v>
      </c>
      <c r="AT240" s="142" t="s">
        <v>160</v>
      </c>
      <c r="AU240" s="142" t="s">
        <v>83</v>
      </c>
      <c r="AY240" s="17" t="s">
        <v>159</v>
      </c>
      <c r="BE240" s="143">
        <f>IF(N240="základní",J240,0)</f>
        <v>0</v>
      </c>
      <c r="BF240" s="143">
        <f>IF(N240="snížená",J240,0)</f>
        <v>0</v>
      </c>
      <c r="BG240" s="143">
        <f>IF(N240="zákl. přenesená",J240,0)</f>
        <v>0</v>
      </c>
      <c r="BH240" s="143">
        <f>IF(N240="sníž. přenesená",J240,0)</f>
        <v>0</v>
      </c>
      <c r="BI240" s="143">
        <f>IF(N240="nulová",J240,0)</f>
        <v>0</v>
      </c>
      <c r="BJ240" s="17" t="s">
        <v>81</v>
      </c>
      <c r="BK240" s="143">
        <f>ROUND(I240*H240,2)</f>
        <v>0</v>
      </c>
      <c r="BL240" s="17" t="s">
        <v>164</v>
      </c>
      <c r="BM240" s="142" t="s">
        <v>1669</v>
      </c>
    </row>
    <row r="241" spans="2:65" s="1" customFormat="1" ht="38.4">
      <c r="B241" s="32"/>
      <c r="D241" s="144" t="s">
        <v>165</v>
      </c>
      <c r="F241" s="145" t="s">
        <v>1670</v>
      </c>
      <c r="I241" s="146"/>
      <c r="L241" s="32"/>
      <c r="M241" s="147"/>
      <c r="T241" s="56"/>
      <c r="AT241" s="17" t="s">
        <v>165</v>
      </c>
      <c r="AU241" s="17" t="s">
        <v>83</v>
      </c>
    </row>
    <row r="242" spans="2:65" s="13" customFormat="1" ht="10.199999999999999">
      <c r="B242" s="176"/>
      <c r="D242" s="144" t="s">
        <v>331</v>
      </c>
      <c r="E242" s="177" t="s">
        <v>1</v>
      </c>
      <c r="F242" s="178" t="s">
        <v>1671</v>
      </c>
      <c r="H242" s="177" t="s">
        <v>1</v>
      </c>
      <c r="I242" s="179"/>
      <c r="L242" s="176"/>
      <c r="M242" s="180"/>
      <c r="T242" s="181"/>
      <c r="AT242" s="177" t="s">
        <v>331</v>
      </c>
      <c r="AU242" s="177" t="s">
        <v>83</v>
      </c>
      <c r="AV242" s="13" t="s">
        <v>81</v>
      </c>
      <c r="AW242" s="13" t="s">
        <v>31</v>
      </c>
      <c r="AX242" s="13" t="s">
        <v>74</v>
      </c>
      <c r="AY242" s="177" t="s">
        <v>159</v>
      </c>
    </row>
    <row r="243" spans="2:65" s="12" customFormat="1" ht="10.199999999999999">
      <c r="B243" s="168"/>
      <c r="D243" s="144" t="s">
        <v>331</v>
      </c>
      <c r="E243" s="169" t="s">
        <v>1</v>
      </c>
      <c r="F243" s="170" t="s">
        <v>1672</v>
      </c>
      <c r="H243" s="171">
        <v>367.53</v>
      </c>
      <c r="I243" s="172"/>
      <c r="L243" s="168"/>
      <c r="M243" s="173"/>
      <c r="T243" s="174"/>
      <c r="AT243" s="169" t="s">
        <v>331</v>
      </c>
      <c r="AU243" s="169" t="s">
        <v>83</v>
      </c>
      <c r="AV243" s="12" t="s">
        <v>83</v>
      </c>
      <c r="AW243" s="12" t="s">
        <v>31</v>
      </c>
      <c r="AX243" s="12" t="s">
        <v>74</v>
      </c>
      <c r="AY243" s="169" t="s">
        <v>159</v>
      </c>
    </row>
    <row r="244" spans="2:65" s="12" customFormat="1" ht="10.199999999999999">
      <c r="B244" s="168"/>
      <c r="D244" s="144" t="s">
        <v>331</v>
      </c>
      <c r="E244" s="169" t="s">
        <v>1</v>
      </c>
      <c r="F244" s="170" t="s">
        <v>1486</v>
      </c>
      <c r="H244" s="171">
        <v>162.4</v>
      </c>
      <c r="I244" s="172"/>
      <c r="L244" s="168"/>
      <c r="M244" s="173"/>
      <c r="T244" s="174"/>
      <c r="AT244" s="169" t="s">
        <v>331</v>
      </c>
      <c r="AU244" s="169" t="s">
        <v>83</v>
      </c>
      <c r="AV244" s="12" t="s">
        <v>83</v>
      </c>
      <c r="AW244" s="12" t="s">
        <v>31</v>
      </c>
      <c r="AX244" s="12" t="s">
        <v>74</v>
      </c>
      <c r="AY244" s="169" t="s">
        <v>159</v>
      </c>
    </row>
    <row r="245" spans="2:65" s="12" customFormat="1" ht="10.199999999999999">
      <c r="B245" s="168"/>
      <c r="D245" s="144" t="s">
        <v>331</v>
      </c>
      <c r="E245" s="169" t="s">
        <v>1</v>
      </c>
      <c r="F245" s="170" t="s">
        <v>1489</v>
      </c>
      <c r="H245" s="171">
        <v>75.679000000000002</v>
      </c>
      <c r="I245" s="172"/>
      <c r="L245" s="168"/>
      <c r="M245" s="173"/>
      <c r="T245" s="174"/>
      <c r="AT245" s="169" t="s">
        <v>331</v>
      </c>
      <c r="AU245" s="169" t="s">
        <v>83</v>
      </c>
      <c r="AV245" s="12" t="s">
        <v>83</v>
      </c>
      <c r="AW245" s="12" t="s">
        <v>31</v>
      </c>
      <c r="AX245" s="12" t="s">
        <v>74</v>
      </c>
      <c r="AY245" s="169" t="s">
        <v>159</v>
      </c>
    </row>
    <row r="246" spans="2:65" s="14" customFormat="1" ht="10.199999999999999">
      <c r="B246" s="182"/>
      <c r="D246" s="144" t="s">
        <v>331</v>
      </c>
      <c r="E246" s="183" t="s">
        <v>1516</v>
      </c>
      <c r="F246" s="184" t="s">
        <v>1597</v>
      </c>
      <c r="H246" s="185">
        <v>605.60900000000004</v>
      </c>
      <c r="I246" s="186"/>
      <c r="L246" s="182"/>
      <c r="M246" s="187"/>
      <c r="T246" s="188"/>
      <c r="AT246" s="183" t="s">
        <v>331</v>
      </c>
      <c r="AU246" s="183" t="s">
        <v>83</v>
      </c>
      <c r="AV246" s="14" t="s">
        <v>164</v>
      </c>
      <c r="AW246" s="14" t="s">
        <v>31</v>
      </c>
      <c r="AX246" s="14" t="s">
        <v>81</v>
      </c>
      <c r="AY246" s="183" t="s">
        <v>159</v>
      </c>
    </row>
    <row r="247" spans="2:65" s="1" customFormat="1" ht="37.799999999999997" customHeight="1">
      <c r="B247" s="130"/>
      <c r="C247" s="131" t="s">
        <v>259</v>
      </c>
      <c r="D247" s="131" t="s">
        <v>160</v>
      </c>
      <c r="E247" s="132" t="s">
        <v>1673</v>
      </c>
      <c r="F247" s="133" t="s">
        <v>1674</v>
      </c>
      <c r="G247" s="134" t="s">
        <v>315</v>
      </c>
      <c r="H247" s="135">
        <v>245.02</v>
      </c>
      <c r="I247" s="136"/>
      <c r="J247" s="137">
        <f>ROUND(I247*H247,2)</f>
        <v>0</v>
      </c>
      <c r="K247" s="133" t="s">
        <v>320</v>
      </c>
      <c r="L247" s="32"/>
      <c r="M247" s="138" t="s">
        <v>1</v>
      </c>
      <c r="N247" s="139" t="s">
        <v>39</v>
      </c>
      <c r="P247" s="140">
        <f>O247*H247</f>
        <v>0</v>
      </c>
      <c r="Q247" s="140">
        <v>0</v>
      </c>
      <c r="R247" s="140">
        <f>Q247*H247</f>
        <v>0</v>
      </c>
      <c r="S247" s="140">
        <v>0</v>
      </c>
      <c r="T247" s="141">
        <f>S247*H247</f>
        <v>0</v>
      </c>
      <c r="AR247" s="142" t="s">
        <v>164</v>
      </c>
      <c r="AT247" s="142" t="s">
        <v>160</v>
      </c>
      <c r="AU247" s="142" t="s">
        <v>83</v>
      </c>
      <c r="AY247" s="17" t="s">
        <v>159</v>
      </c>
      <c r="BE247" s="143">
        <f>IF(N247="základní",J247,0)</f>
        <v>0</v>
      </c>
      <c r="BF247" s="143">
        <f>IF(N247="snížená",J247,0)</f>
        <v>0</v>
      </c>
      <c r="BG247" s="143">
        <f>IF(N247="zákl. přenesená",J247,0)</f>
        <v>0</v>
      </c>
      <c r="BH247" s="143">
        <f>IF(N247="sníž. přenesená",J247,0)</f>
        <v>0</v>
      </c>
      <c r="BI247" s="143">
        <f>IF(N247="nulová",J247,0)</f>
        <v>0</v>
      </c>
      <c r="BJ247" s="17" t="s">
        <v>81</v>
      </c>
      <c r="BK247" s="143">
        <f>ROUND(I247*H247,2)</f>
        <v>0</v>
      </c>
      <c r="BL247" s="17" t="s">
        <v>164</v>
      </c>
      <c r="BM247" s="142" t="s">
        <v>1675</v>
      </c>
    </row>
    <row r="248" spans="2:65" s="1" customFormat="1" ht="38.4">
      <c r="B248" s="32"/>
      <c r="D248" s="144" t="s">
        <v>165</v>
      </c>
      <c r="F248" s="145" t="s">
        <v>1676</v>
      </c>
      <c r="I248" s="146"/>
      <c r="L248" s="32"/>
      <c r="M248" s="147"/>
      <c r="T248" s="56"/>
      <c r="AT248" s="17" t="s">
        <v>165</v>
      </c>
      <c r="AU248" s="17" t="s">
        <v>83</v>
      </c>
    </row>
    <row r="249" spans="2:65" s="13" customFormat="1" ht="10.199999999999999">
      <c r="B249" s="176"/>
      <c r="D249" s="144" t="s">
        <v>331</v>
      </c>
      <c r="E249" s="177" t="s">
        <v>1</v>
      </c>
      <c r="F249" s="178" t="s">
        <v>1671</v>
      </c>
      <c r="H249" s="177" t="s">
        <v>1</v>
      </c>
      <c r="I249" s="179"/>
      <c r="L249" s="176"/>
      <c r="M249" s="180"/>
      <c r="T249" s="181"/>
      <c r="AT249" s="177" t="s">
        <v>331</v>
      </c>
      <c r="AU249" s="177" t="s">
        <v>83</v>
      </c>
      <c r="AV249" s="13" t="s">
        <v>81</v>
      </c>
      <c r="AW249" s="13" t="s">
        <v>31</v>
      </c>
      <c r="AX249" s="13" t="s">
        <v>74</v>
      </c>
      <c r="AY249" s="177" t="s">
        <v>159</v>
      </c>
    </row>
    <row r="250" spans="2:65" s="12" customFormat="1" ht="10.199999999999999">
      <c r="B250" s="168"/>
      <c r="D250" s="144" t="s">
        <v>331</v>
      </c>
      <c r="E250" s="169" t="s">
        <v>1</v>
      </c>
      <c r="F250" s="170" t="s">
        <v>1677</v>
      </c>
      <c r="H250" s="171">
        <v>245.02</v>
      </c>
      <c r="I250" s="172"/>
      <c r="L250" s="168"/>
      <c r="M250" s="173"/>
      <c r="T250" s="174"/>
      <c r="AT250" s="169" t="s">
        <v>331</v>
      </c>
      <c r="AU250" s="169" t="s">
        <v>83</v>
      </c>
      <c r="AV250" s="12" t="s">
        <v>83</v>
      </c>
      <c r="AW250" s="12" t="s">
        <v>31</v>
      </c>
      <c r="AX250" s="12" t="s">
        <v>81</v>
      </c>
      <c r="AY250" s="169" t="s">
        <v>159</v>
      </c>
    </row>
    <row r="251" spans="2:65" s="1" customFormat="1" ht="37.799999999999997" customHeight="1">
      <c r="B251" s="130"/>
      <c r="C251" s="131" t="s">
        <v>227</v>
      </c>
      <c r="D251" s="131" t="s">
        <v>160</v>
      </c>
      <c r="E251" s="132" t="s">
        <v>1678</v>
      </c>
      <c r="F251" s="133" t="s">
        <v>1679</v>
      </c>
      <c r="G251" s="134" t="s">
        <v>315</v>
      </c>
      <c r="H251" s="135">
        <v>605.60900000000004</v>
      </c>
      <c r="I251" s="136"/>
      <c r="J251" s="137">
        <f>ROUND(I251*H251,2)</f>
        <v>0</v>
      </c>
      <c r="K251" s="133" t="s">
        <v>320</v>
      </c>
      <c r="L251" s="32"/>
      <c r="M251" s="138" t="s">
        <v>1</v>
      </c>
      <c r="N251" s="139" t="s">
        <v>39</v>
      </c>
      <c r="P251" s="140">
        <f>O251*H251</f>
        <v>0</v>
      </c>
      <c r="Q251" s="140">
        <v>0</v>
      </c>
      <c r="R251" s="140">
        <f>Q251*H251</f>
        <v>0</v>
      </c>
      <c r="S251" s="140">
        <v>0</v>
      </c>
      <c r="T251" s="141">
        <f>S251*H251</f>
        <v>0</v>
      </c>
      <c r="AR251" s="142" t="s">
        <v>164</v>
      </c>
      <c r="AT251" s="142" t="s">
        <v>160</v>
      </c>
      <c r="AU251" s="142" t="s">
        <v>83</v>
      </c>
      <c r="AY251" s="17" t="s">
        <v>159</v>
      </c>
      <c r="BE251" s="143">
        <f>IF(N251="základní",J251,0)</f>
        <v>0</v>
      </c>
      <c r="BF251" s="143">
        <f>IF(N251="snížená",J251,0)</f>
        <v>0</v>
      </c>
      <c r="BG251" s="143">
        <f>IF(N251="zákl. přenesená",J251,0)</f>
        <v>0</v>
      </c>
      <c r="BH251" s="143">
        <f>IF(N251="sníž. přenesená",J251,0)</f>
        <v>0</v>
      </c>
      <c r="BI251" s="143">
        <f>IF(N251="nulová",J251,0)</f>
        <v>0</v>
      </c>
      <c r="BJ251" s="17" t="s">
        <v>81</v>
      </c>
      <c r="BK251" s="143">
        <f>ROUND(I251*H251,2)</f>
        <v>0</v>
      </c>
      <c r="BL251" s="17" t="s">
        <v>164</v>
      </c>
      <c r="BM251" s="142" t="s">
        <v>1680</v>
      </c>
    </row>
    <row r="252" spans="2:65" s="1" customFormat="1" ht="38.4">
      <c r="B252" s="32"/>
      <c r="D252" s="144" t="s">
        <v>165</v>
      </c>
      <c r="F252" s="145" t="s">
        <v>1681</v>
      </c>
      <c r="I252" s="146"/>
      <c r="L252" s="32"/>
      <c r="M252" s="147"/>
      <c r="T252" s="56"/>
      <c r="AT252" s="17" t="s">
        <v>165</v>
      </c>
      <c r="AU252" s="17" t="s">
        <v>83</v>
      </c>
    </row>
    <row r="253" spans="2:65" s="12" customFormat="1" ht="10.199999999999999">
      <c r="B253" s="168"/>
      <c r="D253" s="144" t="s">
        <v>331</v>
      </c>
      <c r="E253" s="169" t="s">
        <v>1</v>
      </c>
      <c r="F253" s="170" t="s">
        <v>1516</v>
      </c>
      <c r="H253" s="171">
        <v>605.60900000000004</v>
      </c>
      <c r="I253" s="172"/>
      <c r="L253" s="168"/>
      <c r="M253" s="173"/>
      <c r="T253" s="174"/>
      <c r="AT253" s="169" t="s">
        <v>331</v>
      </c>
      <c r="AU253" s="169" t="s">
        <v>83</v>
      </c>
      <c r="AV253" s="12" t="s">
        <v>83</v>
      </c>
      <c r="AW253" s="12" t="s">
        <v>31</v>
      </c>
      <c r="AX253" s="12" t="s">
        <v>81</v>
      </c>
      <c r="AY253" s="169" t="s">
        <v>159</v>
      </c>
    </row>
    <row r="254" spans="2:65" s="1" customFormat="1" ht="37.799999999999997" customHeight="1">
      <c r="B254" s="130"/>
      <c r="C254" s="131" t="s">
        <v>269</v>
      </c>
      <c r="D254" s="131" t="s">
        <v>160</v>
      </c>
      <c r="E254" s="132" t="s">
        <v>1682</v>
      </c>
      <c r="F254" s="133" t="s">
        <v>1683</v>
      </c>
      <c r="G254" s="134" t="s">
        <v>315</v>
      </c>
      <c r="H254" s="135">
        <v>605.60900000000004</v>
      </c>
      <c r="I254" s="136"/>
      <c r="J254" s="137">
        <f>ROUND(I254*H254,2)</f>
        <v>0</v>
      </c>
      <c r="K254" s="133" t="s">
        <v>320</v>
      </c>
      <c r="L254" s="32"/>
      <c r="M254" s="138" t="s">
        <v>1</v>
      </c>
      <c r="N254" s="139" t="s">
        <v>39</v>
      </c>
      <c r="P254" s="140">
        <f>O254*H254</f>
        <v>0</v>
      </c>
      <c r="Q254" s="140">
        <v>0</v>
      </c>
      <c r="R254" s="140">
        <f>Q254*H254</f>
        <v>0</v>
      </c>
      <c r="S254" s="140">
        <v>0</v>
      </c>
      <c r="T254" s="141">
        <f>S254*H254</f>
        <v>0</v>
      </c>
      <c r="AR254" s="142" t="s">
        <v>164</v>
      </c>
      <c r="AT254" s="142" t="s">
        <v>160</v>
      </c>
      <c r="AU254" s="142" t="s">
        <v>83</v>
      </c>
      <c r="AY254" s="17" t="s">
        <v>159</v>
      </c>
      <c r="BE254" s="143">
        <f>IF(N254="základní",J254,0)</f>
        <v>0</v>
      </c>
      <c r="BF254" s="143">
        <f>IF(N254="snížená",J254,0)</f>
        <v>0</v>
      </c>
      <c r="BG254" s="143">
        <f>IF(N254="zákl. přenesená",J254,0)</f>
        <v>0</v>
      </c>
      <c r="BH254" s="143">
        <f>IF(N254="sníž. přenesená",J254,0)</f>
        <v>0</v>
      </c>
      <c r="BI254" s="143">
        <f>IF(N254="nulová",J254,0)</f>
        <v>0</v>
      </c>
      <c r="BJ254" s="17" t="s">
        <v>81</v>
      </c>
      <c r="BK254" s="143">
        <f>ROUND(I254*H254,2)</f>
        <v>0</v>
      </c>
      <c r="BL254" s="17" t="s">
        <v>164</v>
      </c>
      <c r="BM254" s="142" t="s">
        <v>1684</v>
      </c>
    </row>
    <row r="255" spans="2:65" s="1" customFormat="1" ht="48">
      <c r="B255" s="32"/>
      <c r="D255" s="144" t="s">
        <v>165</v>
      </c>
      <c r="F255" s="145" t="s">
        <v>1685</v>
      </c>
      <c r="I255" s="146"/>
      <c r="L255" s="32"/>
      <c r="M255" s="147"/>
      <c r="T255" s="56"/>
      <c r="AT255" s="17" t="s">
        <v>165</v>
      </c>
      <c r="AU255" s="17" t="s">
        <v>83</v>
      </c>
    </row>
    <row r="256" spans="2:65" s="12" customFormat="1" ht="10.199999999999999">
      <c r="B256" s="168"/>
      <c r="D256" s="144" t="s">
        <v>331</v>
      </c>
      <c r="E256" s="169" t="s">
        <v>1</v>
      </c>
      <c r="F256" s="170" t="s">
        <v>1686</v>
      </c>
      <c r="H256" s="171">
        <v>605.60900000000004</v>
      </c>
      <c r="I256" s="172"/>
      <c r="L256" s="168"/>
      <c r="M256" s="173"/>
      <c r="T256" s="174"/>
      <c r="AT256" s="169" t="s">
        <v>331</v>
      </c>
      <c r="AU256" s="169" t="s">
        <v>83</v>
      </c>
      <c r="AV256" s="12" t="s">
        <v>83</v>
      </c>
      <c r="AW256" s="12" t="s">
        <v>31</v>
      </c>
      <c r="AX256" s="12" t="s">
        <v>81</v>
      </c>
      <c r="AY256" s="169" t="s">
        <v>159</v>
      </c>
    </row>
    <row r="257" spans="2:65" s="1" customFormat="1" ht="37.799999999999997" customHeight="1">
      <c r="B257" s="130"/>
      <c r="C257" s="131" t="s">
        <v>231</v>
      </c>
      <c r="D257" s="131" t="s">
        <v>160</v>
      </c>
      <c r="E257" s="132" t="s">
        <v>1687</v>
      </c>
      <c r="F257" s="133" t="s">
        <v>1688</v>
      </c>
      <c r="G257" s="134" t="s">
        <v>315</v>
      </c>
      <c r="H257" s="135">
        <v>245.02</v>
      </c>
      <c r="I257" s="136"/>
      <c r="J257" s="137">
        <f>ROUND(I257*H257,2)</f>
        <v>0</v>
      </c>
      <c r="K257" s="133" t="s">
        <v>320</v>
      </c>
      <c r="L257" s="32"/>
      <c r="M257" s="138" t="s">
        <v>1</v>
      </c>
      <c r="N257" s="139" t="s">
        <v>39</v>
      </c>
      <c r="P257" s="140">
        <f>O257*H257</f>
        <v>0</v>
      </c>
      <c r="Q257" s="140">
        <v>0</v>
      </c>
      <c r="R257" s="140">
        <f>Q257*H257</f>
        <v>0</v>
      </c>
      <c r="S257" s="140">
        <v>0</v>
      </c>
      <c r="T257" s="141">
        <f>S257*H257</f>
        <v>0</v>
      </c>
      <c r="AR257" s="142" t="s">
        <v>164</v>
      </c>
      <c r="AT257" s="142" t="s">
        <v>160</v>
      </c>
      <c r="AU257" s="142" t="s">
        <v>83</v>
      </c>
      <c r="AY257" s="17" t="s">
        <v>159</v>
      </c>
      <c r="BE257" s="143">
        <f>IF(N257="základní",J257,0)</f>
        <v>0</v>
      </c>
      <c r="BF257" s="143">
        <f>IF(N257="snížená",J257,0)</f>
        <v>0</v>
      </c>
      <c r="BG257" s="143">
        <f>IF(N257="zákl. přenesená",J257,0)</f>
        <v>0</v>
      </c>
      <c r="BH257" s="143">
        <f>IF(N257="sníž. přenesená",J257,0)</f>
        <v>0</v>
      </c>
      <c r="BI257" s="143">
        <f>IF(N257="nulová",J257,0)</f>
        <v>0</v>
      </c>
      <c r="BJ257" s="17" t="s">
        <v>81</v>
      </c>
      <c r="BK257" s="143">
        <f>ROUND(I257*H257,2)</f>
        <v>0</v>
      </c>
      <c r="BL257" s="17" t="s">
        <v>164</v>
      </c>
      <c r="BM257" s="142" t="s">
        <v>1689</v>
      </c>
    </row>
    <row r="258" spans="2:65" s="1" customFormat="1" ht="38.4">
      <c r="B258" s="32"/>
      <c r="D258" s="144" t="s">
        <v>165</v>
      </c>
      <c r="F258" s="145" t="s">
        <v>1690</v>
      </c>
      <c r="I258" s="146"/>
      <c r="L258" s="32"/>
      <c r="M258" s="147"/>
      <c r="T258" s="56"/>
      <c r="AT258" s="17" t="s">
        <v>165</v>
      </c>
      <c r="AU258" s="17" t="s">
        <v>83</v>
      </c>
    </row>
    <row r="259" spans="2:65" s="12" customFormat="1" ht="10.199999999999999">
      <c r="B259" s="168"/>
      <c r="D259" s="144" t="s">
        <v>331</v>
      </c>
      <c r="E259" s="169" t="s">
        <v>1</v>
      </c>
      <c r="F259" s="170" t="s">
        <v>1677</v>
      </c>
      <c r="H259" s="171">
        <v>245.02</v>
      </c>
      <c r="I259" s="172"/>
      <c r="L259" s="168"/>
      <c r="M259" s="173"/>
      <c r="T259" s="174"/>
      <c r="AT259" s="169" t="s">
        <v>331</v>
      </c>
      <c r="AU259" s="169" t="s">
        <v>83</v>
      </c>
      <c r="AV259" s="12" t="s">
        <v>83</v>
      </c>
      <c r="AW259" s="12" t="s">
        <v>31</v>
      </c>
      <c r="AX259" s="12" t="s">
        <v>81</v>
      </c>
      <c r="AY259" s="169" t="s">
        <v>159</v>
      </c>
    </row>
    <row r="260" spans="2:65" s="1" customFormat="1" ht="37.799999999999997" customHeight="1">
      <c r="B260" s="130"/>
      <c r="C260" s="131" t="s">
        <v>279</v>
      </c>
      <c r="D260" s="131" t="s">
        <v>160</v>
      </c>
      <c r="E260" s="132" t="s">
        <v>1691</v>
      </c>
      <c r="F260" s="133" t="s">
        <v>1692</v>
      </c>
      <c r="G260" s="134" t="s">
        <v>315</v>
      </c>
      <c r="H260" s="135">
        <v>245.02</v>
      </c>
      <c r="I260" s="136"/>
      <c r="J260" s="137">
        <f>ROUND(I260*H260,2)</f>
        <v>0</v>
      </c>
      <c r="K260" s="133" t="s">
        <v>320</v>
      </c>
      <c r="L260" s="32"/>
      <c r="M260" s="138" t="s">
        <v>1</v>
      </c>
      <c r="N260" s="139" t="s">
        <v>39</v>
      </c>
      <c r="P260" s="140">
        <f>O260*H260</f>
        <v>0</v>
      </c>
      <c r="Q260" s="140">
        <v>0</v>
      </c>
      <c r="R260" s="140">
        <f>Q260*H260</f>
        <v>0</v>
      </c>
      <c r="S260" s="140">
        <v>0</v>
      </c>
      <c r="T260" s="141">
        <f>S260*H260</f>
        <v>0</v>
      </c>
      <c r="AR260" s="142" t="s">
        <v>164</v>
      </c>
      <c r="AT260" s="142" t="s">
        <v>160</v>
      </c>
      <c r="AU260" s="142" t="s">
        <v>83</v>
      </c>
      <c r="AY260" s="17" t="s">
        <v>159</v>
      </c>
      <c r="BE260" s="143">
        <f>IF(N260="základní",J260,0)</f>
        <v>0</v>
      </c>
      <c r="BF260" s="143">
        <f>IF(N260="snížená",J260,0)</f>
        <v>0</v>
      </c>
      <c r="BG260" s="143">
        <f>IF(N260="zákl. přenesená",J260,0)</f>
        <v>0</v>
      </c>
      <c r="BH260" s="143">
        <f>IF(N260="sníž. přenesená",J260,0)</f>
        <v>0</v>
      </c>
      <c r="BI260" s="143">
        <f>IF(N260="nulová",J260,0)</f>
        <v>0</v>
      </c>
      <c r="BJ260" s="17" t="s">
        <v>81</v>
      </c>
      <c r="BK260" s="143">
        <f>ROUND(I260*H260,2)</f>
        <v>0</v>
      </c>
      <c r="BL260" s="17" t="s">
        <v>164</v>
      </c>
      <c r="BM260" s="142" t="s">
        <v>1693</v>
      </c>
    </row>
    <row r="261" spans="2:65" s="1" customFormat="1" ht="48">
      <c r="B261" s="32"/>
      <c r="D261" s="144" t="s">
        <v>165</v>
      </c>
      <c r="F261" s="145" t="s">
        <v>1694</v>
      </c>
      <c r="I261" s="146"/>
      <c r="L261" s="32"/>
      <c r="M261" s="147"/>
      <c r="T261" s="56"/>
      <c r="AT261" s="17" t="s">
        <v>165</v>
      </c>
      <c r="AU261" s="17" t="s">
        <v>83</v>
      </c>
    </row>
    <row r="262" spans="2:65" s="12" customFormat="1" ht="10.199999999999999">
      <c r="B262" s="168"/>
      <c r="D262" s="144" t="s">
        <v>331</v>
      </c>
      <c r="E262" s="169" t="s">
        <v>1</v>
      </c>
      <c r="F262" s="170" t="s">
        <v>1695</v>
      </c>
      <c r="H262" s="171">
        <v>245.02</v>
      </c>
      <c r="I262" s="172"/>
      <c r="L262" s="168"/>
      <c r="M262" s="173"/>
      <c r="T262" s="174"/>
      <c r="AT262" s="169" t="s">
        <v>331</v>
      </c>
      <c r="AU262" s="169" t="s">
        <v>83</v>
      </c>
      <c r="AV262" s="12" t="s">
        <v>83</v>
      </c>
      <c r="AW262" s="12" t="s">
        <v>31</v>
      </c>
      <c r="AX262" s="12" t="s">
        <v>81</v>
      </c>
      <c r="AY262" s="169" t="s">
        <v>159</v>
      </c>
    </row>
    <row r="263" spans="2:65" s="1" customFormat="1" ht="24.15" customHeight="1">
      <c r="B263" s="130"/>
      <c r="C263" s="131" t="s">
        <v>236</v>
      </c>
      <c r="D263" s="131" t="s">
        <v>160</v>
      </c>
      <c r="E263" s="132" t="s">
        <v>1696</v>
      </c>
      <c r="F263" s="133" t="s">
        <v>1697</v>
      </c>
      <c r="G263" s="134" t="s">
        <v>315</v>
      </c>
      <c r="H263" s="135">
        <v>605.60900000000004</v>
      </c>
      <c r="I263" s="136"/>
      <c r="J263" s="137">
        <f>ROUND(I263*H263,2)</f>
        <v>0</v>
      </c>
      <c r="K263" s="133" t="s">
        <v>320</v>
      </c>
      <c r="L263" s="32"/>
      <c r="M263" s="138" t="s">
        <v>1</v>
      </c>
      <c r="N263" s="139" t="s">
        <v>39</v>
      </c>
      <c r="P263" s="140">
        <f>O263*H263</f>
        <v>0</v>
      </c>
      <c r="Q263" s="140">
        <v>0</v>
      </c>
      <c r="R263" s="140">
        <f>Q263*H263</f>
        <v>0</v>
      </c>
      <c r="S263" s="140">
        <v>0</v>
      </c>
      <c r="T263" s="141">
        <f>S263*H263</f>
        <v>0</v>
      </c>
      <c r="AR263" s="142" t="s">
        <v>164</v>
      </c>
      <c r="AT263" s="142" t="s">
        <v>160</v>
      </c>
      <c r="AU263" s="142" t="s">
        <v>83</v>
      </c>
      <c r="AY263" s="17" t="s">
        <v>159</v>
      </c>
      <c r="BE263" s="143">
        <f>IF(N263="základní",J263,0)</f>
        <v>0</v>
      </c>
      <c r="BF263" s="143">
        <f>IF(N263="snížená",J263,0)</f>
        <v>0</v>
      </c>
      <c r="BG263" s="143">
        <f>IF(N263="zákl. přenesená",J263,0)</f>
        <v>0</v>
      </c>
      <c r="BH263" s="143">
        <f>IF(N263="sníž. přenesená",J263,0)</f>
        <v>0</v>
      </c>
      <c r="BI263" s="143">
        <f>IF(N263="nulová",J263,0)</f>
        <v>0</v>
      </c>
      <c r="BJ263" s="17" t="s">
        <v>81</v>
      </c>
      <c r="BK263" s="143">
        <f>ROUND(I263*H263,2)</f>
        <v>0</v>
      </c>
      <c r="BL263" s="17" t="s">
        <v>164</v>
      </c>
      <c r="BM263" s="142" t="s">
        <v>1698</v>
      </c>
    </row>
    <row r="264" spans="2:65" s="1" customFormat="1" ht="28.8">
      <c r="B264" s="32"/>
      <c r="D264" s="144" t="s">
        <v>165</v>
      </c>
      <c r="F264" s="145" t="s">
        <v>1699</v>
      </c>
      <c r="I264" s="146"/>
      <c r="L264" s="32"/>
      <c r="M264" s="147"/>
      <c r="T264" s="56"/>
      <c r="AT264" s="17" t="s">
        <v>165</v>
      </c>
      <c r="AU264" s="17" t="s">
        <v>83</v>
      </c>
    </row>
    <row r="265" spans="2:65" s="12" customFormat="1" ht="10.199999999999999">
      <c r="B265" s="168"/>
      <c r="D265" s="144" t="s">
        <v>331</v>
      </c>
      <c r="E265" s="169" t="s">
        <v>1</v>
      </c>
      <c r="F265" s="170" t="s">
        <v>1516</v>
      </c>
      <c r="H265" s="171">
        <v>605.60900000000004</v>
      </c>
      <c r="I265" s="172"/>
      <c r="L265" s="168"/>
      <c r="M265" s="173"/>
      <c r="T265" s="174"/>
      <c r="AT265" s="169" t="s">
        <v>331</v>
      </c>
      <c r="AU265" s="169" t="s">
        <v>83</v>
      </c>
      <c r="AV265" s="12" t="s">
        <v>83</v>
      </c>
      <c r="AW265" s="12" t="s">
        <v>31</v>
      </c>
      <c r="AX265" s="12" t="s">
        <v>81</v>
      </c>
      <c r="AY265" s="169" t="s">
        <v>159</v>
      </c>
    </row>
    <row r="266" spans="2:65" s="1" customFormat="1" ht="24.15" customHeight="1">
      <c r="B266" s="130"/>
      <c r="C266" s="131" t="s">
        <v>286</v>
      </c>
      <c r="D266" s="131" t="s">
        <v>160</v>
      </c>
      <c r="E266" s="132" t="s">
        <v>1700</v>
      </c>
      <c r="F266" s="133" t="s">
        <v>1701</v>
      </c>
      <c r="G266" s="134" t="s">
        <v>315</v>
      </c>
      <c r="H266" s="135">
        <v>245.02</v>
      </c>
      <c r="I266" s="136"/>
      <c r="J266" s="137">
        <f>ROUND(I266*H266,2)</f>
        <v>0</v>
      </c>
      <c r="K266" s="133" t="s">
        <v>320</v>
      </c>
      <c r="L266" s="32"/>
      <c r="M266" s="138" t="s">
        <v>1</v>
      </c>
      <c r="N266" s="139" t="s">
        <v>39</v>
      </c>
      <c r="P266" s="140">
        <f>O266*H266</f>
        <v>0</v>
      </c>
      <c r="Q266" s="140">
        <v>0</v>
      </c>
      <c r="R266" s="140">
        <f>Q266*H266</f>
        <v>0</v>
      </c>
      <c r="S266" s="140">
        <v>0</v>
      </c>
      <c r="T266" s="141">
        <f>S266*H266</f>
        <v>0</v>
      </c>
      <c r="AR266" s="142" t="s">
        <v>164</v>
      </c>
      <c r="AT266" s="142" t="s">
        <v>160</v>
      </c>
      <c r="AU266" s="142" t="s">
        <v>83</v>
      </c>
      <c r="AY266" s="17" t="s">
        <v>159</v>
      </c>
      <c r="BE266" s="143">
        <f>IF(N266="základní",J266,0)</f>
        <v>0</v>
      </c>
      <c r="BF266" s="143">
        <f>IF(N266="snížená",J266,0)</f>
        <v>0</v>
      </c>
      <c r="BG266" s="143">
        <f>IF(N266="zákl. přenesená",J266,0)</f>
        <v>0</v>
      </c>
      <c r="BH266" s="143">
        <f>IF(N266="sníž. přenesená",J266,0)</f>
        <v>0</v>
      </c>
      <c r="BI266" s="143">
        <f>IF(N266="nulová",J266,0)</f>
        <v>0</v>
      </c>
      <c r="BJ266" s="17" t="s">
        <v>81</v>
      </c>
      <c r="BK266" s="143">
        <f>ROUND(I266*H266,2)</f>
        <v>0</v>
      </c>
      <c r="BL266" s="17" t="s">
        <v>164</v>
      </c>
      <c r="BM266" s="142" t="s">
        <v>1702</v>
      </c>
    </row>
    <row r="267" spans="2:65" s="1" customFormat="1" ht="28.8">
      <c r="B267" s="32"/>
      <c r="D267" s="144" t="s">
        <v>165</v>
      </c>
      <c r="F267" s="145" t="s">
        <v>1703</v>
      </c>
      <c r="I267" s="146"/>
      <c r="L267" s="32"/>
      <c r="M267" s="147"/>
      <c r="T267" s="56"/>
      <c r="AT267" s="17" t="s">
        <v>165</v>
      </c>
      <c r="AU267" s="17" t="s">
        <v>83</v>
      </c>
    </row>
    <row r="268" spans="2:65" s="12" customFormat="1" ht="10.199999999999999">
      <c r="B268" s="168"/>
      <c r="D268" s="144" t="s">
        <v>331</v>
      </c>
      <c r="E268" s="169" t="s">
        <v>1</v>
      </c>
      <c r="F268" s="170" t="s">
        <v>1677</v>
      </c>
      <c r="H268" s="171">
        <v>245.02</v>
      </c>
      <c r="I268" s="172"/>
      <c r="L268" s="168"/>
      <c r="M268" s="173"/>
      <c r="T268" s="174"/>
      <c r="AT268" s="169" t="s">
        <v>331</v>
      </c>
      <c r="AU268" s="169" t="s">
        <v>83</v>
      </c>
      <c r="AV268" s="12" t="s">
        <v>83</v>
      </c>
      <c r="AW268" s="12" t="s">
        <v>31</v>
      </c>
      <c r="AX268" s="12" t="s">
        <v>81</v>
      </c>
      <c r="AY268" s="169" t="s">
        <v>159</v>
      </c>
    </row>
    <row r="269" spans="2:65" s="1" customFormat="1" ht="33" customHeight="1">
      <c r="B269" s="130"/>
      <c r="C269" s="131" t="s">
        <v>241</v>
      </c>
      <c r="D269" s="131" t="s">
        <v>160</v>
      </c>
      <c r="E269" s="132" t="s">
        <v>1704</v>
      </c>
      <c r="F269" s="133" t="s">
        <v>1705</v>
      </c>
      <c r="G269" s="134" t="s">
        <v>329</v>
      </c>
      <c r="H269" s="135">
        <v>1701.258</v>
      </c>
      <c r="I269" s="136"/>
      <c r="J269" s="137">
        <f>ROUND(I269*H269,2)</f>
        <v>0</v>
      </c>
      <c r="K269" s="133" t="s">
        <v>320</v>
      </c>
      <c r="L269" s="32"/>
      <c r="M269" s="138" t="s">
        <v>1</v>
      </c>
      <c r="N269" s="139" t="s">
        <v>39</v>
      </c>
      <c r="P269" s="140">
        <f>O269*H269</f>
        <v>0</v>
      </c>
      <c r="Q269" s="140">
        <v>0</v>
      </c>
      <c r="R269" s="140">
        <f>Q269*H269</f>
        <v>0</v>
      </c>
      <c r="S269" s="140">
        <v>0</v>
      </c>
      <c r="T269" s="141">
        <f>S269*H269</f>
        <v>0</v>
      </c>
      <c r="AR269" s="142" t="s">
        <v>164</v>
      </c>
      <c r="AT269" s="142" t="s">
        <v>160</v>
      </c>
      <c r="AU269" s="142" t="s">
        <v>83</v>
      </c>
      <c r="AY269" s="17" t="s">
        <v>159</v>
      </c>
      <c r="BE269" s="143">
        <f>IF(N269="základní",J269,0)</f>
        <v>0</v>
      </c>
      <c r="BF269" s="143">
        <f>IF(N269="snížená",J269,0)</f>
        <v>0</v>
      </c>
      <c r="BG269" s="143">
        <f>IF(N269="zákl. přenesená",J269,0)</f>
        <v>0</v>
      </c>
      <c r="BH269" s="143">
        <f>IF(N269="sníž. přenesená",J269,0)</f>
        <v>0</v>
      </c>
      <c r="BI269" s="143">
        <f>IF(N269="nulová",J269,0)</f>
        <v>0</v>
      </c>
      <c r="BJ269" s="17" t="s">
        <v>81</v>
      </c>
      <c r="BK269" s="143">
        <f>ROUND(I269*H269,2)</f>
        <v>0</v>
      </c>
      <c r="BL269" s="17" t="s">
        <v>164</v>
      </c>
      <c r="BM269" s="142" t="s">
        <v>1706</v>
      </c>
    </row>
    <row r="270" spans="2:65" s="1" customFormat="1" ht="28.8">
      <c r="B270" s="32"/>
      <c r="D270" s="144" t="s">
        <v>165</v>
      </c>
      <c r="F270" s="145" t="s">
        <v>1707</v>
      </c>
      <c r="I270" s="146"/>
      <c r="L270" s="32"/>
      <c r="M270" s="147"/>
      <c r="T270" s="56"/>
      <c r="AT270" s="17" t="s">
        <v>165</v>
      </c>
      <c r="AU270" s="17" t="s">
        <v>83</v>
      </c>
    </row>
    <row r="271" spans="2:65" s="12" customFormat="1" ht="10.199999999999999">
      <c r="B271" s="168"/>
      <c r="D271" s="144" t="s">
        <v>331</v>
      </c>
      <c r="E271" s="169" t="s">
        <v>1</v>
      </c>
      <c r="F271" s="170" t="s">
        <v>1708</v>
      </c>
      <c r="H271" s="171">
        <v>1701.258</v>
      </c>
      <c r="I271" s="172"/>
      <c r="L271" s="168"/>
      <c r="M271" s="173"/>
      <c r="T271" s="174"/>
      <c r="AT271" s="169" t="s">
        <v>331</v>
      </c>
      <c r="AU271" s="169" t="s">
        <v>83</v>
      </c>
      <c r="AV271" s="12" t="s">
        <v>83</v>
      </c>
      <c r="AW271" s="12" t="s">
        <v>31</v>
      </c>
      <c r="AX271" s="12" t="s">
        <v>81</v>
      </c>
      <c r="AY271" s="169" t="s">
        <v>159</v>
      </c>
    </row>
    <row r="272" spans="2:65" s="1" customFormat="1" ht="24.15" customHeight="1">
      <c r="B272" s="130"/>
      <c r="C272" s="131" t="s">
        <v>293</v>
      </c>
      <c r="D272" s="131" t="s">
        <v>160</v>
      </c>
      <c r="E272" s="132" t="s">
        <v>318</v>
      </c>
      <c r="F272" s="133" t="s">
        <v>1709</v>
      </c>
      <c r="G272" s="134" t="s">
        <v>315</v>
      </c>
      <c r="H272" s="135">
        <v>498.09699999999998</v>
      </c>
      <c r="I272" s="136"/>
      <c r="J272" s="137">
        <f>ROUND(I272*H272,2)</f>
        <v>0</v>
      </c>
      <c r="K272" s="133" t="s">
        <v>320</v>
      </c>
      <c r="L272" s="32"/>
      <c r="M272" s="138" t="s">
        <v>1</v>
      </c>
      <c r="N272" s="139" t="s">
        <v>39</v>
      </c>
      <c r="P272" s="140">
        <f>O272*H272</f>
        <v>0</v>
      </c>
      <c r="Q272" s="140">
        <v>0</v>
      </c>
      <c r="R272" s="140">
        <f>Q272*H272</f>
        <v>0</v>
      </c>
      <c r="S272" s="140">
        <v>0</v>
      </c>
      <c r="T272" s="141">
        <f>S272*H272</f>
        <v>0</v>
      </c>
      <c r="AR272" s="142" t="s">
        <v>164</v>
      </c>
      <c r="AT272" s="142" t="s">
        <v>160</v>
      </c>
      <c r="AU272" s="142" t="s">
        <v>83</v>
      </c>
      <c r="AY272" s="17" t="s">
        <v>159</v>
      </c>
      <c r="BE272" s="143">
        <f>IF(N272="základní",J272,0)</f>
        <v>0</v>
      </c>
      <c r="BF272" s="143">
        <f>IF(N272="snížená",J272,0)</f>
        <v>0</v>
      </c>
      <c r="BG272" s="143">
        <f>IF(N272="zákl. přenesená",J272,0)</f>
        <v>0</v>
      </c>
      <c r="BH272" s="143">
        <f>IF(N272="sníž. přenesená",J272,0)</f>
        <v>0</v>
      </c>
      <c r="BI272" s="143">
        <f>IF(N272="nulová",J272,0)</f>
        <v>0</v>
      </c>
      <c r="BJ272" s="17" t="s">
        <v>81</v>
      </c>
      <c r="BK272" s="143">
        <f>ROUND(I272*H272,2)</f>
        <v>0</v>
      </c>
      <c r="BL272" s="17" t="s">
        <v>164</v>
      </c>
      <c r="BM272" s="142" t="s">
        <v>1710</v>
      </c>
    </row>
    <row r="273" spans="2:65" s="1" customFormat="1" ht="28.8">
      <c r="B273" s="32"/>
      <c r="D273" s="144" t="s">
        <v>165</v>
      </c>
      <c r="F273" s="145" t="s">
        <v>319</v>
      </c>
      <c r="I273" s="146"/>
      <c r="L273" s="32"/>
      <c r="M273" s="147"/>
      <c r="T273" s="56"/>
      <c r="AT273" s="17" t="s">
        <v>165</v>
      </c>
      <c r="AU273" s="17" t="s">
        <v>83</v>
      </c>
    </row>
    <row r="274" spans="2:65" s="12" customFormat="1" ht="10.199999999999999">
      <c r="B274" s="168"/>
      <c r="D274" s="144" t="s">
        <v>331</v>
      </c>
      <c r="E274" s="169" t="s">
        <v>1</v>
      </c>
      <c r="F274" s="170" t="s">
        <v>1486</v>
      </c>
      <c r="H274" s="171">
        <v>162.4</v>
      </c>
      <c r="I274" s="172"/>
      <c r="L274" s="168"/>
      <c r="M274" s="173"/>
      <c r="T274" s="174"/>
      <c r="AT274" s="169" t="s">
        <v>331</v>
      </c>
      <c r="AU274" s="169" t="s">
        <v>83</v>
      </c>
      <c r="AV274" s="12" t="s">
        <v>83</v>
      </c>
      <c r="AW274" s="12" t="s">
        <v>31</v>
      </c>
      <c r="AX274" s="12" t="s">
        <v>74</v>
      </c>
      <c r="AY274" s="169" t="s">
        <v>159</v>
      </c>
    </row>
    <row r="275" spans="2:65" s="13" customFormat="1" ht="10.199999999999999">
      <c r="B275" s="176"/>
      <c r="D275" s="144" t="s">
        <v>331</v>
      </c>
      <c r="E275" s="177" t="s">
        <v>1</v>
      </c>
      <c r="F275" s="178" t="s">
        <v>1711</v>
      </c>
      <c r="H275" s="177" t="s">
        <v>1</v>
      </c>
      <c r="I275" s="179"/>
      <c r="L275" s="176"/>
      <c r="M275" s="180"/>
      <c r="T275" s="181"/>
      <c r="AT275" s="177" t="s">
        <v>331</v>
      </c>
      <c r="AU275" s="177" t="s">
        <v>83</v>
      </c>
      <c r="AV275" s="13" t="s">
        <v>81</v>
      </c>
      <c r="AW275" s="13" t="s">
        <v>31</v>
      </c>
      <c r="AX275" s="13" t="s">
        <v>74</v>
      </c>
      <c r="AY275" s="177" t="s">
        <v>159</v>
      </c>
    </row>
    <row r="276" spans="2:65" s="12" customFormat="1" ht="10.199999999999999">
      <c r="B276" s="168"/>
      <c r="D276" s="144" t="s">
        <v>331</v>
      </c>
      <c r="E276" s="169" t="s">
        <v>1</v>
      </c>
      <c r="F276" s="170" t="s">
        <v>45</v>
      </c>
      <c r="H276" s="171">
        <v>612.54999999999995</v>
      </c>
      <c r="I276" s="172"/>
      <c r="L276" s="168"/>
      <c r="M276" s="173"/>
      <c r="T276" s="174"/>
      <c r="AT276" s="169" t="s">
        <v>331</v>
      </c>
      <c r="AU276" s="169" t="s">
        <v>83</v>
      </c>
      <c r="AV276" s="12" t="s">
        <v>83</v>
      </c>
      <c r="AW276" s="12" t="s">
        <v>31</v>
      </c>
      <c r="AX276" s="12" t="s">
        <v>74</v>
      </c>
      <c r="AY276" s="169" t="s">
        <v>159</v>
      </c>
    </row>
    <row r="277" spans="2:65" s="12" customFormat="1" ht="10.199999999999999">
      <c r="B277" s="168"/>
      <c r="D277" s="144" t="s">
        <v>331</v>
      </c>
      <c r="E277" s="169" t="s">
        <v>1</v>
      </c>
      <c r="F277" s="170" t="s">
        <v>1712</v>
      </c>
      <c r="H277" s="171">
        <v>-28.571000000000002</v>
      </c>
      <c r="I277" s="172"/>
      <c r="L277" s="168"/>
      <c r="M277" s="173"/>
      <c r="T277" s="174"/>
      <c r="AT277" s="169" t="s">
        <v>331</v>
      </c>
      <c r="AU277" s="169" t="s">
        <v>83</v>
      </c>
      <c r="AV277" s="12" t="s">
        <v>83</v>
      </c>
      <c r="AW277" s="12" t="s">
        <v>31</v>
      </c>
      <c r="AX277" s="12" t="s">
        <v>74</v>
      </c>
      <c r="AY277" s="169" t="s">
        <v>159</v>
      </c>
    </row>
    <row r="278" spans="2:65" s="12" customFormat="1" ht="10.199999999999999">
      <c r="B278" s="168"/>
      <c r="D278" s="144" t="s">
        <v>331</v>
      </c>
      <c r="E278" s="169" t="s">
        <v>1</v>
      </c>
      <c r="F278" s="170" t="s">
        <v>1713</v>
      </c>
      <c r="H278" s="171">
        <v>-4.0819999999999999</v>
      </c>
      <c r="I278" s="172"/>
      <c r="L278" s="168"/>
      <c r="M278" s="173"/>
      <c r="T278" s="174"/>
      <c r="AT278" s="169" t="s">
        <v>331</v>
      </c>
      <c r="AU278" s="169" t="s">
        <v>83</v>
      </c>
      <c r="AV278" s="12" t="s">
        <v>83</v>
      </c>
      <c r="AW278" s="12" t="s">
        <v>31</v>
      </c>
      <c r="AX278" s="12" t="s">
        <v>74</v>
      </c>
      <c r="AY278" s="169" t="s">
        <v>159</v>
      </c>
    </row>
    <row r="279" spans="2:65" s="12" customFormat="1" ht="10.199999999999999">
      <c r="B279" s="168"/>
      <c r="D279" s="144" t="s">
        <v>331</v>
      </c>
      <c r="E279" s="169" t="s">
        <v>1</v>
      </c>
      <c r="F279" s="170" t="s">
        <v>1714</v>
      </c>
      <c r="H279" s="171">
        <v>-6.8049999999999997</v>
      </c>
      <c r="I279" s="172"/>
      <c r="L279" s="168"/>
      <c r="M279" s="173"/>
      <c r="T279" s="174"/>
      <c r="AT279" s="169" t="s">
        <v>331</v>
      </c>
      <c r="AU279" s="169" t="s">
        <v>83</v>
      </c>
      <c r="AV279" s="12" t="s">
        <v>83</v>
      </c>
      <c r="AW279" s="12" t="s">
        <v>31</v>
      </c>
      <c r="AX279" s="12" t="s">
        <v>74</v>
      </c>
      <c r="AY279" s="169" t="s">
        <v>159</v>
      </c>
    </row>
    <row r="280" spans="2:65" s="12" customFormat="1" ht="10.199999999999999">
      <c r="B280" s="168"/>
      <c r="D280" s="144" t="s">
        <v>331</v>
      </c>
      <c r="E280" s="169" t="s">
        <v>1</v>
      </c>
      <c r="F280" s="170" t="s">
        <v>1715</v>
      </c>
      <c r="H280" s="171">
        <v>-0.61199999999999999</v>
      </c>
      <c r="I280" s="172"/>
      <c r="L280" s="168"/>
      <c r="M280" s="173"/>
      <c r="T280" s="174"/>
      <c r="AT280" s="169" t="s">
        <v>331</v>
      </c>
      <c r="AU280" s="169" t="s">
        <v>83</v>
      </c>
      <c r="AV280" s="12" t="s">
        <v>83</v>
      </c>
      <c r="AW280" s="12" t="s">
        <v>31</v>
      </c>
      <c r="AX280" s="12" t="s">
        <v>74</v>
      </c>
      <c r="AY280" s="169" t="s">
        <v>159</v>
      </c>
    </row>
    <row r="281" spans="2:65" s="12" customFormat="1" ht="10.199999999999999">
      <c r="B281" s="168"/>
      <c r="D281" s="144" t="s">
        <v>331</v>
      </c>
      <c r="E281" s="169" t="s">
        <v>1</v>
      </c>
      <c r="F281" s="170" t="s">
        <v>1716</v>
      </c>
      <c r="H281" s="171">
        <v>-13.801</v>
      </c>
      <c r="I281" s="172"/>
      <c r="L281" s="168"/>
      <c r="M281" s="173"/>
      <c r="T281" s="174"/>
      <c r="AT281" s="169" t="s">
        <v>331</v>
      </c>
      <c r="AU281" s="169" t="s">
        <v>83</v>
      </c>
      <c r="AV281" s="12" t="s">
        <v>83</v>
      </c>
      <c r="AW281" s="12" t="s">
        <v>31</v>
      </c>
      <c r="AX281" s="12" t="s">
        <v>74</v>
      </c>
      <c r="AY281" s="169" t="s">
        <v>159</v>
      </c>
    </row>
    <row r="282" spans="2:65" s="12" customFormat="1" ht="10.199999999999999">
      <c r="B282" s="168"/>
      <c r="D282" s="144" t="s">
        <v>331</v>
      </c>
      <c r="E282" s="169" t="s">
        <v>1</v>
      </c>
      <c r="F282" s="170" t="s">
        <v>1717</v>
      </c>
      <c r="H282" s="171">
        <v>-28.731999999999999</v>
      </c>
      <c r="I282" s="172"/>
      <c r="L282" s="168"/>
      <c r="M282" s="173"/>
      <c r="T282" s="174"/>
      <c r="AT282" s="169" t="s">
        <v>331</v>
      </c>
      <c r="AU282" s="169" t="s">
        <v>83</v>
      </c>
      <c r="AV282" s="12" t="s">
        <v>83</v>
      </c>
      <c r="AW282" s="12" t="s">
        <v>31</v>
      </c>
      <c r="AX282" s="12" t="s">
        <v>74</v>
      </c>
      <c r="AY282" s="169" t="s">
        <v>159</v>
      </c>
    </row>
    <row r="283" spans="2:65" s="12" customFormat="1" ht="10.199999999999999">
      <c r="B283" s="168"/>
      <c r="D283" s="144" t="s">
        <v>331</v>
      </c>
      <c r="E283" s="169" t="s">
        <v>1</v>
      </c>
      <c r="F283" s="170" t="s">
        <v>1718</v>
      </c>
      <c r="H283" s="171">
        <v>-194.25</v>
      </c>
      <c r="I283" s="172"/>
      <c r="L283" s="168"/>
      <c r="M283" s="173"/>
      <c r="T283" s="174"/>
      <c r="AT283" s="169" t="s">
        <v>331</v>
      </c>
      <c r="AU283" s="169" t="s">
        <v>83</v>
      </c>
      <c r="AV283" s="12" t="s">
        <v>83</v>
      </c>
      <c r="AW283" s="12" t="s">
        <v>31</v>
      </c>
      <c r="AX283" s="12" t="s">
        <v>74</v>
      </c>
      <c r="AY283" s="169" t="s">
        <v>159</v>
      </c>
    </row>
    <row r="284" spans="2:65" s="14" customFormat="1" ht="10.199999999999999">
      <c r="B284" s="182"/>
      <c r="D284" s="144" t="s">
        <v>331</v>
      </c>
      <c r="E284" s="183" t="s">
        <v>1719</v>
      </c>
      <c r="F284" s="184" t="s">
        <v>1597</v>
      </c>
      <c r="H284" s="185">
        <v>498.09699999999998</v>
      </c>
      <c r="I284" s="186"/>
      <c r="L284" s="182"/>
      <c r="M284" s="187"/>
      <c r="T284" s="188"/>
      <c r="AT284" s="183" t="s">
        <v>331</v>
      </c>
      <c r="AU284" s="183" t="s">
        <v>83</v>
      </c>
      <c r="AV284" s="14" t="s">
        <v>164</v>
      </c>
      <c r="AW284" s="14" t="s">
        <v>31</v>
      </c>
      <c r="AX284" s="14" t="s">
        <v>81</v>
      </c>
      <c r="AY284" s="183" t="s">
        <v>159</v>
      </c>
    </row>
    <row r="285" spans="2:65" s="1" customFormat="1" ht="16.5" customHeight="1">
      <c r="B285" s="130"/>
      <c r="C285" s="158" t="s">
        <v>245</v>
      </c>
      <c r="D285" s="158" t="s">
        <v>326</v>
      </c>
      <c r="E285" s="159" t="s">
        <v>1720</v>
      </c>
      <c r="F285" s="160" t="s">
        <v>1721</v>
      </c>
      <c r="G285" s="161" t="s">
        <v>329</v>
      </c>
      <c r="H285" s="162">
        <v>1023.141</v>
      </c>
      <c r="I285" s="163"/>
      <c r="J285" s="164">
        <f>ROUND(I285*H285,2)</f>
        <v>0</v>
      </c>
      <c r="K285" s="160" t="s">
        <v>320</v>
      </c>
      <c r="L285" s="165"/>
      <c r="M285" s="166" t="s">
        <v>1</v>
      </c>
      <c r="N285" s="167" t="s">
        <v>39</v>
      </c>
      <c r="P285" s="140">
        <f>O285*H285</f>
        <v>0</v>
      </c>
      <c r="Q285" s="140">
        <v>1</v>
      </c>
      <c r="R285" s="140">
        <f>Q285*H285</f>
        <v>1023.141</v>
      </c>
      <c r="S285" s="140">
        <v>0</v>
      </c>
      <c r="T285" s="141">
        <f>S285*H285</f>
        <v>0</v>
      </c>
      <c r="AR285" s="142" t="s">
        <v>175</v>
      </c>
      <c r="AT285" s="142" t="s">
        <v>326</v>
      </c>
      <c r="AU285" s="142" t="s">
        <v>83</v>
      </c>
      <c r="AY285" s="17" t="s">
        <v>159</v>
      </c>
      <c r="BE285" s="143">
        <f>IF(N285="základní",J285,0)</f>
        <v>0</v>
      </c>
      <c r="BF285" s="143">
        <f>IF(N285="snížená",J285,0)</f>
        <v>0</v>
      </c>
      <c r="BG285" s="143">
        <f>IF(N285="zákl. přenesená",J285,0)</f>
        <v>0</v>
      </c>
      <c r="BH285" s="143">
        <f>IF(N285="sníž. přenesená",J285,0)</f>
        <v>0</v>
      </c>
      <c r="BI285" s="143">
        <f>IF(N285="nulová",J285,0)</f>
        <v>0</v>
      </c>
      <c r="BJ285" s="17" t="s">
        <v>81</v>
      </c>
      <c r="BK285" s="143">
        <f>ROUND(I285*H285,2)</f>
        <v>0</v>
      </c>
      <c r="BL285" s="17" t="s">
        <v>164</v>
      </c>
      <c r="BM285" s="142" t="s">
        <v>1722</v>
      </c>
    </row>
    <row r="286" spans="2:65" s="1" customFormat="1" ht="10.199999999999999">
      <c r="B286" s="32"/>
      <c r="D286" s="144" t="s">
        <v>165</v>
      </c>
      <c r="F286" s="145" t="s">
        <v>1721</v>
      </c>
      <c r="I286" s="146"/>
      <c r="L286" s="32"/>
      <c r="M286" s="147"/>
      <c r="T286" s="56"/>
      <c r="AT286" s="17" t="s">
        <v>165</v>
      </c>
      <c r="AU286" s="17" t="s">
        <v>83</v>
      </c>
    </row>
    <row r="287" spans="2:65" s="12" customFormat="1" ht="10.199999999999999">
      <c r="B287" s="168"/>
      <c r="D287" s="144" t="s">
        <v>331</v>
      </c>
      <c r="E287" s="169" t="s">
        <v>1</v>
      </c>
      <c r="F287" s="170" t="s">
        <v>1723</v>
      </c>
      <c r="H287" s="171">
        <v>1023.141</v>
      </c>
      <c r="I287" s="172"/>
      <c r="L287" s="168"/>
      <c r="M287" s="173"/>
      <c r="T287" s="174"/>
      <c r="AT287" s="169" t="s">
        <v>331</v>
      </c>
      <c r="AU287" s="169" t="s">
        <v>83</v>
      </c>
      <c r="AV287" s="12" t="s">
        <v>83</v>
      </c>
      <c r="AW287" s="12" t="s">
        <v>31</v>
      </c>
      <c r="AX287" s="12" t="s">
        <v>81</v>
      </c>
      <c r="AY287" s="169" t="s">
        <v>159</v>
      </c>
    </row>
    <row r="288" spans="2:65" s="1" customFormat="1" ht="24.15" customHeight="1">
      <c r="B288" s="130"/>
      <c r="C288" s="131" t="s">
        <v>350</v>
      </c>
      <c r="D288" s="131" t="s">
        <v>160</v>
      </c>
      <c r="E288" s="132" t="s">
        <v>318</v>
      </c>
      <c r="F288" s="133" t="s">
        <v>1709</v>
      </c>
      <c r="G288" s="134" t="s">
        <v>315</v>
      </c>
      <c r="H288" s="135">
        <v>59.472999999999999</v>
      </c>
      <c r="I288" s="136"/>
      <c r="J288" s="137">
        <f>ROUND(I288*H288,2)</f>
        <v>0</v>
      </c>
      <c r="K288" s="133" t="s">
        <v>320</v>
      </c>
      <c r="L288" s="32"/>
      <c r="M288" s="138" t="s">
        <v>1</v>
      </c>
      <c r="N288" s="139" t="s">
        <v>39</v>
      </c>
      <c r="P288" s="140">
        <f>O288*H288</f>
        <v>0</v>
      </c>
      <c r="Q288" s="140">
        <v>0</v>
      </c>
      <c r="R288" s="140">
        <f>Q288*H288</f>
        <v>0</v>
      </c>
      <c r="S288" s="140">
        <v>0</v>
      </c>
      <c r="T288" s="141">
        <f>S288*H288</f>
        <v>0</v>
      </c>
      <c r="AR288" s="142" t="s">
        <v>164</v>
      </c>
      <c r="AT288" s="142" t="s">
        <v>160</v>
      </c>
      <c r="AU288" s="142" t="s">
        <v>83</v>
      </c>
      <c r="AY288" s="17" t="s">
        <v>159</v>
      </c>
      <c r="BE288" s="143">
        <f>IF(N288="základní",J288,0)</f>
        <v>0</v>
      </c>
      <c r="BF288" s="143">
        <f>IF(N288="snížená",J288,0)</f>
        <v>0</v>
      </c>
      <c r="BG288" s="143">
        <f>IF(N288="zákl. přenesená",J288,0)</f>
        <v>0</v>
      </c>
      <c r="BH288" s="143">
        <f>IF(N288="sníž. přenesená",J288,0)</f>
        <v>0</v>
      </c>
      <c r="BI288" s="143">
        <f>IF(N288="nulová",J288,0)</f>
        <v>0</v>
      </c>
      <c r="BJ288" s="17" t="s">
        <v>81</v>
      </c>
      <c r="BK288" s="143">
        <f>ROUND(I288*H288,2)</f>
        <v>0</v>
      </c>
      <c r="BL288" s="17" t="s">
        <v>164</v>
      </c>
      <c r="BM288" s="142" t="s">
        <v>1724</v>
      </c>
    </row>
    <row r="289" spans="2:65" s="1" customFormat="1" ht="28.8">
      <c r="B289" s="32"/>
      <c r="D289" s="144" t="s">
        <v>165</v>
      </c>
      <c r="F289" s="145" t="s">
        <v>319</v>
      </c>
      <c r="I289" s="146"/>
      <c r="L289" s="32"/>
      <c r="M289" s="147"/>
      <c r="T289" s="56"/>
      <c r="AT289" s="17" t="s">
        <v>165</v>
      </c>
      <c r="AU289" s="17" t="s">
        <v>83</v>
      </c>
    </row>
    <row r="290" spans="2:65" s="13" customFormat="1" ht="10.199999999999999">
      <c r="B290" s="176"/>
      <c r="D290" s="144" t="s">
        <v>331</v>
      </c>
      <c r="E290" s="177" t="s">
        <v>1</v>
      </c>
      <c r="F290" s="178" t="s">
        <v>1725</v>
      </c>
      <c r="H290" s="177" t="s">
        <v>1</v>
      </c>
      <c r="I290" s="179"/>
      <c r="L290" s="176"/>
      <c r="M290" s="180"/>
      <c r="T290" s="181"/>
      <c r="AT290" s="177" t="s">
        <v>331</v>
      </c>
      <c r="AU290" s="177" t="s">
        <v>83</v>
      </c>
      <c r="AV290" s="13" t="s">
        <v>81</v>
      </c>
      <c r="AW290" s="13" t="s">
        <v>31</v>
      </c>
      <c r="AX290" s="13" t="s">
        <v>74</v>
      </c>
      <c r="AY290" s="177" t="s">
        <v>159</v>
      </c>
    </row>
    <row r="291" spans="2:65" s="12" customFormat="1" ht="10.199999999999999">
      <c r="B291" s="168"/>
      <c r="D291" s="144" t="s">
        <v>331</v>
      </c>
      <c r="E291" s="169" t="s">
        <v>1</v>
      </c>
      <c r="F291" s="170" t="s">
        <v>1726</v>
      </c>
      <c r="H291" s="171">
        <v>9.3840000000000003</v>
      </c>
      <c r="I291" s="172"/>
      <c r="L291" s="168"/>
      <c r="M291" s="173"/>
      <c r="T291" s="174"/>
      <c r="AT291" s="169" t="s">
        <v>331</v>
      </c>
      <c r="AU291" s="169" t="s">
        <v>83</v>
      </c>
      <c r="AV291" s="12" t="s">
        <v>83</v>
      </c>
      <c r="AW291" s="12" t="s">
        <v>31</v>
      </c>
      <c r="AX291" s="12" t="s">
        <v>74</v>
      </c>
      <c r="AY291" s="169" t="s">
        <v>159</v>
      </c>
    </row>
    <row r="292" spans="2:65" s="12" customFormat="1" ht="10.199999999999999">
      <c r="B292" s="168"/>
      <c r="D292" s="144" t="s">
        <v>331</v>
      </c>
      <c r="E292" s="169" t="s">
        <v>1</v>
      </c>
      <c r="F292" s="170" t="s">
        <v>1727</v>
      </c>
      <c r="H292" s="171">
        <v>33.603999999999999</v>
      </c>
      <c r="I292" s="172"/>
      <c r="L292" s="168"/>
      <c r="M292" s="173"/>
      <c r="T292" s="174"/>
      <c r="AT292" s="169" t="s">
        <v>331</v>
      </c>
      <c r="AU292" s="169" t="s">
        <v>83</v>
      </c>
      <c r="AV292" s="12" t="s">
        <v>83</v>
      </c>
      <c r="AW292" s="12" t="s">
        <v>31</v>
      </c>
      <c r="AX292" s="12" t="s">
        <v>74</v>
      </c>
      <c r="AY292" s="169" t="s">
        <v>159</v>
      </c>
    </row>
    <row r="293" spans="2:65" s="13" customFormat="1" ht="10.199999999999999">
      <c r="B293" s="176"/>
      <c r="D293" s="144" t="s">
        <v>331</v>
      </c>
      <c r="E293" s="177" t="s">
        <v>1</v>
      </c>
      <c r="F293" s="178" t="s">
        <v>1728</v>
      </c>
      <c r="H293" s="177" t="s">
        <v>1</v>
      </c>
      <c r="I293" s="179"/>
      <c r="L293" s="176"/>
      <c r="M293" s="180"/>
      <c r="T293" s="181"/>
      <c r="AT293" s="177" t="s">
        <v>331</v>
      </c>
      <c r="AU293" s="177" t="s">
        <v>83</v>
      </c>
      <c r="AV293" s="13" t="s">
        <v>81</v>
      </c>
      <c r="AW293" s="13" t="s">
        <v>31</v>
      </c>
      <c r="AX293" s="13" t="s">
        <v>74</v>
      </c>
      <c r="AY293" s="177" t="s">
        <v>159</v>
      </c>
    </row>
    <row r="294" spans="2:65" s="12" customFormat="1" ht="10.199999999999999">
      <c r="B294" s="168"/>
      <c r="D294" s="144" t="s">
        <v>331</v>
      </c>
      <c r="E294" s="169" t="s">
        <v>1</v>
      </c>
      <c r="F294" s="170" t="s">
        <v>1729</v>
      </c>
      <c r="H294" s="171">
        <v>16.484999999999999</v>
      </c>
      <c r="I294" s="172"/>
      <c r="L294" s="168"/>
      <c r="M294" s="173"/>
      <c r="T294" s="174"/>
      <c r="AT294" s="169" t="s">
        <v>331</v>
      </c>
      <c r="AU294" s="169" t="s">
        <v>83</v>
      </c>
      <c r="AV294" s="12" t="s">
        <v>83</v>
      </c>
      <c r="AW294" s="12" t="s">
        <v>31</v>
      </c>
      <c r="AX294" s="12" t="s">
        <v>74</v>
      </c>
      <c r="AY294" s="169" t="s">
        <v>159</v>
      </c>
    </row>
    <row r="295" spans="2:65" s="14" customFormat="1" ht="10.199999999999999">
      <c r="B295" s="182"/>
      <c r="D295" s="144" t="s">
        <v>331</v>
      </c>
      <c r="E295" s="183" t="s">
        <v>1</v>
      </c>
      <c r="F295" s="184" t="s">
        <v>1597</v>
      </c>
      <c r="H295" s="185">
        <v>59.472999999999999</v>
      </c>
      <c r="I295" s="186"/>
      <c r="L295" s="182"/>
      <c r="M295" s="187"/>
      <c r="T295" s="188"/>
      <c r="AT295" s="183" t="s">
        <v>331</v>
      </c>
      <c r="AU295" s="183" t="s">
        <v>83</v>
      </c>
      <c r="AV295" s="14" t="s">
        <v>164</v>
      </c>
      <c r="AW295" s="14" t="s">
        <v>31</v>
      </c>
      <c r="AX295" s="14" t="s">
        <v>81</v>
      </c>
      <c r="AY295" s="183" t="s">
        <v>159</v>
      </c>
    </row>
    <row r="296" spans="2:65" s="1" customFormat="1" ht="16.5" customHeight="1">
      <c r="B296" s="130"/>
      <c r="C296" s="158" t="s">
        <v>249</v>
      </c>
      <c r="D296" s="158" t="s">
        <v>326</v>
      </c>
      <c r="E296" s="159" t="s">
        <v>1730</v>
      </c>
      <c r="F296" s="160" t="s">
        <v>1731</v>
      </c>
      <c r="G296" s="161" t="s">
        <v>329</v>
      </c>
      <c r="H296" s="162">
        <v>79.096999999999994</v>
      </c>
      <c r="I296" s="163"/>
      <c r="J296" s="164">
        <f>ROUND(I296*H296,2)</f>
        <v>0</v>
      </c>
      <c r="K296" s="160" t="s">
        <v>1</v>
      </c>
      <c r="L296" s="165"/>
      <c r="M296" s="166" t="s">
        <v>1</v>
      </c>
      <c r="N296" s="167" t="s">
        <v>39</v>
      </c>
      <c r="P296" s="140">
        <f>O296*H296</f>
        <v>0</v>
      </c>
      <c r="Q296" s="140">
        <v>1</v>
      </c>
      <c r="R296" s="140">
        <f>Q296*H296</f>
        <v>79.096999999999994</v>
      </c>
      <c r="S296" s="140">
        <v>0</v>
      </c>
      <c r="T296" s="141">
        <f>S296*H296</f>
        <v>0</v>
      </c>
      <c r="AR296" s="142" t="s">
        <v>175</v>
      </c>
      <c r="AT296" s="142" t="s">
        <v>326</v>
      </c>
      <c r="AU296" s="142" t="s">
        <v>83</v>
      </c>
      <c r="AY296" s="17" t="s">
        <v>159</v>
      </c>
      <c r="BE296" s="143">
        <f>IF(N296="základní",J296,0)</f>
        <v>0</v>
      </c>
      <c r="BF296" s="143">
        <f>IF(N296="snížená",J296,0)</f>
        <v>0</v>
      </c>
      <c r="BG296" s="143">
        <f>IF(N296="zákl. přenesená",J296,0)</f>
        <v>0</v>
      </c>
      <c r="BH296" s="143">
        <f>IF(N296="sníž. přenesená",J296,0)</f>
        <v>0</v>
      </c>
      <c r="BI296" s="143">
        <f>IF(N296="nulová",J296,0)</f>
        <v>0</v>
      </c>
      <c r="BJ296" s="17" t="s">
        <v>81</v>
      </c>
      <c r="BK296" s="143">
        <f>ROUND(I296*H296,2)</f>
        <v>0</v>
      </c>
      <c r="BL296" s="17" t="s">
        <v>164</v>
      </c>
      <c r="BM296" s="142" t="s">
        <v>1732</v>
      </c>
    </row>
    <row r="297" spans="2:65" s="1" customFormat="1" ht="10.199999999999999">
      <c r="B297" s="32"/>
      <c r="D297" s="144" t="s">
        <v>165</v>
      </c>
      <c r="F297" s="145" t="s">
        <v>1731</v>
      </c>
      <c r="I297" s="146"/>
      <c r="L297" s="32"/>
      <c r="M297" s="147"/>
      <c r="T297" s="56"/>
      <c r="AT297" s="17" t="s">
        <v>165</v>
      </c>
      <c r="AU297" s="17" t="s">
        <v>83</v>
      </c>
    </row>
    <row r="298" spans="2:65" s="13" customFormat="1" ht="10.199999999999999">
      <c r="B298" s="176"/>
      <c r="D298" s="144" t="s">
        <v>331</v>
      </c>
      <c r="E298" s="177" t="s">
        <v>1</v>
      </c>
      <c r="F298" s="178" t="s">
        <v>1725</v>
      </c>
      <c r="H298" s="177" t="s">
        <v>1</v>
      </c>
      <c r="I298" s="179"/>
      <c r="L298" s="176"/>
      <c r="M298" s="180"/>
      <c r="T298" s="181"/>
      <c r="AT298" s="177" t="s">
        <v>331</v>
      </c>
      <c r="AU298" s="177" t="s">
        <v>83</v>
      </c>
      <c r="AV298" s="13" t="s">
        <v>81</v>
      </c>
      <c r="AW298" s="13" t="s">
        <v>31</v>
      </c>
      <c r="AX298" s="13" t="s">
        <v>74</v>
      </c>
      <c r="AY298" s="177" t="s">
        <v>159</v>
      </c>
    </row>
    <row r="299" spans="2:65" s="12" customFormat="1" ht="10.199999999999999">
      <c r="B299" s="168"/>
      <c r="D299" s="144" t="s">
        <v>331</v>
      </c>
      <c r="E299" s="169" t="s">
        <v>1</v>
      </c>
      <c r="F299" s="170" t="s">
        <v>1726</v>
      </c>
      <c r="H299" s="171">
        <v>9.3840000000000003</v>
      </c>
      <c r="I299" s="172"/>
      <c r="L299" s="168"/>
      <c r="M299" s="173"/>
      <c r="T299" s="174"/>
      <c r="AT299" s="169" t="s">
        <v>331</v>
      </c>
      <c r="AU299" s="169" t="s">
        <v>83</v>
      </c>
      <c r="AV299" s="12" t="s">
        <v>83</v>
      </c>
      <c r="AW299" s="12" t="s">
        <v>31</v>
      </c>
      <c r="AX299" s="12" t="s">
        <v>74</v>
      </c>
      <c r="AY299" s="169" t="s">
        <v>159</v>
      </c>
    </row>
    <row r="300" spans="2:65" s="12" customFormat="1" ht="10.199999999999999">
      <c r="B300" s="168"/>
      <c r="D300" s="144" t="s">
        <v>331</v>
      </c>
      <c r="E300" s="169" t="s">
        <v>1</v>
      </c>
      <c r="F300" s="170" t="s">
        <v>1733</v>
      </c>
      <c r="H300" s="171">
        <v>29.123000000000001</v>
      </c>
      <c r="I300" s="172"/>
      <c r="L300" s="168"/>
      <c r="M300" s="173"/>
      <c r="T300" s="174"/>
      <c r="AT300" s="169" t="s">
        <v>331</v>
      </c>
      <c r="AU300" s="169" t="s">
        <v>83</v>
      </c>
      <c r="AV300" s="12" t="s">
        <v>83</v>
      </c>
      <c r="AW300" s="12" t="s">
        <v>31</v>
      </c>
      <c r="AX300" s="12" t="s">
        <v>74</v>
      </c>
      <c r="AY300" s="169" t="s">
        <v>159</v>
      </c>
    </row>
    <row r="301" spans="2:65" s="14" customFormat="1" ht="10.199999999999999">
      <c r="B301" s="182"/>
      <c r="D301" s="144" t="s">
        <v>331</v>
      </c>
      <c r="E301" s="183" t="s">
        <v>1</v>
      </c>
      <c r="F301" s="184" t="s">
        <v>1597</v>
      </c>
      <c r="H301" s="185">
        <v>38.506999999999998</v>
      </c>
      <c r="I301" s="186"/>
      <c r="L301" s="182"/>
      <c r="M301" s="187"/>
      <c r="T301" s="188"/>
      <c r="AT301" s="183" t="s">
        <v>331</v>
      </c>
      <c r="AU301" s="183" t="s">
        <v>83</v>
      </c>
      <c r="AV301" s="14" t="s">
        <v>164</v>
      </c>
      <c r="AW301" s="14" t="s">
        <v>31</v>
      </c>
      <c r="AX301" s="14" t="s">
        <v>74</v>
      </c>
      <c r="AY301" s="183" t="s">
        <v>159</v>
      </c>
    </row>
    <row r="302" spans="2:65" s="12" customFormat="1" ht="10.199999999999999">
      <c r="B302" s="168"/>
      <c r="D302" s="144" t="s">
        <v>331</v>
      </c>
      <c r="E302" s="169" t="s">
        <v>1</v>
      </c>
      <c r="F302" s="170" t="s">
        <v>1734</v>
      </c>
      <c r="H302" s="171">
        <v>79.096999999999994</v>
      </c>
      <c r="I302" s="172"/>
      <c r="L302" s="168"/>
      <c r="M302" s="173"/>
      <c r="T302" s="174"/>
      <c r="AT302" s="169" t="s">
        <v>331</v>
      </c>
      <c r="AU302" s="169" t="s">
        <v>83</v>
      </c>
      <c r="AV302" s="12" t="s">
        <v>83</v>
      </c>
      <c r="AW302" s="12" t="s">
        <v>31</v>
      </c>
      <c r="AX302" s="12" t="s">
        <v>81</v>
      </c>
      <c r="AY302" s="169" t="s">
        <v>159</v>
      </c>
    </row>
    <row r="303" spans="2:65" s="1" customFormat="1" ht="16.5" customHeight="1">
      <c r="B303" s="130"/>
      <c r="C303" s="158" t="s">
        <v>312</v>
      </c>
      <c r="D303" s="158" t="s">
        <v>326</v>
      </c>
      <c r="E303" s="159" t="s">
        <v>1735</v>
      </c>
      <c r="F303" s="160" t="s">
        <v>1736</v>
      </c>
      <c r="G303" s="161" t="s">
        <v>329</v>
      </c>
      <c r="H303" s="162">
        <v>9.2040000000000006</v>
      </c>
      <c r="I303" s="163"/>
      <c r="J303" s="164">
        <f>ROUND(I303*H303,2)</f>
        <v>0</v>
      </c>
      <c r="K303" s="160" t="s">
        <v>320</v>
      </c>
      <c r="L303" s="165"/>
      <c r="M303" s="166" t="s">
        <v>1</v>
      </c>
      <c r="N303" s="167" t="s">
        <v>39</v>
      </c>
      <c r="P303" s="140">
        <f>O303*H303</f>
        <v>0</v>
      </c>
      <c r="Q303" s="140">
        <v>1</v>
      </c>
      <c r="R303" s="140">
        <f>Q303*H303</f>
        <v>9.2040000000000006</v>
      </c>
      <c r="S303" s="140">
        <v>0</v>
      </c>
      <c r="T303" s="141">
        <f>S303*H303</f>
        <v>0</v>
      </c>
      <c r="AR303" s="142" t="s">
        <v>175</v>
      </c>
      <c r="AT303" s="142" t="s">
        <v>326</v>
      </c>
      <c r="AU303" s="142" t="s">
        <v>83</v>
      </c>
      <c r="AY303" s="17" t="s">
        <v>159</v>
      </c>
      <c r="BE303" s="143">
        <f>IF(N303="základní",J303,0)</f>
        <v>0</v>
      </c>
      <c r="BF303" s="143">
        <f>IF(N303="snížená",J303,0)</f>
        <v>0</v>
      </c>
      <c r="BG303" s="143">
        <f>IF(N303="zákl. přenesená",J303,0)</f>
        <v>0</v>
      </c>
      <c r="BH303" s="143">
        <f>IF(N303="sníž. přenesená",J303,0)</f>
        <v>0</v>
      </c>
      <c r="BI303" s="143">
        <f>IF(N303="nulová",J303,0)</f>
        <v>0</v>
      </c>
      <c r="BJ303" s="17" t="s">
        <v>81</v>
      </c>
      <c r="BK303" s="143">
        <f>ROUND(I303*H303,2)</f>
        <v>0</v>
      </c>
      <c r="BL303" s="17" t="s">
        <v>164</v>
      </c>
      <c r="BM303" s="142" t="s">
        <v>1737</v>
      </c>
    </row>
    <row r="304" spans="2:65" s="1" customFormat="1" ht="10.199999999999999">
      <c r="B304" s="32"/>
      <c r="D304" s="144" t="s">
        <v>165</v>
      </c>
      <c r="F304" s="145" t="s">
        <v>1736</v>
      </c>
      <c r="I304" s="146"/>
      <c r="L304" s="32"/>
      <c r="M304" s="147"/>
      <c r="T304" s="56"/>
      <c r="AT304" s="17" t="s">
        <v>165</v>
      </c>
      <c r="AU304" s="17" t="s">
        <v>83</v>
      </c>
    </row>
    <row r="305" spans="2:65" s="13" customFormat="1" ht="10.199999999999999">
      <c r="B305" s="176"/>
      <c r="D305" s="144" t="s">
        <v>331</v>
      </c>
      <c r="E305" s="177" t="s">
        <v>1</v>
      </c>
      <c r="F305" s="178" t="s">
        <v>1725</v>
      </c>
      <c r="H305" s="177" t="s">
        <v>1</v>
      </c>
      <c r="I305" s="179"/>
      <c r="L305" s="176"/>
      <c r="M305" s="180"/>
      <c r="T305" s="181"/>
      <c r="AT305" s="177" t="s">
        <v>331</v>
      </c>
      <c r="AU305" s="177" t="s">
        <v>83</v>
      </c>
      <c r="AV305" s="13" t="s">
        <v>81</v>
      </c>
      <c r="AW305" s="13" t="s">
        <v>31</v>
      </c>
      <c r="AX305" s="13" t="s">
        <v>74</v>
      </c>
      <c r="AY305" s="177" t="s">
        <v>159</v>
      </c>
    </row>
    <row r="306" spans="2:65" s="12" customFormat="1" ht="10.199999999999999">
      <c r="B306" s="168"/>
      <c r="D306" s="144" t="s">
        <v>331</v>
      </c>
      <c r="E306" s="169" t="s">
        <v>1</v>
      </c>
      <c r="F306" s="170" t="s">
        <v>1738</v>
      </c>
      <c r="H306" s="171">
        <v>4.4809999999999999</v>
      </c>
      <c r="I306" s="172"/>
      <c r="L306" s="168"/>
      <c r="M306" s="173"/>
      <c r="T306" s="174"/>
      <c r="AT306" s="169" t="s">
        <v>331</v>
      </c>
      <c r="AU306" s="169" t="s">
        <v>83</v>
      </c>
      <c r="AV306" s="12" t="s">
        <v>83</v>
      </c>
      <c r="AW306" s="12" t="s">
        <v>31</v>
      </c>
      <c r="AX306" s="12" t="s">
        <v>74</v>
      </c>
      <c r="AY306" s="169" t="s">
        <v>159</v>
      </c>
    </row>
    <row r="307" spans="2:65" s="14" customFormat="1" ht="10.199999999999999">
      <c r="B307" s="182"/>
      <c r="D307" s="144" t="s">
        <v>331</v>
      </c>
      <c r="E307" s="183" t="s">
        <v>1</v>
      </c>
      <c r="F307" s="184" t="s">
        <v>1597</v>
      </c>
      <c r="H307" s="185">
        <v>4.4809999999999999</v>
      </c>
      <c r="I307" s="186"/>
      <c r="L307" s="182"/>
      <c r="M307" s="187"/>
      <c r="T307" s="188"/>
      <c r="AT307" s="183" t="s">
        <v>331</v>
      </c>
      <c r="AU307" s="183" t="s">
        <v>83</v>
      </c>
      <c r="AV307" s="14" t="s">
        <v>164</v>
      </c>
      <c r="AW307" s="14" t="s">
        <v>31</v>
      </c>
      <c r="AX307" s="14" t="s">
        <v>74</v>
      </c>
      <c r="AY307" s="183" t="s">
        <v>159</v>
      </c>
    </row>
    <row r="308" spans="2:65" s="12" customFormat="1" ht="10.199999999999999">
      <c r="B308" s="168"/>
      <c r="D308" s="144" t="s">
        <v>331</v>
      </c>
      <c r="E308" s="169" t="s">
        <v>1</v>
      </c>
      <c r="F308" s="170" t="s">
        <v>1739</v>
      </c>
      <c r="H308" s="171">
        <v>9.2040000000000006</v>
      </c>
      <c r="I308" s="172"/>
      <c r="L308" s="168"/>
      <c r="M308" s="173"/>
      <c r="T308" s="174"/>
      <c r="AT308" s="169" t="s">
        <v>331</v>
      </c>
      <c r="AU308" s="169" t="s">
        <v>83</v>
      </c>
      <c r="AV308" s="12" t="s">
        <v>83</v>
      </c>
      <c r="AW308" s="12" t="s">
        <v>31</v>
      </c>
      <c r="AX308" s="12" t="s">
        <v>81</v>
      </c>
      <c r="AY308" s="169" t="s">
        <v>159</v>
      </c>
    </row>
    <row r="309" spans="2:65" s="1" customFormat="1" ht="16.5" customHeight="1">
      <c r="B309" s="130"/>
      <c r="C309" s="158" t="s">
        <v>253</v>
      </c>
      <c r="D309" s="158" t="s">
        <v>326</v>
      </c>
      <c r="E309" s="159" t="s">
        <v>1720</v>
      </c>
      <c r="F309" s="160" t="s">
        <v>1721</v>
      </c>
      <c r="G309" s="161" t="s">
        <v>329</v>
      </c>
      <c r="H309" s="162">
        <v>33.862000000000002</v>
      </c>
      <c r="I309" s="163"/>
      <c r="J309" s="164">
        <f>ROUND(I309*H309,2)</f>
        <v>0</v>
      </c>
      <c r="K309" s="160" t="s">
        <v>320</v>
      </c>
      <c r="L309" s="165"/>
      <c r="M309" s="166" t="s">
        <v>1</v>
      </c>
      <c r="N309" s="167" t="s">
        <v>39</v>
      </c>
      <c r="P309" s="140">
        <f>O309*H309</f>
        <v>0</v>
      </c>
      <c r="Q309" s="140">
        <v>1</v>
      </c>
      <c r="R309" s="140">
        <f>Q309*H309</f>
        <v>33.862000000000002</v>
      </c>
      <c r="S309" s="140">
        <v>0</v>
      </c>
      <c r="T309" s="141">
        <f>S309*H309</f>
        <v>0</v>
      </c>
      <c r="AR309" s="142" t="s">
        <v>175</v>
      </c>
      <c r="AT309" s="142" t="s">
        <v>326</v>
      </c>
      <c r="AU309" s="142" t="s">
        <v>83</v>
      </c>
      <c r="AY309" s="17" t="s">
        <v>159</v>
      </c>
      <c r="BE309" s="143">
        <f>IF(N309="základní",J309,0)</f>
        <v>0</v>
      </c>
      <c r="BF309" s="143">
        <f>IF(N309="snížená",J309,0)</f>
        <v>0</v>
      </c>
      <c r="BG309" s="143">
        <f>IF(N309="zákl. přenesená",J309,0)</f>
        <v>0</v>
      </c>
      <c r="BH309" s="143">
        <f>IF(N309="sníž. přenesená",J309,0)</f>
        <v>0</v>
      </c>
      <c r="BI309" s="143">
        <f>IF(N309="nulová",J309,0)</f>
        <v>0</v>
      </c>
      <c r="BJ309" s="17" t="s">
        <v>81</v>
      </c>
      <c r="BK309" s="143">
        <f>ROUND(I309*H309,2)</f>
        <v>0</v>
      </c>
      <c r="BL309" s="17" t="s">
        <v>164</v>
      </c>
      <c r="BM309" s="142" t="s">
        <v>1740</v>
      </c>
    </row>
    <row r="310" spans="2:65" s="1" customFormat="1" ht="10.199999999999999">
      <c r="B310" s="32"/>
      <c r="D310" s="144" t="s">
        <v>165</v>
      </c>
      <c r="F310" s="145" t="s">
        <v>1721</v>
      </c>
      <c r="I310" s="146"/>
      <c r="L310" s="32"/>
      <c r="M310" s="147"/>
      <c r="T310" s="56"/>
      <c r="AT310" s="17" t="s">
        <v>165</v>
      </c>
      <c r="AU310" s="17" t="s">
        <v>83</v>
      </c>
    </row>
    <row r="311" spans="2:65" s="12" customFormat="1" ht="10.199999999999999">
      <c r="B311" s="168"/>
      <c r="D311" s="144" t="s">
        <v>331</v>
      </c>
      <c r="E311" s="169" t="s">
        <v>1</v>
      </c>
      <c r="F311" s="170" t="s">
        <v>1741</v>
      </c>
      <c r="H311" s="171">
        <v>33.862000000000002</v>
      </c>
      <c r="I311" s="172"/>
      <c r="L311" s="168"/>
      <c r="M311" s="173"/>
      <c r="T311" s="174"/>
      <c r="AT311" s="169" t="s">
        <v>331</v>
      </c>
      <c r="AU311" s="169" t="s">
        <v>83</v>
      </c>
      <c r="AV311" s="12" t="s">
        <v>83</v>
      </c>
      <c r="AW311" s="12" t="s">
        <v>31</v>
      </c>
      <c r="AX311" s="12" t="s">
        <v>81</v>
      </c>
      <c r="AY311" s="169" t="s">
        <v>159</v>
      </c>
    </row>
    <row r="312" spans="2:65" s="10" customFormat="1" ht="22.8" customHeight="1">
      <c r="B312" s="120"/>
      <c r="D312" s="121" t="s">
        <v>73</v>
      </c>
      <c r="E312" s="156" t="s">
        <v>83</v>
      </c>
      <c r="F312" s="156" t="s">
        <v>1742</v>
      </c>
      <c r="I312" s="123"/>
      <c r="J312" s="157">
        <f>BK312</f>
        <v>0</v>
      </c>
      <c r="L312" s="120"/>
      <c r="M312" s="125"/>
      <c r="P312" s="126">
        <f>SUM(P313:P381)</f>
        <v>0</v>
      </c>
      <c r="R312" s="126">
        <f>SUM(R313:R381)</f>
        <v>181.96350515000003</v>
      </c>
      <c r="T312" s="127">
        <f>SUM(T313:T381)</f>
        <v>0</v>
      </c>
      <c r="AR312" s="121" t="s">
        <v>81</v>
      </c>
      <c r="AT312" s="128" t="s">
        <v>73</v>
      </c>
      <c r="AU312" s="128" t="s">
        <v>81</v>
      </c>
      <c r="AY312" s="121" t="s">
        <v>159</v>
      </c>
      <c r="BK312" s="129">
        <f>SUM(BK313:BK381)</f>
        <v>0</v>
      </c>
    </row>
    <row r="313" spans="2:65" s="1" customFormat="1" ht="21.75" customHeight="1">
      <c r="B313" s="130"/>
      <c r="C313" s="131" t="s">
        <v>322</v>
      </c>
      <c r="D313" s="131" t="s">
        <v>160</v>
      </c>
      <c r="E313" s="132" t="s">
        <v>1743</v>
      </c>
      <c r="F313" s="133" t="s">
        <v>1744</v>
      </c>
      <c r="G313" s="134" t="s">
        <v>315</v>
      </c>
      <c r="H313" s="135">
        <v>1.89</v>
      </c>
      <c r="I313" s="136"/>
      <c r="J313" s="137">
        <f>ROUND(I313*H313,2)</f>
        <v>0</v>
      </c>
      <c r="K313" s="133" t="s">
        <v>320</v>
      </c>
      <c r="L313" s="32"/>
      <c r="M313" s="138" t="s">
        <v>1</v>
      </c>
      <c r="N313" s="139" t="s">
        <v>39</v>
      </c>
      <c r="P313" s="140">
        <f>O313*H313</f>
        <v>0</v>
      </c>
      <c r="Q313" s="140">
        <v>1.92</v>
      </c>
      <c r="R313" s="140">
        <f>Q313*H313</f>
        <v>3.6287999999999996</v>
      </c>
      <c r="S313" s="140">
        <v>0</v>
      </c>
      <c r="T313" s="141">
        <f>S313*H313</f>
        <v>0</v>
      </c>
      <c r="AR313" s="142" t="s">
        <v>164</v>
      </c>
      <c r="AT313" s="142" t="s">
        <v>160</v>
      </c>
      <c r="AU313" s="142" t="s">
        <v>83</v>
      </c>
      <c r="AY313" s="17" t="s">
        <v>159</v>
      </c>
      <c r="BE313" s="143">
        <f>IF(N313="základní",J313,0)</f>
        <v>0</v>
      </c>
      <c r="BF313" s="143">
        <f>IF(N313="snížená",J313,0)</f>
        <v>0</v>
      </c>
      <c r="BG313" s="143">
        <f>IF(N313="zákl. přenesená",J313,0)</f>
        <v>0</v>
      </c>
      <c r="BH313" s="143">
        <f>IF(N313="sníž. přenesená",J313,0)</f>
        <v>0</v>
      </c>
      <c r="BI313" s="143">
        <f>IF(N313="nulová",J313,0)</f>
        <v>0</v>
      </c>
      <c r="BJ313" s="17" t="s">
        <v>81</v>
      </c>
      <c r="BK313" s="143">
        <f>ROUND(I313*H313,2)</f>
        <v>0</v>
      </c>
      <c r="BL313" s="17" t="s">
        <v>164</v>
      </c>
      <c r="BM313" s="142" t="s">
        <v>1745</v>
      </c>
    </row>
    <row r="314" spans="2:65" s="1" customFormat="1" ht="10.199999999999999">
      <c r="B314" s="32"/>
      <c r="D314" s="144" t="s">
        <v>165</v>
      </c>
      <c r="F314" s="145" t="s">
        <v>1744</v>
      </c>
      <c r="I314" s="146"/>
      <c r="L314" s="32"/>
      <c r="M314" s="147"/>
      <c r="T314" s="56"/>
      <c r="AT314" s="17" t="s">
        <v>165</v>
      </c>
      <c r="AU314" s="17" t="s">
        <v>83</v>
      </c>
    </row>
    <row r="315" spans="2:65" s="12" customFormat="1" ht="10.199999999999999">
      <c r="B315" s="168"/>
      <c r="D315" s="144" t="s">
        <v>331</v>
      </c>
      <c r="E315" s="169" t="s">
        <v>1</v>
      </c>
      <c r="F315" s="170" t="s">
        <v>1596</v>
      </c>
      <c r="H315" s="171">
        <v>1.89</v>
      </c>
      <c r="I315" s="172"/>
      <c r="L315" s="168"/>
      <c r="M315" s="173"/>
      <c r="T315" s="174"/>
      <c r="AT315" s="169" t="s">
        <v>331</v>
      </c>
      <c r="AU315" s="169" t="s">
        <v>83</v>
      </c>
      <c r="AV315" s="12" t="s">
        <v>83</v>
      </c>
      <c r="AW315" s="12" t="s">
        <v>31</v>
      </c>
      <c r="AX315" s="12" t="s">
        <v>81</v>
      </c>
      <c r="AY315" s="169" t="s">
        <v>159</v>
      </c>
    </row>
    <row r="316" spans="2:65" s="1" customFormat="1" ht="24.15" customHeight="1">
      <c r="B316" s="130"/>
      <c r="C316" s="131" t="s">
        <v>257</v>
      </c>
      <c r="D316" s="131" t="s">
        <v>160</v>
      </c>
      <c r="E316" s="132" t="s">
        <v>1746</v>
      </c>
      <c r="F316" s="133" t="s">
        <v>1747</v>
      </c>
      <c r="G316" s="134" t="s">
        <v>344</v>
      </c>
      <c r="H316" s="135">
        <v>42</v>
      </c>
      <c r="I316" s="136"/>
      <c r="J316" s="137">
        <f>ROUND(I316*H316,2)</f>
        <v>0</v>
      </c>
      <c r="K316" s="133" t="s">
        <v>320</v>
      </c>
      <c r="L316" s="32"/>
      <c r="M316" s="138" t="s">
        <v>1</v>
      </c>
      <c r="N316" s="139" t="s">
        <v>39</v>
      </c>
      <c r="P316" s="140">
        <f>O316*H316</f>
        <v>0</v>
      </c>
      <c r="Q316" s="140">
        <v>7.2999999999999996E-4</v>
      </c>
      <c r="R316" s="140">
        <f>Q316*H316</f>
        <v>3.066E-2</v>
      </c>
      <c r="S316" s="140">
        <v>0</v>
      </c>
      <c r="T316" s="141">
        <f>S316*H316</f>
        <v>0</v>
      </c>
      <c r="AR316" s="142" t="s">
        <v>164</v>
      </c>
      <c r="AT316" s="142" t="s">
        <v>160</v>
      </c>
      <c r="AU316" s="142" t="s">
        <v>83</v>
      </c>
      <c r="AY316" s="17" t="s">
        <v>159</v>
      </c>
      <c r="BE316" s="143">
        <f>IF(N316="základní",J316,0)</f>
        <v>0</v>
      </c>
      <c r="BF316" s="143">
        <f>IF(N316="snížená",J316,0)</f>
        <v>0</v>
      </c>
      <c r="BG316" s="143">
        <f>IF(N316="zákl. přenesená",J316,0)</f>
        <v>0</v>
      </c>
      <c r="BH316" s="143">
        <f>IF(N316="sníž. přenesená",J316,0)</f>
        <v>0</v>
      </c>
      <c r="BI316" s="143">
        <f>IF(N316="nulová",J316,0)</f>
        <v>0</v>
      </c>
      <c r="BJ316" s="17" t="s">
        <v>81</v>
      </c>
      <c r="BK316" s="143">
        <f>ROUND(I316*H316,2)</f>
        <v>0</v>
      </c>
      <c r="BL316" s="17" t="s">
        <v>164</v>
      </c>
      <c r="BM316" s="142" t="s">
        <v>1748</v>
      </c>
    </row>
    <row r="317" spans="2:65" s="1" customFormat="1" ht="19.2">
      <c r="B317" s="32"/>
      <c r="D317" s="144" t="s">
        <v>165</v>
      </c>
      <c r="F317" s="145" t="s">
        <v>1749</v>
      </c>
      <c r="I317" s="146"/>
      <c r="L317" s="32"/>
      <c r="M317" s="147"/>
      <c r="T317" s="56"/>
      <c r="AT317" s="17" t="s">
        <v>165</v>
      </c>
      <c r="AU317" s="17" t="s">
        <v>83</v>
      </c>
    </row>
    <row r="318" spans="2:65" s="12" customFormat="1" ht="10.199999999999999">
      <c r="B318" s="168"/>
      <c r="D318" s="144" t="s">
        <v>331</v>
      </c>
      <c r="E318" s="169" t="s">
        <v>1</v>
      </c>
      <c r="F318" s="170" t="s">
        <v>1750</v>
      </c>
      <c r="H318" s="171">
        <v>42</v>
      </c>
      <c r="I318" s="172"/>
      <c r="L318" s="168"/>
      <c r="M318" s="173"/>
      <c r="T318" s="174"/>
      <c r="AT318" s="169" t="s">
        <v>331</v>
      </c>
      <c r="AU318" s="169" t="s">
        <v>83</v>
      </c>
      <c r="AV318" s="12" t="s">
        <v>83</v>
      </c>
      <c r="AW318" s="12" t="s">
        <v>31</v>
      </c>
      <c r="AX318" s="12" t="s">
        <v>81</v>
      </c>
      <c r="AY318" s="169" t="s">
        <v>159</v>
      </c>
    </row>
    <row r="319" spans="2:65" s="1" customFormat="1" ht="24.15" customHeight="1">
      <c r="B319" s="130"/>
      <c r="C319" s="131" t="s">
        <v>333</v>
      </c>
      <c r="D319" s="131" t="s">
        <v>160</v>
      </c>
      <c r="E319" s="132" t="s">
        <v>1751</v>
      </c>
      <c r="F319" s="133" t="s">
        <v>1752</v>
      </c>
      <c r="G319" s="134" t="s">
        <v>315</v>
      </c>
      <c r="H319" s="135">
        <v>28.571000000000002</v>
      </c>
      <c r="I319" s="136"/>
      <c r="J319" s="137">
        <f>ROUND(I319*H319,2)</f>
        <v>0</v>
      </c>
      <c r="K319" s="133" t="s">
        <v>1</v>
      </c>
      <c r="L319" s="32"/>
      <c r="M319" s="138" t="s">
        <v>1</v>
      </c>
      <c r="N319" s="139" t="s">
        <v>39</v>
      </c>
      <c r="P319" s="140">
        <f>O319*H319</f>
        <v>0</v>
      </c>
      <c r="Q319" s="140">
        <v>2.16</v>
      </c>
      <c r="R319" s="140">
        <f>Q319*H319</f>
        <v>61.713360000000009</v>
      </c>
      <c r="S319" s="140">
        <v>0</v>
      </c>
      <c r="T319" s="141">
        <f>S319*H319</f>
        <v>0</v>
      </c>
      <c r="AR319" s="142" t="s">
        <v>164</v>
      </c>
      <c r="AT319" s="142" t="s">
        <v>160</v>
      </c>
      <c r="AU319" s="142" t="s">
        <v>83</v>
      </c>
      <c r="AY319" s="17" t="s">
        <v>159</v>
      </c>
      <c r="BE319" s="143">
        <f>IF(N319="základní",J319,0)</f>
        <v>0</v>
      </c>
      <c r="BF319" s="143">
        <f>IF(N319="snížená",J319,0)</f>
        <v>0</v>
      </c>
      <c r="BG319" s="143">
        <f>IF(N319="zákl. přenesená",J319,0)</f>
        <v>0</v>
      </c>
      <c r="BH319" s="143">
        <f>IF(N319="sníž. přenesená",J319,0)</f>
        <v>0</v>
      </c>
      <c r="BI319" s="143">
        <f>IF(N319="nulová",J319,0)</f>
        <v>0</v>
      </c>
      <c r="BJ319" s="17" t="s">
        <v>81</v>
      </c>
      <c r="BK319" s="143">
        <f>ROUND(I319*H319,2)</f>
        <v>0</v>
      </c>
      <c r="BL319" s="17" t="s">
        <v>164</v>
      </c>
      <c r="BM319" s="142" t="s">
        <v>1753</v>
      </c>
    </row>
    <row r="320" spans="2:65" s="1" customFormat="1" ht="19.2">
      <c r="B320" s="32"/>
      <c r="D320" s="144" t="s">
        <v>165</v>
      </c>
      <c r="F320" s="145" t="s">
        <v>1752</v>
      </c>
      <c r="I320" s="146"/>
      <c r="L320" s="32"/>
      <c r="M320" s="147"/>
      <c r="T320" s="56"/>
      <c r="AT320" s="17" t="s">
        <v>165</v>
      </c>
      <c r="AU320" s="17" t="s">
        <v>83</v>
      </c>
    </row>
    <row r="321" spans="2:65" s="12" customFormat="1" ht="10.199999999999999">
      <c r="B321" s="168"/>
      <c r="D321" s="144" t="s">
        <v>331</v>
      </c>
      <c r="E321" s="169" t="s">
        <v>1505</v>
      </c>
      <c r="F321" s="170" t="s">
        <v>1754</v>
      </c>
      <c r="H321" s="171">
        <v>28.571000000000002</v>
      </c>
      <c r="I321" s="172"/>
      <c r="L321" s="168"/>
      <c r="M321" s="173"/>
      <c r="T321" s="174"/>
      <c r="AT321" s="169" t="s">
        <v>331</v>
      </c>
      <c r="AU321" s="169" t="s">
        <v>83</v>
      </c>
      <c r="AV321" s="12" t="s">
        <v>83</v>
      </c>
      <c r="AW321" s="12" t="s">
        <v>31</v>
      </c>
      <c r="AX321" s="12" t="s">
        <v>81</v>
      </c>
      <c r="AY321" s="169" t="s">
        <v>159</v>
      </c>
    </row>
    <row r="322" spans="2:65" s="1" customFormat="1" ht="24.15" customHeight="1">
      <c r="B322" s="130"/>
      <c r="C322" s="131" t="s">
        <v>258</v>
      </c>
      <c r="D322" s="131" t="s">
        <v>160</v>
      </c>
      <c r="E322" s="132" t="s">
        <v>1755</v>
      </c>
      <c r="F322" s="133" t="s">
        <v>1756</v>
      </c>
      <c r="G322" s="134" t="s">
        <v>315</v>
      </c>
      <c r="H322" s="135">
        <v>4.0819999999999999</v>
      </c>
      <c r="I322" s="136"/>
      <c r="J322" s="137">
        <f>ROUND(I322*H322,2)</f>
        <v>0</v>
      </c>
      <c r="K322" s="133" t="s">
        <v>1</v>
      </c>
      <c r="L322" s="32"/>
      <c r="M322" s="138" t="s">
        <v>1</v>
      </c>
      <c r="N322" s="139" t="s">
        <v>39</v>
      </c>
      <c r="P322" s="140">
        <f>O322*H322</f>
        <v>0</v>
      </c>
      <c r="Q322" s="140">
        <v>2.16</v>
      </c>
      <c r="R322" s="140">
        <f>Q322*H322</f>
        <v>8.817120000000001</v>
      </c>
      <c r="S322" s="140">
        <v>0</v>
      </c>
      <c r="T322" s="141">
        <f>S322*H322</f>
        <v>0</v>
      </c>
      <c r="AR322" s="142" t="s">
        <v>164</v>
      </c>
      <c r="AT322" s="142" t="s">
        <v>160</v>
      </c>
      <c r="AU322" s="142" t="s">
        <v>83</v>
      </c>
      <c r="AY322" s="17" t="s">
        <v>159</v>
      </c>
      <c r="BE322" s="143">
        <f>IF(N322="základní",J322,0)</f>
        <v>0</v>
      </c>
      <c r="BF322" s="143">
        <f>IF(N322="snížená",J322,0)</f>
        <v>0</v>
      </c>
      <c r="BG322" s="143">
        <f>IF(N322="zákl. přenesená",J322,0)</f>
        <v>0</v>
      </c>
      <c r="BH322" s="143">
        <f>IF(N322="sníž. přenesená",J322,0)</f>
        <v>0</v>
      </c>
      <c r="BI322" s="143">
        <f>IF(N322="nulová",J322,0)</f>
        <v>0</v>
      </c>
      <c r="BJ322" s="17" t="s">
        <v>81</v>
      </c>
      <c r="BK322" s="143">
        <f>ROUND(I322*H322,2)</f>
        <v>0</v>
      </c>
      <c r="BL322" s="17" t="s">
        <v>164</v>
      </c>
      <c r="BM322" s="142" t="s">
        <v>1757</v>
      </c>
    </row>
    <row r="323" spans="2:65" s="1" customFormat="1" ht="19.2">
      <c r="B323" s="32"/>
      <c r="D323" s="144" t="s">
        <v>165</v>
      </c>
      <c r="F323" s="145" t="s">
        <v>1756</v>
      </c>
      <c r="I323" s="146"/>
      <c r="L323" s="32"/>
      <c r="M323" s="147"/>
      <c r="T323" s="56"/>
      <c r="AT323" s="17" t="s">
        <v>165</v>
      </c>
      <c r="AU323" s="17" t="s">
        <v>83</v>
      </c>
    </row>
    <row r="324" spans="2:65" s="12" customFormat="1" ht="10.199999999999999">
      <c r="B324" s="168"/>
      <c r="D324" s="144" t="s">
        <v>331</v>
      </c>
      <c r="E324" s="169" t="s">
        <v>1508</v>
      </c>
      <c r="F324" s="170" t="s">
        <v>1758</v>
      </c>
      <c r="H324" s="171">
        <v>4.0819999999999999</v>
      </c>
      <c r="I324" s="172"/>
      <c r="L324" s="168"/>
      <c r="M324" s="173"/>
      <c r="T324" s="174"/>
      <c r="AT324" s="169" t="s">
        <v>331</v>
      </c>
      <c r="AU324" s="169" t="s">
        <v>83</v>
      </c>
      <c r="AV324" s="12" t="s">
        <v>83</v>
      </c>
      <c r="AW324" s="12" t="s">
        <v>31</v>
      </c>
      <c r="AX324" s="12" t="s">
        <v>81</v>
      </c>
      <c r="AY324" s="169" t="s">
        <v>159</v>
      </c>
    </row>
    <row r="325" spans="2:65" s="1" customFormat="1" ht="16.5" customHeight="1">
      <c r="B325" s="130"/>
      <c r="C325" s="131" t="s">
        <v>633</v>
      </c>
      <c r="D325" s="131" t="s">
        <v>160</v>
      </c>
      <c r="E325" s="132" t="s">
        <v>1759</v>
      </c>
      <c r="F325" s="133" t="s">
        <v>1760</v>
      </c>
      <c r="G325" s="134" t="s">
        <v>315</v>
      </c>
      <c r="H325" s="135">
        <v>6.8049999999999997</v>
      </c>
      <c r="I325" s="136"/>
      <c r="J325" s="137">
        <f>ROUND(I325*H325,2)</f>
        <v>0</v>
      </c>
      <c r="K325" s="133" t="s">
        <v>320</v>
      </c>
      <c r="L325" s="32"/>
      <c r="M325" s="138" t="s">
        <v>1</v>
      </c>
      <c r="N325" s="139" t="s">
        <v>39</v>
      </c>
      <c r="P325" s="140">
        <f>O325*H325</f>
        <v>0</v>
      </c>
      <c r="Q325" s="140">
        <v>2.3010199999999998</v>
      </c>
      <c r="R325" s="140">
        <f>Q325*H325</f>
        <v>15.658441099999997</v>
      </c>
      <c r="S325" s="140">
        <v>0</v>
      </c>
      <c r="T325" s="141">
        <f>S325*H325</f>
        <v>0</v>
      </c>
      <c r="AR325" s="142" t="s">
        <v>164</v>
      </c>
      <c r="AT325" s="142" t="s">
        <v>160</v>
      </c>
      <c r="AU325" s="142" t="s">
        <v>83</v>
      </c>
      <c r="AY325" s="17" t="s">
        <v>159</v>
      </c>
      <c r="BE325" s="143">
        <f>IF(N325="základní",J325,0)</f>
        <v>0</v>
      </c>
      <c r="BF325" s="143">
        <f>IF(N325="snížená",J325,0)</f>
        <v>0</v>
      </c>
      <c r="BG325" s="143">
        <f>IF(N325="zákl. přenesená",J325,0)</f>
        <v>0</v>
      </c>
      <c r="BH325" s="143">
        <f>IF(N325="sníž. přenesená",J325,0)</f>
        <v>0</v>
      </c>
      <c r="BI325" s="143">
        <f>IF(N325="nulová",J325,0)</f>
        <v>0</v>
      </c>
      <c r="BJ325" s="17" t="s">
        <v>81</v>
      </c>
      <c r="BK325" s="143">
        <f>ROUND(I325*H325,2)</f>
        <v>0</v>
      </c>
      <c r="BL325" s="17" t="s">
        <v>164</v>
      </c>
      <c r="BM325" s="142" t="s">
        <v>1761</v>
      </c>
    </row>
    <row r="326" spans="2:65" s="1" customFormat="1" ht="19.2">
      <c r="B326" s="32"/>
      <c r="D326" s="144" t="s">
        <v>165</v>
      </c>
      <c r="F326" s="145" t="s">
        <v>1762</v>
      </c>
      <c r="I326" s="146"/>
      <c r="L326" s="32"/>
      <c r="M326" s="147"/>
      <c r="T326" s="56"/>
      <c r="AT326" s="17" t="s">
        <v>165</v>
      </c>
      <c r="AU326" s="17" t="s">
        <v>83</v>
      </c>
    </row>
    <row r="327" spans="2:65" s="12" customFormat="1" ht="10.199999999999999">
      <c r="B327" s="168"/>
      <c r="D327" s="144" t="s">
        <v>331</v>
      </c>
      <c r="E327" s="169" t="s">
        <v>1495</v>
      </c>
      <c r="F327" s="170" t="s">
        <v>1763</v>
      </c>
      <c r="H327" s="171">
        <v>6.8049999999999997</v>
      </c>
      <c r="I327" s="172"/>
      <c r="L327" s="168"/>
      <c r="M327" s="173"/>
      <c r="T327" s="174"/>
      <c r="AT327" s="169" t="s">
        <v>331</v>
      </c>
      <c r="AU327" s="169" t="s">
        <v>83</v>
      </c>
      <c r="AV327" s="12" t="s">
        <v>83</v>
      </c>
      <c r="AW327" s="12" t="s">
        <v>31</v>
      </c>
      <c r="AX327" s="12" t="s">
        <v>81</v>
      </c>
      <c r="AY327" s="169" t="s">
        <v>159</v>
      </c>
    </row>
    <row r="328" spans="2:65" s="1" customFormat="1" ht="16.5" customHeight="1">
      <c r="B328" s="130"/>
      <c r="C328" s="131" t="s">
        <v>261</v>
      </c>
      <c r="D328" s="131" t="s">
        <v>160</v>
      </c>
      <c r="E328" s="132" t="s">
        <v>1759</v>
      </c>
      <c r="F328" s="133" t="s">
        <v>1760</v>
      </c>
      <c r="G328" s="134" t="s">
        <v>315</v>
      </c>
      <c r="H328" s="135">
        <v>2.2400000000000002</v>
      </c>
      <c r="I328" s="136"/>
      <c r="J328" s="137">
        <f>ROUND(I328*H328,2)</f>
        <v>0</v>
      </c>
      <c r="K328" s="133" t="s">
        <v>320</v>
      </c>
      <c r="L328" s="32"/>
      <c r="M328" s="138" t="s">
        <v>1</v>
      </c>
      <c r="N328" s="139" t="s">
        <v>39</v>
      </c>
      <c r="P328" s="140">
        <f>O328*H328</f>
        <v>0</v>
      </c>
      <c r="Q328" s="140">
        <v>2.3010199999999998</v>
      </c>
      <c r="R328" s="140">
        <f>Q328*H328</f>
        <v>5.1542848000000001</v>
      </c>
      <c r="S328" s="140">
        <v>0</v>
      </c>
      <c r="T328" s="141">
        <f>S328*H328</f>
        <v>0</v>
      </c>
      <c r="AR328" s="142" t="s">
        <v>164</v>
      </c>
      <c r="AT328" s="142" t="s">
        <v>160</v>
      </c>
      <c r="AU328" s="142" t="s">
        <v>83</v>
      </c>
      <c r="AY328" s="17" t="s">
        <v>159</v>
      </c>
      <c r="BE328" s="143">
        <f>IF(N328="základní",J328,0)</f>
        <v>0</v>
      </c>
      <c r="BF328" s="143">
        <f>IF(N328="snížená",J328,0)</f>
        <v>0</v>
      </c>
      <c r="BG328" s="143">
        <f>IF(N328="zákl. přenesená",J328,0)</f>
        <v>0</v>
      </c>
      <c r="BH328" s="143">
        <f>IF(N328="sníž. přenesená",J328,0)</f>
        <v>0</v>
      </c>
      <c r="BI328" s="143">
        <f>IF(N328="nulová",J328,0)</f>
        <v>0</v>
      </c>
      <c r="BJ328" s="17" t="s">
        <v>81</v>
      </c>
      <c r="BK328" s="143">
        <f>ROUND(I328*H328,2)</f>
        <v>0</v>
      </c>
      <c r="BL328" s="17" t="s">
        <v>164</v>
      </c>
      <c r="BM328" s="142" t="s">
        <v>1764</v>
      </c>
    </row>
    <row r="329" spans="2:65" s="1" customFormat="1" ht="19.2">
      <c r="B329" s="32"/>
      <c r="D329" s="144" t="s">
        <v>165</v>
      </c>
      <c r="F329" s="145" t="s">
        <v>1762</v>
      </c>
      <c r="I329" s="146"/>
      <c r="L329" s="32"/>
      <c r="M329" s="147"/>
      <c r="T329" s="56"/>
      <c r="AT329" s="17" t="s">
        <v>165</v>
      </c>
      <c r="AU329" s="17" t="s">
        <v>83</v>
      </c>
    </row>
    <row r="330" spans="2:65" s="12" customFormat="1" ht="10.199999999999999">
      <c r="B330" s="168"/>
      <c r="D330" s="144" t="s">
        <v>331</v>
      </c>
      <c r="E330" s="169" t="s">
        <v>1</v>
      </c>
      <c r="F330" s="170" t="s">
        <v>1765</v>
      </c>
      <c r="H330" s="171">
        <v>2.2400000000000002</v>
      </c>
      <c r="I330" s="172"/>
      <c r="L330" s="168"/>
      <c r="M330" s="173"/>
      <c r="T330" s="174"/>
      <c r="AT330" s="169" t="s">
        <v>331</v>
      </c>
      <c r="AU330" s="169" t="s">
        <v>83</v>
      </c>
      <c r="AV330" s="12" t="s">
        <v>83</v>
      </c>
      <c r="AW330" s="12" t="s">
        <v>31</v>
      </c>
      <c r="AX330" s="12" t="s">
        <v>81</v>
      </c>
      <c r="AY330" s="169" t="s">
        <v>159</v>
      </c>
    </row>
    <row r="331" spans="2:65" s="1" customFormat="1" ht="16.5" customHeight="1">
      <c r="B331" s="130"/>
      <c r="C331" s="131" t="s">
        <v>638</v>
      </c>
      <c r="D331" s="131" t="s">
        <v>160</v>
      </c>
      <c r="E331" s="132" t="s">
        <v>1766</v>
      </c>
      <c r="F331" s="133" t="s">
        <v>1767</v>
      </c>
      <c r="G331" s="134" t="s">
        <v>315</v>
      </c>
      <c r="H331" s="135">
        <v>1.1619999999999999</v>
      </c>
      <c r="I331" s="136"/>
      <c r="J331" s="137">
        <f>ROUND(I331*H331,2)</f>
        <v>0</v>
      </c>
      <c r="K331" s="133" t="s">
        <v>1</v>
      </c>
      <c r="L331" s="32"/>
      <c r="M331" s="138" t="s">
        <v>1</v>
      </c>
      <c r="N331" s="139" t="s">
        <v>39</v>
      </c>
      <c r="P331" s="140">
        <f>O331*H331</f>
        <v>0</v>
      </c>
      <c r="Q331" s="140">
        <v>2.3010199999999998</v>
      </c>
      <c r="R331" s="140">
        <f>Q331*H331</f>
        <v>2.6737852399999995</v>
      </c>
      <c r="S331" s="140">
        <v>0</v>
      </c>
      <c r="T331" s="141">
        <f>S331*H331</f>
        <v>0</v>
      </c>
      <c r="AR331" s="142" t="s">
        <v>164</v>
      </c>
      <c r="AT331" s="142" t="s">
        <v>160</v>
      </c>
      <c r="AU331" s="142" t="s">
        <v>83</v>
      </c>
      <c r="AY331" s="17" t="s">
        <v>159</v>
      </c>
      <c r="BE331" s="143">
        <f>IF(N331="základní",J331,0)</f>
        <v>0</v>
      </c>
      <c r="BF331" s="143">
        <f>IF(N331="snížená",J331,0)</f>
        <v>0</v>
      </c>
      <c r="BG331" s="143">
        <f>IF(N331="zákl. přenesená",J331,0)</f>
        <v>0</v>
      </c>
      <c r="BH331" s="143">
        <f>IF(N331="sníž. přenesená",J331,0)</f>
        <v>0</v>
      </c>
      <c r="BI331" s="143">
        <f>IF(N331="nulová",J331,0)</f>
        <v>0</v>
      </c>
      <c r="BJ331" s="17" t="s">
        <v>81</v>
      </c>
      <c r="BK331" s="143">
        <f>ROUND(I331*H331,2)</f>
        <v>0</v>
      </c>
      <c r="BL331" s="17" t="s">
        <v>164</v>
      </c>
      <c r="BM331" s="142" t="s">
        <v>1768</v>
      </c>
    </row>
    <row r="332" spans="2:65" s="1" customFormat="1" ht="10.199999999999999">
      <c r="B332" s="32"/>
      <c r="D332" s="144" t="s">
        <v>165</v>
      </c>
      <c r="F332" s="145" t="s">
        <v>1767</v>
      </c>
      <c r="I332" s="146"/>
      <c r="L332" s="32"/>
      <c r="M332" s="147"/>
      <c r="T332" s="56"/>
      <c r="AT332" s="17" t="s">
        <v>165</v>
      </c>
      <c r="AU332" s="17" t="s">
        <v>83</v>
      </c>
    </row>
    <row r="333" spans="2:65" s="13" customFormat="1" ht="10.199999999999999">
      <c r="B333" s="176"/>
      <c r="D333" s="144" t="s">
        <v>331</v>
      </c>
      <c r="E333" s="177" t="s">
        <v>1</v>
      </c>
      <c r="F333" s="178" t="s">
        <v>1769</v>
      </c>
      <c r="H333" s="177" t="s">
        <v>1</v>
      </c>
      <c r="I333" s="179"/>
      <c r="L333" s="176"/>
      <c r="M333" s="180"/>
      <c r="T333" s="181"/>
      <c r="AT333" s="177" t="s">
        <v>331</v>
      </c>
      <c r="AU333" s="177" t="s">
        <v>83</v>
      </c>
      <c r="AV333" s="13" t="s">
        <v>81</v>
      </c>
      <c r="AW333" s="13" t="s">
        <v>31</v>
      </c>
      <c r="AX333" s="13" t="s">
        <v>74</v>
      </c>
      <c r="AY333" s="177" t="s">
        <v>159</v>
      </c>
    </row>
    <row r="334" spans="2:65" s="12" customFormat="1" ht="10.199999999999999">
      <c r="B334" s="168"/>
      <c r="D334" s="144" t="s">
        <v>331</v>
      </c>
      <c r="E334" s="169" t="s">
        <v>1</v>
      </c>
      <c r="F334" s="170" t="s">
        <v>1770</v>
      </c>
      <c r="H334" s="171">
        <v>0.33700000000000002</v>
      </c>
      <c r="I334" s="172"/>
      <c r="L334" s="168"/>
      <c r="M334" s="173"/>
      <c r="T334" s="174"/>
      <c r="AT334" s="169" t="s">
        <v>331</v>
      </c>
      <c r="AU334" s="169" t="s">
        <v>83</v>
      </c>
      <c r="AV334" s="12" t="s">
        <v>83</v>
      </c>
      <c r="AW334" s="12" t="s">
        <v>31</v>
      </c>
      <c r="AX334" s="12" t="s">
        <v>74</v>
      </c>
      <c r="AY334" s="169" t="s">
        <v>159</v>
      </c>
    </row>
    <row r="335" spans="2:65" s="12" customFormat="1" ht="10.199999999999999">
      <c r="B335" s="168"/>
      <c r="D335" s="144" t="s">
        <v>331</v>
      </c>
      <c r="E335" s="169" t="s">
        <v>1</v>
      </c>
      <c r="F335" s="170" t="s">
        <v>1771</v>
      </c>
      <c r="H335" s="171">
        <v>5.5E-2</v>
      </c>
      <c r="I335" s="172"/>
      <c r="L335" s="168"/>
      <c r="M335" s="173"/>
      <c r="T335" s="174"/>
      <c r="AT335" s="169" t="s">
        <v>331</v>
      </c>
      <c r="AU335" s="169" t="s">
        <v>83</v>
      </c>
      <c r="AV335" s="12" t="s">
        <v>83</v>
      </c>
      <c r="AW335" s="12" t="s">
        <v>31</v>
      </c>
      <c r="AX335" s="12" t="s">
        <v>74</v>
      </c>
      <c r="AY335" s="169" t="s">
        <v>159</v>
      </c>
    </row>
    <row r="336" spans="2:65" s="12" customFormat="1" ht="10.199999999999999">
      <c r="B336" s="168"/>
      <c r="D336" s="144" t="s">
        <v>331</v>
      </c>
      <c r="E336" s="169" t="s">
        <v>1</v>
      </c>
      <c r="F336" s="170" t="s">
        <v>1772</v>
      </c>
      <c r="H336" s="171">
        <v>0.77</v>
      </c>
      <c r="I336" s="172"/>
      <c r="L336" s="168"/>
      <c r="M336" s="173"/>
      <c r="T336" s="174"/>
      <c r="AT336" s="169" t="s">
        <v>331</v>
      </c>
      <c r="AU336" s="169" t="s">
        <v>83</v>
      </c>
      <c r="AV336" s="12" t="s">
        <v>83</v>
      </c>
      <c r="AW336" s="12" t="s">
        <v>31</v>
      </c>
      <c r="AX336" s="12" t="s">
        <v>74</v>
      </c>
      <c r="AY336" s="169" t="s">
        <v>159</v>
      </c>
    </row>
    <row r="337" spans="2:65" s="14" customFormat="1" ht="10.199999999999999">
      <c r="B337" s="182"/>
      <c r="D337" s="144" t="s">
        <v>331</v>
      </c>
      <c r="E337" s="183" t="s">
        <v>1</v>
      </c>
      <c r="F337" s="184" t="s">
        <v>1597</v>
      </c>
      <c r="H337" s="185">
        <v>1.1619999999999999</v>
      </c>
      <c r="I337" s="186"/>
      <c r="L337" s="182"/>
      <c r="M337" s="187"/>
      <c r="T337" s="188"/>
      <c r="AT337" s="183" t="s">
        <v>331</v>
      </c>
      <c r="AU337" s="183" t="s">
        <v>83</v>
      </c>
      <c r="AV337" s="14" t="s">
        <v>164</v>
      </c>
      <c r="AW337" s="14" t="s">
        <v>31</v>
      </c>
      <c r="AX337" s="14" t="s">
        <v>81</v>
      </c>
      <c r="AY337" s="183" t="s">
        <v>159</v>
      </c>
    </row>
    <row r="338" spans="2:65" s="1" customFormat="1" ht="24.15" customHeight="1">
      <c r="B338" s="130"/>
      <c r="C338" s="131" t="s">
        <v>266</v>
      </c>
      <c r="D338" s="131" t="s">
        <v>160</v>
      </c>
      <c r="E338" s="132" t="s">
        <v>1773</v>
      </c>
      <c r="F338" s="133" t="s">
        <v>1774</v>
      </c>
      <c r="G338" s="134" t="s">
        <v>315</v>
      </c>
      <c r="H338" s="135">
        <v>12.308999999999999</v>
      </c>
      <c r="I338" s="136"/>
      <c r="J338" s="137">
        <f>ROUND(I338*H338,2)</f>
        <v>0</v>
      </c>
      <c r="K338" s="133" t="s">
        <v>320</v>
      </c>
      <c r="L338" s="32"/>
      <c r="M338" s="138" t="s">
        <v>1</v>
      </c>
      <c r="N338" s="139" t="s">
        <v>39</v>
      </c>
      <c r="P338" s="140">
        <f>O338*H338</f>
        <v>0</v>
      </c>
      <c r="Q338" s="140">
        <v>2.5018699999999998</v>
      </c>
      <c r="R338" s="140">
        <f>Q338*H338</f>
        <v>30.795517829999994</v>
      </c>
      <c r="S338" s="140">
        <v>0</v>
      </c>
      <c r="T338" s="141">
        <f>S338*H338</f>
        <v>0</v>
      </c>
      <c r="AR338" s="142" t="s">
        <v>164</v>
      </c>
      <c r="AT338" s="142" t="s">
        <v>160</v>
      </c>
      <c r="AU338" s="142" t="s">
        <v>83</v>
      </c>
      <c r="AY338" s="17" t="s">
        <v>159</v>
      </c>
      <c r="BE338" s="143">
        <f>IF(N338="základní",J338,0)</f>
        <v>0</v>
      </c>
      <c r="BF338" s="143">
        <f>IF(N338="snížená",J338,0)</f>
        <v>0</v>
      </c>
      <c r="BG338" s="143">
        <f>IF(N338="zákl. přenesená",J338,0)</f>
        <v>0</v>
      </c>
      <c r="BH338" s="143">
        <f>IF(N338="sníž. přenesená",J338,0)</f>
        <v>0</v>
      </c>
      <c r="BI338" s="143">
        <f>IF(N338="nulová",J338,0)</f>
        <v>0</v>
      </c>
      <c r="BJ338" s="17" t="s">
        <v>81</v>
      </c>
      <c r="BK338" s="143">
        <f>ROUND(I338*H338,2)</f>
        <v>0</v>
      </c>
      <c r="BL338" s="17" t="s">
        <v>164</v>
      </c>
      <c r="BM338" s="142" t="s">
        <v>1775</v>
      </c>
    </row>
    <row r="339" spans="2:65" s="1" customFormat="1" ht="19.2">
      <c r="B339" s="32"/>
      <c r="D339" s="144" t="s">
        <v>165</v>
      </c>
      <c r="F339" s="145" t="s">
        <v>1776</v>
      </c>
      <c r="I339" s="146"/>
      <c r="L339" s="32"/>
      <c r="M339" s="147"/>
      <c r="T339" s="56"/>
      <c r="AT339" s="17" t="s">
        <v>165</v>
      </c>
      <c r="AU339" s="17" t="s">
        <v>83</v>
      </c>
    </row>
    <row r="340" spans="2:65" s="13" customFormat="1" ht="10.199999999999999">
      <c r="B340" s="176"/>
      <c r="D340" s="144" t="s">
        <v>331</v>
      </c>
      <c r="E340" s="177" t="s">
        <v>1</v>
      </c>
      <c r="F340" s="178" t="s">
        <v>1725</v>
      </c>
      <c r="H340" s="177" t="s">
        <v>1</v>
      </c>
      <c r="I340" s="179"/>
      <c r="L340" s="176"/>
      <c r="M340" s="180"/>
      <c r="T340" s="181"/>
      <c r="AT340" s="177" t="s">
        <v>331</v>
      </c>
      <c r="AU340" s="177" t="s">
        <v>83</v>
      </c>
      <c r="AV340" s="13" t="s">
        <v>81</v>
      </c>
      <c r="AW340" s="13" t="s">
        <v>31</v>
      </c>
      <c r="AX340" s="13" t="s">
        <v>74</v>
      </c>
      <c r="AY340" s="177" t="s">
        <v>159</v>
      </c>
    </row>
    <row r="341" spans="2:65" s="12" customFormat="1" ht="10.199999999999999">
      <c r="B341" s="168"/>
      <c r="D341" s="144" t="s">
        <v>331</v>
      </c>
      <c r="E341" s="169" t="s">
        <v>1</v>
      </c>
      <c r="F341" s="170" t="s">
        <v>1777</v>
      </c>
      <c r="H341" s="171">
        <v>12.308999999999999</v>
      </c>
      <c r="I341" s="172"/>
      <c r="L341" s="168"/>
      <c r="M341" s="173"/>
      <c r="T341" s="174"/>
      <c r="AT341" s="169" t="s">
        <v>331</v>
      </c>
      <c r="AU341" s="169" t="s">
        <v>83</v>
      </c>
      <c r="AV341" s="12" t="s">
        <v>83</v>
      </c>
      <c r="AW341" s="12" t="s">
        <v>31</v>
      </c>
      <c r="AX341" s="12" t="s">
        <v>81</v>
      </c>
      <c r="AY341" s="169" t="s">
        <v>159</v>
      </c>
    </row>
    <row r="342" spans="2:65" s="1" customFormat="1" ht="16.5" customHeight="1">
      <c r="B342" s="130"/>
      <c r="C342" s="131" t="s">
        <v>643</v>
      </c>
      <c r="D342" s="131" t="s">
        <v>160</v>
      </c>
      <c r="E342" s="132" t="s">
        <v>1778</v>
      </c>
      <c r="F342" s="133" t="s">
        <v>1779</v>
      </c>
      <c r="G342" s="134" t="s">
        <v>336</v>
      </c>
      <c r="H342" s="135">
        <v>6.37</v>
      </c>
      <c r="I342" s="136"/>
      <c r="J342" s="137">
        <f>ROUND(I342*H342,2)</f>
        <v>0</v>
      </c>
      <c r="K342" s="133" t="s">
        <v>320</v>
      </c>
      <c r="L342" s="32"/>
      <c r="M342" s="138" t="s">
        <v>1</v>
      </c>
      <c r="N342" s="139" t="s">
        <v>39</v>
      </c>
      <c r="P342" s="140">
        <f>O342*H342</f>
        <v>0</v>
      </c>
      <c r="Q342" s="140">
        <v>2.47E-3</v>
      </c>
      <c r="R342" s="140">
        <f>Q342*H342</f>
        <v>1.5733899999999999E-2</v>
      </c>
      <c r="S342" s="140">
        <v>0</v>
      </c>
      <c r="T342" s="141">
        <f>S342*H342</f>
        <v>0</v>
      </c>
      <c r="AR342" s="142" t="s">
        <v>164</v>
      </c>
      <c r="AT342" s="142" t="s">
        <v>160</v>
      </c>
      <c r="AU342" s="142" t="s">
        <v>83</v>
      </c>
      <c r="AY342" s="17" t="s">
        <v>159</v>
      </c>
      <c r="BE342" s="143">
        <f>IF(N342="základní",J342,0)</f>
        <v>0</v>
      </c>
      <c r="BF342" s="143">
        <f>IF(N342="snížená",J342,0)</f>
        <v>0</v>
      </c>
      <c r="BG342" s="143">
        <f>IF(N342="zákl. přenesená",J342,0)</f>
        <v>0</v>
      </c>
      <c r="BH342" s="143">
        <f>IF(N342="sníž. přenesená",J342,0)</f>
        <v>0</v>
      </c>
      <c r="BI342" s="143">
        <f>IF(N342="nulová",J342,0)</f>
        <v>0</v>
      </c>
      <c r="BJ342" s="17" t="s">
        <v>81</v>
      </c>
      <c r="BK342" s="143">
        <f>ROUND(I342*H342,2)</f>
        <v>0</v>
      </c>
      <c r="BL342" s="17" t="s">
        <v>164</v>
      </c>
      <c r="BM342" s="142" t="s">
        <v>1780</v>
      </c>
    </row>
    <row r="343" spans="2:65" s="1" customFormat="1" ht="10.199999999999999">
      <c r="B343" s="32"/>
      <c r="D343" s="144" t="s">
        <v>165</v>
      </c>
      <c r="F343" s="145" t="s">
        <v>1781</v>
      </c>
      <c r="I343" s="146"/>
      <c r="L343" s="32"/>
      <c r="M343" s="147"/>
      <c r="T343" s="56"/>
      <c r="AT343" s="17" t="s">
        <v>165</v>
      </c>
      <c r="AU343" s="17" t="s">
        <v>83</v>
      </c>
    </row>
    <row r="344" spans="2:65" s="13" customFormat="1" ht="10.199999999999999">
      <c r="B344" s="176"/>
      <c r="D344" s="144" t="s">
        <v>331</v>
      </c>
      <c r="E344" s="177" t="s">
        <v>1</v>
      </c>
      <c r="F344" s="178" t="s">
        <v>1725</v>
      </c>
      <c r="H344" s="177" t="s">
        <v>1</v>
      </c>
      <c r="I344" s="179"/>
      <c r="L344" s="176"/>
      <c r="M344" s="180"/>
      <c r="T344" s="181"/>
      <c r="AT344" s="177" t="s">
        <v>331</v>
      </c>
      <c r="AU344" s="177" t="s">
        <v>83</v>
      </c>
      <c r="AV344" s="13" t="s">
        <v>81</v>
      </c>
      <c r="AW344" s="13" t="s">
        <v>31</v>
      </c>
      <c r="AX344" s="13" t="s">
        <v>74</v>
      </c>
      <c r="AY344" s="177" t="s">
        <v>159</v>
      </c>
    </row>
    <row r="345" spans="2:65" s="12" customFormat="1" ht="10.199999999999999">
      <c r="B345" s="168"/>
      <c r="D345" s="144" t="s">
        <v>331</v>
      </c>
      <c r="E345" s="169" t="s">
        <v>1</v>
      </c>
      <c r="F345" s="170" t="s">
        <v>1782</v>
      </c>
      <c r="H345" s="171">
        <v>6.37</v>
      </c>
      <c r="I345" s="172"/>
      <c r="L345" s="168"/>
      <c r="M345" s="173"/>
      <c r="T345" s="174"/>
      <c r="AT345" s="169" t="s">
        <v>331</v>
      </c>
      <c r="AU345" s="169" t="s">
        <v>83</v>
      </c>
      <c r="AV345" s="12" t="s">
        <v>83</v>
      </c>
      <c r="AW345" s="12" t="s">
        <v>31</v>
      </c>
      <c r="AX345" s="12" t="s">
        <v>81</v>
      </c>
      <c r="AY345" s="169" t="s">
        <v>159</v>
      </c>
    </row>
    <row r="346" spans="2:65" s="1" customFormat="1" ht="16.5" customHeight="1">
      <c r="B346" s="130"/>
      <c r="C346" s="131" t="s">
        <v>272</v>
      </c>
      <c r="D346" s="131" t="s">
        <v>160</v>
      </c>
      <c r="E346" s="132" t="s">
        <v>1783</v>
      </c>
      <c r="F346" s="133" t="s">
        <v>1784</v>
      </c>
      <c r="G346" s="134" t="s">
        <v>336</v>
      </c>
      <c r="H346" s="135">
        <v>6.37</v>
      </c>
      <c r="I346" s="136"/>
      <c r="J346" s="137">
        <f>ROUND(I346*H346,2)</f>
        <v>0</v>
      </c>
      <c r="K346" s="133" t="s">
        <v>320</v>
      </c>
      <c r="L346" s="32"/>
      <c r="M346" s="138" t="s">
        <v>1</v>
      </c>
      <c r="N346" s="139" t="s">
        <v>39</v>
      </c>
      <c r="P346" s="140">
        <f>O346*H346</f>
        <v>0</v>
      </c>
      <c r="Q346" s="140">
        <v>0</v>
      </c>
      <c r="R346" s="140">
        <f>Q346*H346</f>
        <v>0</v>
      </c>
      <c r="S346" s="140">
        <v>0</v>
      </c>
      <c r="T346" s="141">
        <f>S346*H346</f>
        <v>0</v>
      </c>
      <c r="AR346" s="142" t="s">
        <v>164</v>
      </c>
      <c r="AT346" s="142" t="s">
        <v>160</v>
      </c>
      <c r="AU346" s="142" t="s">
        <v>83</v>
      </c>
      <c r="AY346" s="17" t="s">
        <v>159</v>
      </c>
      <c r="BE346" s="143">
        <f>IF(N346="základní",J346,0)</f>
        <v>0</v>
      </c>
      <c r="BF346" s="143">
        <f>IF(N346="snížená",J346,0)</f>
        <v>0</v>
      </c>
      <c r="BG346" s="143">
        <f>IF(N346="zákl. přenesená",J346,0)</f>
        <v>0</v>
      </c>
      <c r="BH346" s="143">
        <f>IF(N346="sníž. přenesená",J346,0)</f>
        <v>0</v>
      </c>
      <c r="BI346" s="143">
        <f>IF(N346="nulová",J346,0)</f>
        <v>0</v>
      </c>
      <c r="BJ346" s="17" t="s">
        <v>81</v>
      </c>
      <c r="BK346" s="143">
        <f>ROUND(I346*H346,2)</f>
        <v>0</v>
      </c>
      <c r="BL346" s="17" t="s">
        <v>164</v>
      </c>
      <c r="BM346" s="142" t="s">
        <v>1785</v>
      </c>
    </row>
    <row r="347" spans="2:65" s="1" customFormat="1" ht="10.199999999999999">
      <c r="B347" s="32"/>
      <c r="D347" s="144" t="s">
        <v>165</v>
      </c>
      <c r="F347" s="145" t="s">
        <v>1786</v>
      </c>
      <c r="I347" s="146"/>
      <c r="L347" s="32"/>
      <c r="M347" s="147"/>
      <c r="T347" s="56"/>
      <c r="AT347" s="17" t="s">
        <v>165</v>
      </c>
      <c r="AU347" s="17" t="s">
        <v>83</v>
      </c>
    </row>
    <row r="348" spans="2:65" s="13" customFormat="1" ht="10.199999999999999">
      <c r="B348" s="176"/>
      <c r="D348" s="144" t="s">
        <v>331</v>
      </c>
      <c r="E348" s="177" t="s">
        <v>1</v>
      </c>
      <c r="F348" s="178" t="s">
        <v>1725</v>
      </c>
      <c r="H348" s="177" t="s">
        <v>1</v>
      </c>
      <c r="I348" s="179"/>
      <c r="L348" s="176"/>
      <c r="M348" s="180"/>
      <c r="T348" s="181"/>
      <c r="AT348" s="177" t="s">
        <v>331</v>
      </c>
      <c r="AU348" s="177" t="s">
        <v>83</v>
      </c>
      <c r="AV348" s="13" t="s">
        <v>81</v>
      </c>
      <c r="AW348" s="13" t="s">
        <v>31</v>
      </c>
      <c r="AX348" s="13" t="s">
        <v>74</v>
      </c>
      <c r="AY348" s="177" t="s">
        <v>159</v>
      </c>
    </row>
    <row r="349" spans="2:65" s="12" customFormat="1" ht="10.199999999999999">
      <c r="B349" s="168"/>
      <c r="D349" s="144" t="s">
        <v>331</v>
      </c>
      <c r="E349" s="169" t="s">
        <v>1</v>
      </c>
      <c r="F349" s="170" t="s">
        <v>1782</v>
      </c>
      <c r="H349" s="171">
        <v>6.37</v>
      </c>
      <c r="I349" s="172"/>
      <c r="L349" s="168"/>
      <c r="M349" s="173"/>
      <c r="T349" s="174"/>
      <c r="AT349" s="169" t="s">
        <v>331</v>
      </c>
      <c r="AU349" s="169" t="s">
        <v>83</v>
      </c>
      <c r="AV349" s="12" t="s">
        <v>83</v>
      </c>
      <c r="AW349" s="12" t="s">
        <v>31</v>
      </c>
      <c r="AX349" s="12" t="s">
        <v>81</v>
      </c>
      <c r="AY349" s="169" t="s">
        <v>159</v>
      </c>
    </row>
    <row r="350" spans="2:65" s="1" customFormat="1" ht="21.75" customHeight="1">
      <c r="B350" s="130"/>
      <c r="C350" s="131" t="s">
        <v>526</v>
      </c>
      <c r="D350" s="131" t="s">
        <v>160</v>
      </c>
      <c r="E350" s="132" t="s">
        <v>1787</v>
      </c>
      <c r="F350" s="133" t="s">
        <v>1788</v>
      </c>
      <c r="G350" s="134" t="s">
        <v>329</v>
      </c>
      <c r="H350" s="135">
        <v>1.7230000000000001</v>
      </c>
      <c r="I350" s="136"/>
      <c r="J350" s="137">
        <f>ROUND(I350*H350,2)</f>
        <v>0</v>
      </c>
      <c r="K350" s="133" t="s">
        <v>320</v>
      </c>
      <c r="L350" s="32"/>
      <c r="M350" s="138" t="s">
        <v>1</v>
      </c>
      <c r="N350" s="139" t="s">
        <v>39</v>
      </c>
      <c r="P350" s="140">
        <f>O350*H350</f>
        <v>0</v>
      </c>
      <c r="Q350" s="140">
        <v>1.0606199999999999</v>
      </c>
      <c r="R350" s="140">
        <f>Q350*H350</f>
        <v>1.8274482599999999</v>
      </c>
      <c r="S350" s="140">
        <v>0</v>
      </c>
      <c r="T350" s="141">
        <f>S350*H350</f>
        <v>0</v>
      </c>
      <c r="AR350" s="142" t="s">
        <v>164</v>
      </c>
      <c r="AT350" s="142" t="s">
        <v>160</v>
      </c>
      <c r="AU350" s="142" t="s">
        <v>83</v>
      </c>
      <c r="AY350" s="17" t="s">
        <v>159</v>
      </c>
      <c r="BE350" s="143">
        <f>IF(N350="základní",J350,0)</f>
        <v>0</v>
      </c>
      <c r="BF350" s="143">
        <f>IF(N350="snížená",J350,0)</f>
        <v>0</v>
      </c>
      <c r="BG350" s="143">
        <f>IF(N350="zákl. přenesená",J350,0)</f>
        <v>0</v>
      </c>
      <c r="BH350" s="143">
        <f>IF(N350="sníž. přenesená",J350,0)</f>
        <v>0</v>
      </c>
      <c r="BI350" s="143">
        <f>IF(N350="nulová",J350,0)</f>
        <v>0</v>
      </c>
      <c r="BJ350" s="17" t="s">
        <v>81</v>
      </c>
      <c r="BK350" s="143">
        <f>ROUND(I350*H350,2)</f>
        <v>0</v>
      </c>
      <c r="BL350" s="17" t="s">
        <v>164</v>
      </c>
      <c r="BM350" s="142" t="s">
        <v>1789</v>
      </c>
    </row>
    <row r="351" spans="2:65" s="1" customFormat="1" ht="19.2">
      <c r="B351" s="32"/>
      <c r="D351" s="144" t="s">
        <v>165</v>
      </c>
      <c r="F351" s="145" t="s">
        <v>1790</v>
      </c>
      <c r="I351" s="146"/>
      <c r="L351" s="32"/>
      <c r="M351" s="147"/>
      <c r="T351" s="56"/>
      <c r="AT351" s="17" t="s">
        <v>165</v>
      </c>
      <c r="AU351" s="17" t="s">
        <v>83</v>
      </c>
    </row>
    <row r="352" spans="2:65" s="12" customFormat="1" ht="10.199999999999999">
      <c r="B352" s="168"/>
      <c r="D352" s="144" t="s">
        <v>331</v>
      </c>
      <c r="E352" s="169" t="s">
        <v>1</v>
      </c>
      <c r="F352" s="170" t="s">
        <v>1791</v>
      </c>
      <c r="H352" s="171">
        <v>1.7230000000000001</v>
      </c>
      <c r="I352" s="172"/>
      <c r="L352" s="168"/>
      <c r="M352" s="173"/>
      <c r="T352" s="174"/>
      <c r="AT352" s="169" t="s">
        <v>331</v>
      </c>
      <c r="AU352" s="169" t="s">
        <v>83</v>
      </c>
      <c r="AV352" s="12" t="s">
        <v>83</v>
      </c>
      <c r="AW352" s="12" t="s">
        <v>31</v>
      </c>
      <c r="AX352" s="12" t="s">
        <v>81</v>
      </c>
      <c r="AY352" s="169" t="s">
        <v>159</v>
      </c>
    </row>
    <row r="353" spans="2:65" s="1" customFormat="1" ht="16.5" customHeight="1">
      <c r="B353" s="130"/>
      <c r="C353" s="131" t="s">
        <v>278</v>
      </c>
      <c r="D353" s="131" t="s">
        <v>160</v>
      </c>
      <c r="E353" s="132" t="s">
        <v>1792</v>
      </c>
      <c r="F353" s="133" t="s">
        <v>1793</v>
      </c>
      <c r="G353" s="134" t="s">
        <v>315</v>
      </c>
      <c r="H353" s="135">
        <v>7.2190000000000003</v>
      </c>
      <c r="I353" s="136"/>
      <c r="J353" s="137">
        <f>ROUND(I353*H353,2)</f>
        <v>0</v>
      </c>
      <c r="K353" s="133" t="s">
        <v>320</v>
      </c>
      <c r="L353" s="32"/>
      <c r="M353" s="138" t="s">
        <v>1</v>
      </c>
      <c r="N353" s="139" t="s">
        <v>39</v>
      </c>
      <c r="P353" s="140">
        <f>O353*H353</f>
        <v>0</v>
      </c>
      <c r="Q353" s="140">
        <v>2.5018699999999998</v>
      </c>
      <c r="R353" s="140">
        <f>Q353*H353</f>
        <v>18.06099953</v>
      </c>
      <c r="S353" s="140">
        <v>0</v>
      </c>
      <c r="T353" s="141">
        <f>S353*H353</f>
        <v>0</v>
      </c>
      <c r="AR353" s="142" t="s">
        <v>164</v>
      </c>
      <c r="AT353" s="142" t="s">
        <v>160</v>
      </c>
      <c r="AU353" s="142" t="s">
        <v>83</v>
      </c>
      <c r="AY353" s="17" t="s">
        <v>159</v>
      </c>
      <c r="BE353" s="143">
        <f>IF(N353="základní",J353,0)</f>
        <v>0</v>
      </c>
      <c r="BF353" s="143">
        <f>IF(N353="snížená",J353,0)</f>
        <v>0</v>
      </c>
      <c r="BG353" s="143">
        <f>IF(N353="zákl. přenesená",J353,0)</f>
        <v>0</v>
      </c>
      <c r="BH353" s="143">
        <f>IF(N353="sníž. přenesená",J353,0)</f>
        <v>0</v>
      </c>
      <c r="BI353" s="143">
        <f>IF(N353="nulová",J353,0)</f>
        <v>0</v>
      </c>
      <c r="BJ353" s="17" t="s">
        <v>81</v>
      </c>
      <c r="BK353" s="143">
        <f>ROUND(I353*H353,2)</f>
        <v>0</v>
      </c>
      <c r="BL353" s="17" t="s">
        <v>164</v>
      </c>
      <c r="BM353" s="142" t="s">
        <v>1794</v>
      </c>
    </row>
    <row r="354" spans="2:65" s="1" customFormat="1" ht="19.2">
      <c r="B354" s="32"/>
      <c r="D354" s="144" t="s">
        <v>165</v>
      </c>
      <c r="F354" s="145" t="s">
        <v>1795</v>
      </c>
      <c r="I354" s="146"/>
      <c r="L354" s="32"/>
      <c r="M354" s="147"/>
      <c r="T354" s="56"/>
      <c r="AT354" s="17" t="s">
        <v>165</v>
      </c>
      <c r="AU354" s="17" t="s">
        <v>83</v>
      </c>
    </row>
    <row r="355" spans="2:65" s="13" customFormat="1" ht="10.199999999999999">
      <c r="B355" s="176"/>
      <c r="D355" s="144" t="s">
        <v>331</v>
      </c>
      <c r="E355" s="177" t="s">
        <v>1</v>
      </c>
      <c r="F355" s="178" t="s">
        <v>1796</v>
      </c>
      <c r="H355" s="177" t="s">
        <v>1</v>
      </c>
      <c r="I355" s="179"/>
      <c r="L355" s="176"/>
      <c r="M355" s="180"/>
      <c r="T355" s="181"/>
      <c r="AT355" s="177" t="s">
        <v>331</v>
      </c>
      <c r="AU355" s="177" t="s">
        <v>83</v>
      </c>
      <c r="AV355" s="13" t="s">
        <v>81</v>
      </c>
      <c r="AW355" s="13" t="s">
        <v>31</v>
      </c>
      <c r="AX355" s="13" t="s">
        <v>74</v>
      </c>
      <c r="AY355" s="177" t="s">
        <v>159</v>
      </c>
    </row>
    <row r="356" spans="2:65" s="12" customFormat="1" ht="10.199999999999999">
      <c r="B356" s="168"/>
      <c r="D356" s="144" t="s">
        <v>331</v>
      </c>
      <c r="E356" s="169" t="s">
        <v>1</v>
      </c>
      <c r="F356" s="170" t="s">
        <v>1797</v>
      </c>
      <c r="H356" s="171">
        <v>3.3690000000000002</v>
      </c>
      <c r="I356" s="172"/>
      <c r="L356" s="168"/>
      <c r="M356" s="173"/>
      <c r="T356" s="174"/>
      <c r="AT356" s="169" t="s">
        <v>331</v>
      </c>
      <c r="AU356" s="169" t="s">
        <v>83</v>
      </c>
      <c r="AV356" s="12" t="s">
        <v>83</v>
      </c>
      <c r="AW356" s="12" t="s">
        <v>31</v>
      </c>
      <c r="AX356" s="12" t="s">
        <v>74</v>
      </c>
      <c r="AY356" s="169" t="s">
        <v>159</v>
      </c>
    </row>
    <row r="357" spans="2:65" s="12" customFormat="1" ht="10.199999999999999">
      <c r="B357" s="168"/>
      <c r="D357" s="144" t="s">
        <v>331</v>
      </c>
      <c r="E357" s="169" t="s">
        <v>1</v>
      </c>
      <c r="F357" s="170" t="s">
        <v>1798</v>
      </c>
      <c r="H357" s="171">
        <v>3.85</v>
      </c>
      <c r="I357" s="172"/>
      <c r="L357" s="168"/>
      <c r="M357" s="173"/>
      <c r="T357" s="174"/>
      <c r="AT357" s="169" t="s">
        <v>331</v>
      </c>
      <c r="AU357" s="169" t="s">
        <v>83</v>
      </c>
      <c r="AV357" s="12" t="s">
        <v>83</v>
      </c>
      <c r="AW357" s="12" t="s">
        <v>31</v>
      </c>
      <c r="AX357" s="12" t="s">
        <v>74</v>
      </c>
      <c r="AY357" s="169" t="s">
        <v>159</v>
      </c>
    </row>
    <row r="358" spans="2:65" s="14" customFormat="1" ht="10.199999999999999">
      <c r="B358" s="182"/>
      <c r="D358" s="144" t="s">
        <v>331</v>
      </c>
      <c r="E358" s="183" t="s">
        <v>1</v>
      </c>
      <c r="F358" s="184" t="s">
        <v>1597</v>
      </c>
      <c r="H358" s="185">
        <v>7.2190000000000003</v>
      </c>
      <c r="I358" s="186"/>
      <c r="L358" s="182"/>
      <c r="M358" s="187"/>
      <c r="T358" s="188"/>
      <c r="AT358" s="183" t="s">
        <v>331</v>
      </c>
      <c r="AU358" s="183" t="s">
        <v>83</v>
      </c>
      <c r="AV358" s="14" t="s">
        <v>164</v>
      </c>
      <c r="AW358" s="14" t="s">
        <v>31</v>
      </c>
      <c r="AX358" s="14" t="s">
        <v>81</v>
      </c>
      <c r="AY358" s="183" t="s">
        <v>159</v>
      </c>
    </row>
    <row r="359" spans="2:65" s="1" customFormat="1" ht="16.5" customHeight="1">
      <c r="B359" s="130"/>
      <c r="C359" s="131" t="s">
        <v>533</v>
      </c>
      <c r="D359" s="131" t="s">
        <v>160</v>
      </c>
      <c r="E359" s="132" t="s">
        <v>1799</v>
      </c>
      <c r="F359" s="133" t="s">
        <v>1800</v>
      </c>
      <c r="G359" s="134" t="s">
        <v>336</v>
      </c>
      <c r="H359" s="135">
        <v>29.73</v>
      </c>
      <c r="I359" s="136"/>
      <c r="J359" s="137">
        <f>ROUND(I359*H359,2)</f>
        <v>0</v>
      </c>
      <c r="K359" s="133" t="s">
        <v>320</v>
      </c>
      <c r="L359" s="32"/>
      <c r="M359" s="138" t="s">
        <v>1</v>
      </c>
      <c r="N359" s="139" t="s">
        <v>39</v>
      </c>
      <c r="P359" s="140">
        <f>O359*H359</f>
        <v>0</v>
      </c>
      <c r="Q359" s="140">
        <v>2.6900000000000001E-3</v>
      </c>
      <c r="R359" s="140">
        <f>Q359*H359</f>
        <v>7.9973700000000009E-2</v>
      </c>
      <c r="S359" s="140">
        <v>0</v>
      </c>
      <c r="T359" s="141">
        <f>S359*H359</f>
        <v>0</v>
      </c>
      <c r="AR359" s="142" t="s">
        <v>164</v>
      </c>
      <c r="AT359" s="142" t="s">
        <v>160</v>
      </c>
      <c r="AU359" s="142" t="s">
        <v>83</v>
      </c>
      <c r="AY359" s="17" t="s">
        <v>159</v>
      </c>
      <c r="BE359" s="143">
        <f>IF(N359="základní",J359,0)</f>
        <v>0</v>
      </c>
      <c r="BF359" s="143">
        <f>IF(N359="snížená",J359,0)</f>
        <v>0</v>
      </c>
      <c r="BG359" s="143">
        <f>IF(N359="zákl. přenesená",J359,0)</f>
        <v>0</v>
      </c>
      <c r="BH359" s="143">
        <f>IF(N359="sníž. přenesená",J359,0)</f>
        <v>0</v>
      </c>
      <c r="BI359" s="143">
        <f>IF(N359="nulová",J359,0)</f>
        <v>0</v>
      </c>
      <c r="BJ359" s="17" t="s">
        <v>81</v>
      </c>
      <c r="BK359" s="143">
        <f>ROUND(I359*H359,2)</f>
        <v>0</v>
      </c>
      <c r="BL359" s="17" t="s">
        <v>164</v>
      </c>
      <c r="BM359" s="142" t="s">
        <v>1801</v>
      </c>
    </row>
    <row r="360" spans="2:65" s="1" customFormat="1" ht="10.199999999999999">
      <c r="B360" s="32"/>
      <c r="D360" s="144" t="s">
        <v>165</v>
      </c>
      <c r="F360" s="145" t="s">
        <v>1802</v>
      </c>
      <c r="I360" s="146"/>
      <c r="L360" s="32"/>
      <c r="M360" s="147"/>
      <c r="T360" s="56"/>
      <c r="AT360" s="17" t="s">
        <v>165</v>
      </c>
      <c r="AU360" s="17" t="s">
        <v>83</v>
      </c>
    </row>
    <row r="361" spans="2:65" s="13" customFormat="1" ht="10.199999999999999">
      <c r="B361" s="176"/>
      <c r="D361" s="144" t="s">
        <v>331</v>
      </c>
      <c r="E361" s="177" t="s">
        <v>1</v>
      </c>
      <c r="F361" s="178" t="s">
        <v>1796</v>
      </c>
      <c r="H361" s="177" t="s">
        <v>1</v>
      </c>
      <c r="I361" s="179"/>
      <c r="L361" s="176"/>
      <c r="M361" s="180"/>
      <c r="T361" s="181"/>
      <c r="AT361" s="177" t="s">
        <v>331</v>
      </c>
      <c r="AU361" s="177" t="s">
        <v>83</v>
      </c>
      <c r="AV361" s="13" t="s">
        <v>81</v>
      </c>
      <c r="AW361" s="13" t="s">
        <v>31</v>
      </c>
      <c r="AX361" s="13" t="s">
        <v>74</v>
      </c>
      <c r="AY361" s="177" t="s">
        <v>159</v>
      </c>
    </row>
    <row r="362" spans="2:65" s="12" customFormat="1" ht="10.199999999999999">
      <c r="B362" s="168"/>
      <c r="D362" s="144" t="s">
        <v>331</v>
      </c>
      <c r="E362" s="169" t="s">
        <v>1</v>
      </c>
      <c r="F362" s="170" t="s">
        <v>1803</v>
      </c>
      <c r="H362" s="171">
        <v>7.5449999999999999</v>
      </c>
      <c r="I362" s="172"/>
      <c r="L362" s="168"/>
      <c r="M362" s="173"/>
      <c r="T362" s="174"/>
      <c r="AT362" s="169" t="s">
        <v>331</v>
      </c>
      <c r="AU362" s="169" t="s">
        <v>83</v>
      </c>
      <c r="AV362" s="12" t="s">
        <v>83</v>
      </c>
      <c r="AW362" s="12" t="s">
        <v>31</v>
      </c>
      <c r="AX362" s="12" t="s">
        <v>74</v>
      </c>
      <c r="AY362" s="169" t="s">
        <v>159</v>
      </c>
    </row>
    <row r="363" spans="2:65" s="12" customFormat="1" ht="10.199999999999999">
      <c r="B363" s="168"/>
      <c r="D363" s="144" t="s">
        <v>331</v>
      </c>
      <c r="E363" s="169" t="s">
        <v>1</v>
      </c>
      <c r="F363" s="170" t="s">
        <v>1804</v>
      </c>
      <c r="H363" s="171">
        <v>9.9</v>
      </c>
      <c r="I363" s="172"/>
      <c r="L363" s="168"/>
      <c r="M363" s="173"/>
      <c r="T363" s="174"/>
      <c r="AT363" s="169" t="s">
        <v>331</v>
      </c>
      <c r="AU363" s="169" t="s">
        <v>83</v>
      </c>
      <c r="AV363" s="12" t="s">
        <v>83</v>
      </c>
      <c r="AW363" s="12" t="s">
        <v>31</v>
      </c>
      <c r="AX363" s="12" t="s">
        <v>74</v>
      </c>
      <c r="AY363" s="169" t="s">
        <v>159</v>
      </c>
    </row>
    <row r="364" spans="2:65" s="12" customFormat="1" ht="10.199999999999999">
      <c r="B364" s="168"/>
      <c r="D364" s="144" t="s">
        <v>331</v>
      </c>
      <c r="E364" s="169" t="s">
        <v>1</v>
      </c>
      <c r="F364" s="170" t="s">
        <v>1805</v>
      </c>
      <c r="H364" s="171">
        <v>12.285</v>
      </c>
      <c r="I364" s="172"/>
      <c r="L364" s="168"/>
      <c r="M364" s="173"/>
      <c r="T364" s="174"/>
      <c r="AT364" s="169" t="s">
        <v>331</v>
      </c>
      <c r="AU364" s="169" t="s">
        <v>83</v>
      </c>
      <c r="AV364" s="12" t="s">
        <v>83</v>
      </c>
      <c r="AW364" s="12" t="s">
        <v>31</v>
      </c>
      <c r="AX364" s="12" t="s">
        <v>74</v>
      </c>
      <c r="AY364" s="169" t="s">
        <v>159</v>
      </c>
    </row>
    <row r="365" spans="2:65" s="14" customFormat="1" ht="10.199999999999999">
      <c r="B365" s="182"/>
      <c r="D365" s="144" t="s">
        <v>331</v>
      </c>
      <c r="E365" s="183" t="s">
        <v>1</v>
      </c>
      <c r="F365" s="184" t="s">
        <v>1597</v>
      </c>
      <c r="H365" s="185">
        <v>29.73</v>
      </c>
      <c r="I365" s="186"/>
      <c r="L365" s="182"/>
      <c r="M365" s="187"/>
      <c r="T365" s="188"/>
      <c r="AT365" s="183" t="s">
        <v>331</v>
      </c>
      <c r="AU365" s="183" t="s">
        <v>83</v>
      </c>
      <c r="AV365" s="14" t="s">
        <v>164</v>
      </c>
      <c r="AW365" s="14" t="s">
        <v>31</v>
      </c>
      <c r="AX365" s="14" t="s">
        <v>81</v>
      </c>
      <c r="AY365" s="183" t="s">
        <v>159</v>
      </c>
    </row>
    <row r="366" spans="2:65" s="1" customFormat="1" ht="16.5" customHeight="1">
      <c r="B366" s="130"/>
      <c r="C366" s="131" t="s">
        <v>282</v>
      </c>
      <c r="D366" s="131" t="s">
        <v>160</v>
      </c>
      <c r="E366" s="132" t="s">
        <v>1806</v>
      </c>
      <c r="F366" s="133" t="s">
        <v>1807</v>
      </c>
      <c r="G366" s="134" t="s">
        <v>336</v>
      </c>
      <c r="H366" s="135">
        <v>29.73</v>
      </c>
      <c r="I366" s="136"/>
      <c r="J366" s="137">
        <f>ROUND(I366*H366,2)</f>
        <v>0</v>
      </c>
      <c r="K366" s="133" t="s">
        <v>320</v>
      </c>
      <c r="L366" s="32"/>
      <c r="M366" s="138" t="s">
        <v>1</v>
      </c>
      <c r="N366" s="139" t="s">
        <v>39</v>
      </c>
      <c r="P366" s="140">
        <f>O366*H366</f>
        <v>0</v>
      </c>
      <c r="Q366" s="140">
        <v>0</v>
      </c>
      <c r="R366" s="140">
        <f>Q366*H366</f>
        <v>0</v>
      </c>
      <c r="S366" s="140">
        <v>0</v>
      </c>
      <c r="T366" s="141">
        <f>S366*H366</f>
        <v>0</v>
      </c>
      <c r="AR366" s="142" t="s">
        <v>164</v>
      </c>
      <c r="AT366" s="142" t="s">
        <v>160</v>
      </c>
      <c r="AU366" s="142" t="s">
        <v>83</v>
      </c>
      <c r="AY366" s="17" t="s">
        <v>159</v>
      </c>
      <c r="BE366" s="143">
        <f>IF(N366="základní",J366,0)</f>
        <v>0</v>
      </c>
      <c r="BF366" s="143">
        <f>IF(N366="snížená",J366,0)</f>
        <v>0</v>
      </c>
      <c r="BG366" s="143">
        <f>IF(N366="zákl. přenesená",J366,0)</f>
        <v>0</v>
      </c>
      <c r="BH366" s="143">
        <f>IF(N366="sníž. přenesená",J366,0)</f>
        <v>0</v>
      </c>
      <c r="BI366" s="143">
        <f>IF(N366="nulová",J366,0)</f>
        <v>0</v>
      </c>
      <c r="BJ366" s="17" t="s">
        <v>81</v>
      </c>
      <c r="BK366" s="143">
        <f>ROUND(I366*H366,2)</f>
        <v>0</v>
      </c>
      <c r="BL366" s="17" t="s">
        <v>164</v>
      </c>
      <c r="BM366" s="142" t="s">
        <v>1808</v>
      </c>
    </row>
    <row r="367" spans="2:65" s="1" customFormat="1" ht="10.199999999999999">
      <c r="B367" s="32"/>
      <c r="D367" s="144" t="s">
        <v>165</v>
      </c>
      <c r="F367" s="145" t="s">
        <v>1809</v>
      </c>
      <c r="I367" s="146"/>
      <c r="L367" s="32"/>
      <c r="M367" s="147"/>
      <c r="T367" s="56"/>
      <c r="AT367" s="17" t="s">
        <v>165</v>
      </c>
      <c r="AU367" s="17" t="s">
        <v>83</v>
      </c>
    </row>
    <row r="368" spans="2:65" s="13" customFormat="1" ht="10.199999999999999">
      <c r="B368" s="176"/>
      <c r="D368" s="144" t="s">
        <v>331</v>
      </c>
      <c r="E368" s="177" t="s">
        <v>1</v>
      </c>
      <c r="F368" s="178" t="s">
        <v>1796</v>
      </c>
      <c r="H368" s="177" t="s">
        <v>1</v>
      </c>
      <c r="I368" s="179"/>
      <c r="L368" s="176"/>
      <c r="M368" s="180"/>
      <c r="T368" s="181"/>
      <c r="AT368" s="177" t="s">
        <v>331</v>
      </c>
      <c r="AU368" s="177" t="s">
        <v>83</v>
      </c>
      <c r="AV368" s="13" t="s">
        <v>81</v>
      </c>
      <c r="AW368" s="13" t="s">
        <v>31</v>
      </c>
      <c r="AX368" s="13" t="s">
        <v>74</v>
      </c>
      <c r="AY368" s="177" t="s">
        <v>159</v>
      </c>
    </row>
    <row r="369" spans="2:65" s="12" customFormat="1" ht="10.199999999999999">
      <c r="B369" s="168"/>
      <c r="D369" s="144" t="s">
        <v>331</v>
      </c>
      <c r="E369" s="169" t="s">
        <v>1</v>
      </c>
      <c r="F369" s="170" t="s">
        <v>1803</v>
      </c>
      <c r="H369" s="171">
        <v>7.5449999999999999</v>
      </c>
      <c r="I369" s="172"/>
      <c r="L369" s="168"/>
      <c r="M369" s="173"/>
      <c r="T369" s="174"/>
      <c r="AT369" s="169" t="s">
        <v>331</v>
      </c>
      <c r="AU369" s="169" t="s">
        <v>83</v>
      </c>
      <c r="AV369" s="12" t="s">
        <v>83</v>
      </c>
      <c r="AW369" s="12" t="s">
        <v>31</v>
      </c>
      <c r="AX369" s="12" t="s">
        <v>74</v>
      </c>
      <c r="AY369" s="169" t="s">
        <v>159</v>
      </c>
    </row>
    <row r="370" spans="2:65" s="12" customFormat="1" ht="10.199999999999999">
      <c r="B370" s="168"/>
      <c r="D370" s="144" t="s">
        <v>331</v>
      </c>
      <c r="E370" s="169" t="s">
        <v>1</v>
      </c>
      <c r="F370" s="170" t="s">
        <v>1804</v>
      </c>
      <c r="H370" s="171">
        <v>9.9</v>
      </c>
      <c r="I370" s="172"/>
      <c r="L370" s="168"/>
      <c r="M370" s="173"/>
      <c r="T370" s="174"/>
      <c r="AT370" s="169" t="s">
        <v>331</v>
      </c>
      <c r="AU370" s="169" t="s">
        <v>83</v>
      </c>
      <c r="AV370" s="12" t="s">
        <v>83</v>
      </c>
      <c r="AW370" s="12" t="s">
        <v>31</v>
      </c>
      <c r="AX370" s="12" t="s">
        <v>74</v>
      </c>
      <c r="AY370" s="169" t="s">
        <v>159</v>
      </c>
    </row>
    <row r="371" spans="2:65" s="12" customFormat="1" ht="10.199999999999999">
      <c r="B371" s="168"/>
      <c r="D371" s="144" t="s">
        <v>331</v>
      </c>
      <c r="E371" s="169" t="s">
        <v>1</v>
      </c>
      <c r="F371" s="170" t="s">
        <v>1805</v>
      </c>
      <c r="H371" s="171">
        <v>12.285</v>
      </c>
      <c r="I371" s="172"/>
      <c r="L371" s="168"/>
      <c r="M371" s="173"/>
      <c r="T371" s="174"/>
      <c r="AT371" s="169" t="s">
        <v>331</v>
      </c>
      <c r="AU371" s="169" t="s">
        <v>83</v>
      </c>
      <c r="AV371" s="12" t="s">
        <v>83</v>
      </c>
      <c r="AW371" s="12" t="s">
        <v>31</v>
      </c>
      <c r="AX371" s="12" t="s">
        <v>74</v>
      </c>
      <c r="AY371" s="169" t="s">
        <v>159</v>
      </c>
    </row>
    <row r="372" spans="2:65" s="14" customFormat="1" ht="10.199999999999999">
      <c r="B372" s="182"/>
      <c r="D372" s="144" t="s">
        <v>331</v>
      </c>
      <c r="E372" s="183" t="s">
        <v>1</v>
      </c>
      <c r="F372" s="184" t="s">
        <v>1597</v>
      </c>
      <c r="H372" s="185">
        <v>29.73</v>
      </c>
      <c r="I372" s="186"/>
      <c r="L372" s="182"/>
      <c r="M372" s="187"/>
      <c r="T372" s="188"/>
      <c r="AT372" s="183" t="s">
        <v>331</v>
      </c>
      <c r="AU372" s="183" t="s">
        <v>83</v>
      </c>
      <c r="AV372" s="14" t="s">
        <v>164</v>
      </c>
      <c r="AW372" s="14" t="s">
        <v>31</v>
      </c>
      <c r="AX372" s="14" t="s">
        <v>81</v>
      </c>
      <c r="AY372" s="183" t="s">
        <v>159</v>
      </c>
    </row>
    <row r="373" spans="2:65" s="1" customFormat="1" ht="33" customHeight="1">
      <c r="B373" s="130"/>
      <c r="C373" s="131" t="s">
        <v>540</v>
      </c>
      <c r="D373" s="131" t="s">
        <v>160</v>
      </c>
      <c r="E373" s="132" t="s">
        <v>1810</v>
      </c>
      <c r="F373" s="133" t="s">
        <v>1811</v>
      </c>
      <c r="G373" s="134" t="s">
        <v>336</v>
      </c>
      <c r="H373" s="135">
        <v>31.388000000000002</v>
      </c>
      <c r="I373" s="136"/>
      <c r="J373" s="137">
        <f>ROUND(I373*H373,2)</f>
        <v>0</v>
      </c>
      <c r="K373" s="133" t="s">
        <v>320</v>
      </c>
      <c r="L373" s="32"/>
      <c r="M373" s="138" t="s">
        <v>1</v>
      </c>
      <c r="N373" s="139" t="s">
        <v>39</v>
      </c>
      <c r="P373" s="140">
        <f>O373*H373</f>
        <v>0</v>
      </c>
      <c r="Q373" s="140">
        <v>1.0145999999999999</v>
      </c>
      <c r="R373" s="140">
        <f>Q373*H373</f>
        <v>31.8462648</v>
      </c>
      <c r="S373" s="140">
        <v>0</v>
      </c>
      <c r="T373" s="141">
        <f>S373*H373</f>
        <v>0</v>
      </c>
      <c r="AR373" s="142" t="s">
        <v>164</v>
      </c>
      <c r="AT373" s="142" t="s">
        <v>160</v>
      </c>
      <c r="AU373" s="142" t="s">
        <v>83</v>
      </c>
      <c r="AY373" s="17" t="s">
        <v>159</v>
      </c>
      <c r="BE373" s="143">
        <f>IF(N373="základní",J373,0)</f>
        <v>0</v>
      </c>
      <c r="BF373" s="143">
        <f>IF(N373="snížená",J373,0)</f>
        <v>0</v>
      </c>
      <c r="BG373" s="143">
        <f>IF(N373="zákl. přenesená",J373,0)</f>
        <v>0</v>
      </c>
      <c r="BH373" s="143">
        <f>IF(N373="sníž. přenesená",J373,0)</f>
        <v>0</v>
      </c>
      <c r="BI373" s="143">
        <f>IF(N373="nulová",J373,0)</f>
        <v>0</v>
      </c>
      <c r="BJ373" s="17" t="s">
        <v>81</v>
      </c>
      <c r="BK373" s="143">
        <f>ROUND(I373*H373,2)</f>
        <v>0</v>
      </c>
      <c r="BL373" s="17" t="s">
        <v>164</v>
      </c>
      <c r="BM373" s="142" t="s">
        <v>1812</v>
      </c>
    </row>
    <row r="374" spans="2:65" s="1" customFormat="1" ht="28.8">
      <c r="B374" s="32"/>
      <c r="D374" s="144" t="s">
        <v>165</v>
      </c>
      <c r="F374" s="145" t="s">
        <v>1813</v>
      </c>
      <c r="I374" s="146"/>
      <c r="L374" s="32"/>
      <c r="M374" s="147"/>
      <c r="T374" s="56"/>
      <c r="AT374" s="17" t="s">
        <v>165</v>
      </c>
      <c r="AU374" s="17" t="s">
        <v>83</v>
      </c>
    </row>
    <row r="375" spans="2:65" s="13" customFormat="1" ht="10.199999999999999">
      <c r="B375" s="176"/>
      <c r="D375" s="144" t="s">
        <v>331</v>
      </c>
      <c r="E375" s="177" t="s">
        <v>1</v>
      </c>
      <c r="F375" s="178" t="s">
        <v>1490</v>
      </c>
      <c r="H375" s="177" t="s">
        <v>1</v>
      </c>
      <c r="I375" s="179"/>
      <c r="L375" s="176"/>
      <c r="M375" s="180"/>
      <c r="T375" s="181"/>
      <c r="AT375" s="177" t="s">
        <v>331</v>
      </c>
      <c r="AU375" s="177" t="s">
        <v>83</v>
      </c>
      <c r="AV375" s="13" t="s">
        <v>81</v>
      </c>
      <c r="AW375" s="13" t="s">
        <v>31</v>
      </c>
      <c r="AX375" s="13" t="s">
        <v>74</v>
      </c>
      <c r="AY375" s="177" t="s">
        <v>159</v>
      </c>
    </row>
    <row r="376" spans="2:65" s="12" customFormat="1" ht="10.199999999999999">
      <c r="B376" s="168"/>
      <c r="D376" s="144" t="s">
        <v>331</v>
      </c>
      <c r="E376" s="169" t="s">
        <v>1</v>
      </c>
      <c r="F376" s="170" t="s">
        <v>1814</v>
      </c>
      <c r="H376" s="171">
        <v>13.988</v>
      </c>
      <c r="I376" s="172"/>
      <c r="L376" s="168"/>
      <c r="M376" s="173"/>
      <c r="T376" s="174"/>
      <c r="AT376" s="169" t="s">
        <v>331</v>
      </c>
      <c r="AU376" s="169" t="s">
        <v>83</v>
      </c>
      <c r="AV376" s="12" t="s">
        <v>83</v>
      </c>
      <c r="AW376" s="12" t="s">
        <v>31</v>
      </c>
      <c r="AX376" s="12" t="s">
        <v>74</v>
      </c>
      <c r="AY376" s="169" t="s">
        <v>159</v>
      </c>
    </row>
    <row r="377" spans="2:65" s="12" customFormat="1" ht="10.199999999999999">
      <c r="B377" s="168"/>
      <c r="D377" s="144" t="s">
        <v>331</v>
      </c>
      <c r="E377" s="169" t="s">
        <v>1</v>
      </c>
      <c r="F377" s="170" t="s">
        <v>1815</v>
      </c>
      <c r="H377" s="171">
        <v>17.399999999999999</v>
      </c>
      <c r="I377" s="172"/>
      <c r="L377" s="168"/>
      <c r="M377" s="173"/>
      <c r="T377" s="174"/>
      <c r="AT377" s="169" t="s">
        <v>331</v>
      </c>
      <c r="AU377" s="169" t="s">
        <v>83</v>
      </c>
      <c r="AV377" s="12" t="s">
        <v>83</v>
      </c>
      <c r="AW377" s="12" t="s">
        <v>31</v>
      </c>
      <c r="AX377" s="12" t="s">
        <v>74</v>
      </c>
      <c r="AY377" s="169" t="s">
        <v>159</v>
      </c>
    </row>
    <row r="378" spans="2:65" s="14" customFormat="1" ht="10.199999999999999">
      <c r="B378" s="182"/>
      <c r="D378" s="144" t="s">
        <v>331</v>
      </c>
      <c r="E378" s="183" t="s">
        <v>1</v>
      </c>
      <c r="F378" s="184" t="s">
        <v>1597</v>
      </c>
      <c r="H378" s="185">
        <v>31.388000000000002</v>
      </c>
      <c r="I378" s="186"/>
      <c r="L378" s="182"/>
      <c r="M378" s="187"/>
      <c r="T378" s="188"/>
      <c r="AT378" s="183" t="s">
        <v>331</v>
      </c>
      <c r="AU378" s="183" t="s">
        <v>83</v>
      </c>
      <c r="AV378" s="14" t="s">
        <v>164</v>
      </c>
      <c r="AW378" s="14" t="s">
        <v>31</v>
      </c>
      <c r="AX378" s="14" t="s">
        <v>81</v>
      </c>
      <c r="AY378" s="183" t="s">
        <v>159</v>
      </c>
    </row>
    <row r="379" spans="2:65" s="1" customFormat="1" ht="24.15" customHeight="1">
      <c r="B379" s="130"/>
      <c r="C379" s="131" t="s">
        <v>285</v>
      </c>
      <c r="D379" s="131" t="s">
        <v>160</v>
      </c>
      <c r="E379" s="132" t="s">
        <v>1816</v>
      </c>
      <c r="F379" s="133" t="s">
        <v>1817</v>
      </c>
      <c r="G379" s="134" t="s">
        <v>329</v>
      </c>
      <c r="H379" s="135">
        <v>1.569</v>
      </c>
      <c r="I379" s="136"/>
      <c r="J379" s="137">
        <f>ROUND(I379*H379,2)</f>
        <v>0</v>
      </c>
      <c r="K379" s="133" t="s">
        <v>320</v>
      </c>
      <c r="L379" s="32"/>
      <c r="M379" s="138" t="s">
        <v>1</v>
      </c>
      <c r="N379" s="139" t="s">
        <v>39</v>
      </c>
      <c r="P379" s="140">
        <f>O379*H379</f>
        <v>0</v>
      </c>
      <c r="Q379" s="140">
        <v>1.05871</v>
      </c>
      <c r="R379" s="140">
        <f>Q379*H379</f>
        <v>1.6611159900000001</v>
      </c>
      <c r="S379" s="140">
        <v>0</v>
      </c>
      <c r="T379" s="141">
        <f>S379*H379</f>
        <v>0</v>
      </c>
      <c r="AR379" s="142" t="s">
        <v>164</v>
      </c>
      <c r="AT379" s="142" t="s">
        <v>160</v>
      </c>
      <c r="AU379" s="142" t="s">
        <v>83</v>
      </c>
      <c r="AY379" s="17" t="s">
        <v>159</v>
      </c>
      <c r="BE379" s="143">
        <f>IF(N379="základní",J379,0)</f>
        <v>0</v>
      </c>
      <c r="BF379" s="143">
        <f>IF(N379="snížená",J379,0)</f>
        <v>0</v>
      </c>
      <c r="BG379" s="143">
        <f>IF(N379="zákl. přenesená",J379,0)</f>
        <v>0</v>
      </c>
      <c r="BH379" s="143">
        <f>IF(N379="sníž. přenesená",J379,0)</f>
        <v>0</v>
      </c>
      <c r="BI379" s="143">
        <f>IF(N379="nulová",J379,0)</f>
        <v>0</v>
      </c>
      <c r="BJ379" s="17" t="s">
        <v>81</v>
      </c>
      <c r="BK379" s="143">
        <f>ROUND(I379*H379,2)</f>
        <v>0</v>
      </c>
      <c r="BL379" s="17" t="s">
        <v>164</v>
      </c>
      <c r="BM379" s="142" t="s">
        <v>1818</v>
      </c>
    </row>
    <row r="380" spans="2:65" s="1" customFormat="1" ht="38.4">
      <c r="B380" s="32"/>
      <c r="D380" s="144" t="s">
        <v>165</v>
      </c>
      <c r="F380" s="145" t="s">
        <v>1819</v>
      </c>
      <c r="I380" s="146"/>
      <c r="L380" s="32"/>
      <c r="M380" s="147"/>
      <c r="T380" s="56"/>
      <c r="AT380" s="17" t="s">
        <v>165</v>
      </c>
      <c r="AU380" s="17" t="s">
        <v>83</v>
      </c>
    </row>
    <row r="381" spans="2:65" s="12" customFormat="1" ht="10.199999999999999">
      <c r="B381" s="168"/>
      <c r="D381" s="144" t="s">
        <v>331</v>
      </c>
      <c r="E381" s="169" t="s">
        <v>1</v>
      </c>
      <c r="F381" s="170" t="s">
        <v>1820</v>
      </c>
      <c r="H381" s="171">
        <v>1.569</v>
      </c>
      <c r="I381" s="172"/>
      <c r="L381" s="168"/>
      <c r="M381" s="173"/>
      <c r="T381" s="174"/>
      <c r="AT381" s="169" t="s">
        <v>331</v>
      </c>
      <c r="AU381" s="169" t="s">
        <v>83</v>
      </c>
      <c r="AV381" s="12" t="s">
        <v>83</v>
      </c>
      <c r="AW381" s="12" t="s">
        <v>31</v>
      </c>
      <c r="AX381" s="12" t="s">
        <v>81</v>
      </c>
      <c r="AY381" s="169" t="s">
        <v>159</v>
      </c>
    </row>
    <row r="382" spans="2:65" s="10" customFormat="1" ht="22.8" customHeight="1">
      <c r="B382" s="120"/>
      <c r="D382" s="121" t="s">
        <v>73</v>
      </c>
      <c r="E382" s="156" t="s">
        <v>94</v>
      </c>
      <c r="F382" s="156" t="s">
        <v>1821</v>
      </c>
      <c r="I382" s="123"/>
      <c r="J382" s="157">
        <f>BK382</f>
        <v>0</v>
      </c>
      <c r="L382" s="120"/>
      <c r="M382" s="125"/>
      <c r="P382" s="126">
        <f>SUM(P383:P491)</f>
        <v>0</v>
      </c>
      <c r="R382" s="126">
        <f>SUM(R383:R491)</f>
        <v>505.39666770000008</v>
      </c>
      <c r="T382" s="127">
        <f>SUM(T383:T491)</f>
        <v>0</v>
      </c>
      <c r="AR382" s="121" t="s">
        <v>81</v>
      </c>
      <c r="AT382" s="128" t="s">
        <v>73</v>
      </c>
      <c r="AU382" s="128" t="s">
        <v>81</v>
      </c>
      <c r="AY382" s="121" t="s">
        <v>159</v>
      </c>
      <c r="BK382" s="129">
        <f>SUM(BK383:BK491)</f>
        <v>0</v>
      </c>
    </row>
    <row r="383" spans="2:65" s="1" customFormat="1" ht="37.799999999999997" customHeight="1">
      <c r="B383" s="130"/>
      <c r="C383" s="131" t="s">
        <v>547</v>
      </c>
      <c r="D383" s="131" t="s">
        <v>160</v>
      </c>
      <c r="E383" s="132" t="s">
        <v>1822</v>
      </c>
      <c r="F383" s="133" t="s">
        <v>1823</v>
      </c>
      <c r="G383" s="134" t="s">
        <v>376</v>
      </c>
      <c r="H383" s="135">
        <v>1</v>
      </c>
      <c r="I383" s="136"/>
      <c r="J383" s="137">
        <f>ROUND(I383*H383,2)</f>
        <v>0</v>
      </c>
      <c r="K383" s="133" t="s">
        <v>320</v>
      </c>
      <c r="L383" s="32"/>
      <c r="M383" s="138" t="s">
        <v>1</v>
      </c>
      <c r="N383" s="139" t="s">
        <v>39</v>
      </c>
      <c r="P383" s="140">
        <f>O383*H383</f>
        <v>0</v>
      </c>
      <c r="Q383" s="140">
        <v>0</v>
      </c>
      <c r="R383" s="140">
        <f>Q383*H383</f>
        <v>0</v>
      </c>
      <c r="S383" s="140">
        <v>0</v>
      </c>
      <c r="T383" s="141">
        <f>S383*H383</f>
        <v>0</v>
      </c>
      <c r="AR383" s="142" t="s">
        <v>164</v>
      </c>
      <c r="AT383" s="142" t="s">
        <v>160</v>
      </c>
      <c r="AU383" s="142" t="s">
        <v>83</v>
      </c>
      <c r="AY383" s="17" t="s">
        <v>159</v>
      </c>
      <c r="BE383" s="143">
        <f>IF(N383="základní",J383,0)</f>
        <v>0</v>
      </c>
      <c r="BF383" s="143">
        <f>IF(N383="snížená",J383,0)</f>
        <v>0</v>
      </c>
      <c r="BG383" s="143">
        <f>IF(N383="zákl. přenesená",J383,0)</f>
        <v>0</v>
      </c>
      <c r="BH383" s="143">
        <f>IF(N383="sníž. přenesená",J383,0)</f>
        <v>0</v>
      </c>
      <c r="BI383" s="143">
        <f>IF(N383="nulová",J383,0)</f>
        <v>0</v>
      </c>
      <c r="BJ383" s="17" t="s">
        <v>81</v>
      </c>
      <c r="BK383" s="143">
        <f>ROUND(I383*H383,2)</f>
        <v>0</v>
      </c>
      <c r="BL383" s="17" t="s">
        <v>164</v>
      </c>
      <c r="BM383" s="142" t="s">
        <v>1824</v>
      </c>
    </row>
    <row r="384" spans="2:65" s="1" customFormat="1" ht="38.4">
      <c r="B384" s="32"/>
      <c r="D384" s="144" t="s">
        <v>165</v>
      </c>
      <c r="F384" s="145" t="s">
        <v>1825</v>
      </c>
      <c r="I384" s="146"/>
      <c r="L384" s="32"/>
      <c r="M384" s="147"/>
      <c r="T384" s="56"/>
      <c r="AT384" s="17" t="s">
        <v>165</v>
      </c>
      <c r="AU384" s="17" t="s">
        <v>83</v>
      </c>
    </row>
    <row r="385" spans="2:65" s="1" customFormat="1" ht="24.15" customHeight="1">
      <c r="B385" s="130"/>
      <c r="C385" s="158" t="s">
        <v>289</v>
      </c>
      <c r="D385" s="158" t="s">
        <v>326</v>
      </c>
      <c r="E385" s="159" t="s">
        <v>1826</v>
      </c>
      <c r="F385" s="160" t="s">
        <v>1827</v>
      </c>
      <c r="G385" s="161" t="s">
        <v>344</v>
      </c>
      <c r="H385" s="162">
        <v>0.3</v>
      </c>
      <c r="I385" s="163"/>
      <c r="J385" s="164">
        <f>ROUND(I385*H385,2)</f>
        <v>0</v>
      </c>
      <c r="K385" s="160" t="s">
        <v>320</v>
      </c>
      <c r="L385" s="165"/>
      <c r="M385" s="166" t="s">
        <v>1</v>
      </c>
      <c r="N385" s="167" t="s">
        <v>39</v>
      </c>
      <c r="P385" s="140">
        <f>O385*H385</f>
        <v>0</v>
      </c>
      <c r="Q385" s="140">
        <v>1.4499999999999999E-3</v>
      </c>
      <c r="R385" s="140">
        <f>Q385*H385</f>
        <v>4.3499999999999995E-4</v>
      </c>
      <c r="S385" s="140">
        <v>0</v>
      </c>
      <c r="T385" s="141">
        <f>S385*H385</f>
        <v>0</v>
      </c>
      <c r="AR385" s="142" t="s">
        <v>175</v>
      </c>
      <c r="AT385" s="142" t="s">
        <v>326</v>
      </c>
      <c r="AU385" s="142" t="s">
        <v>83</v>
      </c>
      <c r="AY385" s="17" t="s">
        <v>159</v>
      </c>
      <c r="BE385" s="143">
        <f>IF(N385="základní",J385,0)</f>
        <v>0</v>
      </c>
      <c r="BF385" s="143">
        <f>IF(N385="snížená",J385,0)</f>
        <v>0</v>
      </c>
      <c r="BG385" s="143">
        <f>IF(N385="zákl. přenesená",J385,0)</f>
        <v>0</v>
      </c>
      <c r="BH385" s="143">
        <f>IF(N385="sníž. přenesená",J385,0)</f>
        <v>0</v>
      </c>
      <c r="BI385" s="143">
        <f>IF(N385="nulová",J385,0)</f>
        <v>0</v>
      </c>
      <c r="BJ385" s="17" t="s">
        <v>81</v>
      </c>
      <c r="BK385" s="143">
        <f>ROUND(I385*H385,2)</f>
        <v>0</v>
      </c>
      <c r="BL385" s="17" t="s">
        <v>164</v>
      </c>
      <c r="BM385" s="142" t="s">
        <v>1828</v>
      </c>
    </row>
    <row r="386" spans="2:65" s="1" customFormat="1" ht="19.2">
      <c r="B386" s="32"/>
      <c r="D386" s="144" t="s">
        <v>165</v>
      </c>
      <c r="F386" s="145" t="s">
        <v>1827</v>
      </c>
      <c r="I386" s="146"/>
      <c r="L386" s="32"/>
      <c r="M386" s="147"/>
      <c r="T386" s="56"/>
      <c r="AT386" s="17" t="s">
        <v>165</v>
      </c>
      <c r="AU386" s="17" t="s">
        <v>83</v>
      </c>
    </row>
    <row r="387" spans="2:65" s="1" customFormat="1" ht="24.15" customHeight="1">
      <c r="B387" s="130"/>
      <c r="C387" s="158" t="s">
        <v>554</v>
      </c>
      <c r="D387" s="158" t="s">
        <v>326</v>
      </c>
      <c r="E387" s="159" t="s">
        <v>1829</v>
      </c>
      <c r="F387" s="160" t="s">
        <v>1830</v>
      </c>
      <c r="G387" s="161" t="s">
        <v>344</v>
      </c>
      <c r="H387" s="162">
        <v>0.7</v>
      </c>
      <c r="I387" s="163"/>
      <c r="J387" s="164">
        <f>ROUND(I387*H387,2)</f>
        <v>0</v>
      </c>
      <c r="K387" s="160" t="s">
        <v>320</v>
      </c>
      <c r="L387" s="165"/>
      <c r="M387" s="166" t="s">
        <v>1</v>
      </c>
      <c r="N387" s="167" t="s">
        <v>39</v>
      </c>
      <c r="P387" s="140">
        <f>O387*H387</f>
        <v>0</v>
      </c>
      <c r="Q387" s="140">
        <v>4.2599999999999999E-3</v>
      </c>
      <c r="R387" s="140">
        <f>Q387*H387</f>
        <v>2.9819999999999998E-3</v>
      </c>
      <c r="S387" s="140">
        <v>0</v>
      </c>
      <c r="T387" s="141">
        <f>S387*H387</f>
        <v>0</v>
      </c>
      <c r="AR387" s="142" t="s">
        <v>175</v>
      </c>
      <c r="AT387" s="142" t="s">
        <v>326</v>
      </c>
      <c r="AU387" s="142" t="s">
        <v>83</v>
      </c>
      <c r="AY387" s="17" t="s">
        <v>159</v>
      </c>
      <c r="BE387" s="143">
        <f>IF(N387="základní",J387,0)</f>
        <v>0</v>
      </c>
      <c r="BF387" s="143">
        <f>IF(N387="snížená",J387,0)</f>
        <v>0</v>
      </c>
      <c r="BG387" s="143">
        <f>IF(N387="zákl. přenesená",J387,0)</f>
        <v>0</v>
      </c>
      <c r="BH387" s="143">
        <f>IF(N387="sníž. přenesená",J387,0)</f>
        <v>0</v>
      </c>
      <c r="BI387" s="143">
        <f>IF(N387="nulová",J387,0)</f>
        <v>0</v>
      </c>
      <c r="BJ387" s="17" t="s">
        <v>81</v>
      </c>
      <c r="BK387" s="143">
        <f>ROUND(I387*H387,2)</f>
        <v>0</v>
      </c>
      <c r="BL387" s="17" t="s">
        <v>164</v>
      </c>
      <c r="BM387" s="142" t="s">
        <v>1831</v>
      </c>
    </row>
    <row r="388" spans="2:65" s="1" customFormat="1" ht="19.2">
      <c r="B388" s="32"/>
      <c r="D388" s="144" t="s">
        <v>165</v>
      </c>
      <c r="F388" s="145" t="s">
        <v>1830</v>
      </c>
      <c r="I388" s="146"/>
      <c r="L388" s="32"/>
      <c r="M388" s="147"/>
      <c r="T388" s="56"/>
      <c r="AT388" s="17" t="s">
        <v>165</v>
      </c>
      <c r="AU388" s="17" t="s">
        <v>83</v>
      </c>
    </row>
    <row r="389" spans="2:65" s="1" customFormat="1" ht="33" customHeight="1">
      <c r="B389" s="130"/>
      <c r="C389" s="131" t="s">
        <v>292</v>
      </c>
      <c r="D389" s="131" t="s">
        <v>160</v>
      </c>
      <c r="E389" s="132" t="s">
        <v>1832</v>
      </c>
      <c r="F389" s="133" t="s">
        <v>1833</v>
      </c>
      <c r="G389" s="134" t="s">
        <v>336</v>
      </c>
      <c r="H389" s="135">
        <v>36</v>
      </c>
      <c r="I389" s="136"/>
      <c r="J389" s="137">
        <f>ROUND(I389*H389,2)</f>
        <v>0</v>
      </c>
      <c r="K389" s="133" t="s">
        <v>320</v>
      </c>
      <c r="L389" s="32"/>
      <c r="M389" s="138" t="s">
        <v>1</v>
      </c>
      <c r="N389" s="139" t="s">
        <v>39</v>
      </c>
      <c r="P389" s="140">
        <f>O389*H389</f>
        <v>0</v>
      </c>
      <c r="Q389" s="140">
        <v>0.22569</v>
      </c>
      <c r="R389" s="140">
        <f>Q389*H389</f>
        <v>8.1248400000000007</v>
      </c>
      <c r="S389" s="140">
        <v>0</v>
      </c>
      <c r="T389" s="141">
        <f>S389*H389</f>
        <v>0</v>
      </c>
      <c r="AR389" s="142" t="s">
        <v>164</v>
      </c>
      <c r="AT389" s="142" t="s">
        <v>160</v>
      </c>
      <c r="AU389" s="142" t="s">
        <v>83</v>
      </c>
      <c r="AY389" s="17" t="s">
        <v>159</v>
      </c>
      <c r="BE389" s="143">
        <f>IF(N389="základní",J389,0)</f>
        <v>0</v>
      </c>
      <c r="BF389" s="143">
        <f>IF(N389="snížená",J389,0)</f>
        <v>0</v>
      </c>
      <c r="BG389" s="143">
        <f>IF(N389="zákl. přenesená",J389,0)</f>
        <v>0</v>
      </c>
      <c r="BH389" s="143">
        <f>IF(N389="sníž. přenesená",J389,0)</f>
        <v>0</v>
      </c>
      <c r="BI389" s="143">
        <f>IF(N389="nulová",J389,0)</f>
        <v>0</v>
      </c>
      <c r="BJ389" s="17" t="s">
        <v>81</v>
      </c>
      <c r="BK389" s="143">
        <f>ROUND(I389*H389,2)</f>
        <v>0</v>
      </c>
      <c r="BL389" s="17" t="s">
        <v>164</v>
      </c>
      <c r="BM389" s="142" t="s">
        <v>1834</v>
      </c>
    </row>
    <row r="390" spans="2:65" s="1" customFormat="1" ht="28.8">
      <c r="B390" s="32"/>
      <c r="D390" s="144" t="s">
        <v>165</v>
      </c>
      <c r="F390" s="145" t="s">
        <v>1835</v>
      </c>
      <c r="I390" s="146"/>
      <c r="L390" s="32"/>
      <c r="M390" s="147"/>
      <c r="T390" s="56"/>
      <c r="AT390" s="17" t="s">
        <v>165</v>
      </c>
      <c r="AU390" s="17" t="s">
        <v>83</v>
      </c>
    </row>
    <row r="391" spans="2:65" s="12" customFormat="1" ht="10.199999999999999">
      <c r="B391" s="168"/>
      <c r="D391" s="144" t="s">
        <v>331</v>
      </c>
      <c r="E391" s="169" t="s">
        <v>1</v>
      </c>
      <c r="F391" s="170" t="s">
        <v>1836</v>
      </c>
      <c r="H391" s="171">
        <v>36</v>
      </c>
      <c r="I391" s="172"/>
      <c r="L391" s="168"/>
      <c r="M391" s="173"/>
      <c r="T391" s="174"/>
      <c r="AT391" s="169" t="s">
        <v>331</v>
      </c>
      <c r="AU391" s="169" t="s">
        <v>83</v>
      </c>
      <c r="AV391" s="12" t="s">
        <v>83</v>
      </c>
      <c r="AW391" s="12" t="s">
        <v>31</v>
      </c>
      <c r="AX391" s="12" t="s">
        <v>81</v>
      </c>
      <c r="AY391" s="169" t="s">
        <v>159</v>
      </c>
    </row>
    <row r="392" spans="2:65" s="1" customFormat="1" ht="37.799999999999997" customHeight="1">
      <c r="B392" s="130"/>
      <c r="C392" s="131" t="s">
        <v>561</v>
      </c>
      <c r="D392" s="131" t="s">
        <v>160</v>
      </c>
      <c r="E392" s="132" t="s">
        <v>1837</v>
      </c>
      <c r="F392" s="133" t="s">
        <v>1838</v>
      </c>
      <c r="G392" s="134" t="s">
        <v>336</v>
      </c>
      <c r="H392" s="135">
        <v>89.18</v>
      </c>
      <c r="I392" s="136"/>
      <c r="J392" s="137">
        <f>ROUND(I392*H392,2)</f>
        <v>0</v>
      </c>
      <c r="K392" s="133" t="s">
        <v>1</v>
      </c>
      <c r="L392" s="32"/>
      <c r="M392" s="138" t="s">
        <v>1</v>
      </c>
      <c r="N392" s="139" t="s">
        <v>39</v>
      </c>
      <c r="P392" s="140">
        <f>O392*H392</f>
        <v>0</v>
      </c>
      <c r="Q392" s="140">
        <v>0.22569</v>
      </c>
      <c r="R392" s="140">
        <f>Q392*H392</f>
        <v>20.127034200000001</v>
      </c>
      <c r="S392" s="140">
        <v>0</v>
      </c>
      <c r="T392" s="141">
        <f>S392*H392</f>
        <v>0</v>
      </c>
      <c r="AR392" s="142" t="s">
        <v>164</v>
      </c>
      <c r="AT392" s="142" t="s">
        <v>160</v>
      </c>
      <c r="AU392" s="142" t="s">
        <v>83</v>
      </c>
      <c r="AY392" s="17" t="s">
        <v>159</v>
      </c>
      <c r="BE392" s="143">
        <f>IF(N392="základní",J392,0)</f>
        <v>0</v>
      </c>
      <c r="BF392" s="143">
        <f>IF(N392="snížená",J392,0)</f>
        <v>0</v>
      </c>
      <c r="BG392" s="143">
        <f>IF(N392="zákl. přenesená",J392,0)</f>
        <v>0</v>
      </c>
      <c r="BH392" s="143">
        <f>IF(N392="sníž. přenesená",J392,0)</f>
        <v>0</v>
      </c>
      <c r="BI392" s="143">
        <f>IF(N392="nulová",J392,0)</f>
        <v>0</v>
      </c>
      <c r="BJ392" s="17" t="s">
        <v>81</v>
      </c>
      <c r="BK392" s="143">
        <f>ROUND(I392*H392,2)</f>
        <v>0</v>
      </c>
      <c r="BL392" s="17" t="s">
        <v>164</v>
      </c>
      <c r="BM392" s="142" t="s">
        <v>1839</v>
      </c>
    </row>
    <row r="393" spans="2:65" s="1" customFormat="1" ht="19.2">
      <c r="B393" s="32"/>
      <c r="D393" s="144" t="s">
        <v>165</v>
      </c>
      <c r="F393" s="145" t="s">
        <v>1838</v>
      </c>
      <c r="I393" s="146"/>
      <c r="L393" s="32"/>
      <c r="M393" s="147"/>
      <c r="T393" s="56"/>
      <c r="AT393" s="17" t="s">
        <v>165</v>
      </c>
      <c r="AU393" s="17" t="s">
        <v>83</v>
      </c>
    </row>
    <row r="394" spans="2:65" s="12" customFormat="1" ht="10.199999999999999">
      <c r="B394" s="168"/>
      <c r="D394" s="144" t="s">
        <v>331</v>
      </c>
      <c r="E394" s="169" t="s">
        <v>1</v>
      </c>
      <c r="F394" s="170" t="s">
        <v>1840</v>
      </c>
      <c r="H394" s="171">
        <v>91.95</v>
      </c>
      <c r="I394" s="172"/>
      <c r="L394" s="168"/>
      <c r="M394" s="173"/>
      <c r="T394" s="174"/>
      <c r="AT394" s="169" t="s">
        <v>331</v>
      </c>
      <c r="AU394" s="169" t="s">
        <v>83</v>
      </c>
      <c r="AV394" s="12" t="s">
        <v>83</v>
      </c>
      <c r="AW394" s="12" t="s">
        <v>31</v>
      </c>
      <c r="AX394" s="12" t="s">
        <v>74</v>
      </c>
      <c r="AY394" s="169" t="s">
        <v>159</v>
      </c>
    </row>
    <row r="395" spans="2:65" s="12" customFormat="1" ht="10.199999999999999">
      <c r="B395" s="168"/>
      <c r="D395" s="144" t="s">
        <v>331</v>
      </c>
      <c r="E395" s="169" t="s">
        <v>1</v>
      </c>
      <c r="F395" s="170" t="s">
        <v>1841</v>
      </c>
      <c r="H395" s="171">
        <v>-6.93</v>
      </c>
      <c r="I395" s="172"/>
      <c r="L395" s="168"/>
      <c r="M395" s="173"/>
      <c r="T395" s="174"/>
      <c r="AT395" s="169" t="s">
        <v>331</v>
      </c>
      <c r="AU395" s="169" t="s">
        <v>83</v>
      </c>
      <c r="AV395" s="12" t="s">
        <v>83</v>
      </c>
      <c r="AW395" s="12" t="s">
        <v>31</v>
      </c>
      <c r="AX395" s="12" t="s">
        <v>74</v>
      </c>
      <c r="AY395" s="169" t="s">
        <v>159</v>
      </c>
    </row>
    <row r="396" spans="2:65" s="12" customFormat="1" ht="10.199999999999999">
      <c r="B396" s="168"/>
      <c r="D396" s="144" t="s">
        <v>331</v>
      </c>
      <c r="E396" s="169" t="s">
        <v>1</v>
      </c>
      <c r="F396" s="170" t="s">
        <v>1842</v>
      </c>
      <c r="H396" s="171">
        <v>-4.2</v>
      </c>
      <c r="I396" s="172"/>
      <c r="L396" s="168"/>
      <c r="M396" s="173"/>
      <c r="T396" s="174"/>
      <c r="AT396" s="169" t="s">
        <v>331</v>
      </c>
      <c r="AU396" s="169" t="s">
        <v>83</v>
      </c>
      <c r="AV396" s="12" t="s">
        <v>83</v>
      </c>
      <c r="AW396" s="12" t="s">
        <v>31</v>
      </c>
      <c r="AX396" s="12" t="s">
        <v>74</v>
      </c>
      <c r="AY396" s="169" t="s">
        <v>159</v>
      </c>
    </row>
    <row r="397" spans="2:65" s="12" customFormat="1" ht="10.199999999999999">
      <c r="B397" s="168"/>
      <c r="D397" s="144" t="s">
        <v>331</v>
      </c>
      <c r="E397" s="169" t="s">
        <v>1</v>
      </c>
      <c r="F397" s="170" t="s">
        <v>1843</v>
      </c>
      <c r="H397" s="171">
        <v>-2.4</v>
      </c>
      <c r="I397" s="172"/>
      <c r="L397" s="168"/>
      <c r="M397" s="173"/>
      <c r="T397" s="174"/>
      <c r="AT397" s="169" t="s">
        <v>331</v>
      </c>
      <c r="AU397" s="169" t="s">
        <v>83</v>
      </c>
      <c r="AV397" s="12" t="s">
        <v>83</v>
      </c>
      <c r="AW397" s="12" t="s">
        <v>31</v>
      </c>
      <c r="AX397" s="12" t="s">
        <v>74</v>
      </c>
      <c r="AY397" s="169" t="s">
        <v>159</v>
      </c>
    </row>
    <row r="398" spans="2:65" s="12" customFormat="1" ht="10.199999999999999">
      <c r="B398" s="168"/>
      <c r="D398" s="144" t="s">
        <v>331</v>
      </c>
      <c r="E398" s="169" t="s">
        <v>1</v>
      </c>
      <c r="F398" s="170" t="s">
        <v>1844</v>
      </c>
      <c r="H398" s="171">
        <v>-0.72</v>
      </c>
      <c r="I398" s="172"/>
      <c r="L398" s="168"/>
      <c r="M398" s="173"/>
      <c r="T398" s="174"/>
      <c r="AT398" s="169" t="s">
        <v>331</v>
      </c>
      <c r="AU398" s="169" t="s">
        <v>83</v>
      </c>
      <c r="AV398" s="12" t="s">
        <v>83</v>
      </c>
      <c r="AW398" s="12" t="s">
        <v>31</v>
      </c>
      <c r="AX398" s="12" t="s">
        <v>74</v>
      </c>
      <c r="AY398" s="169" t="s">
        <v>159</v>
      </c>
    </row>
    <row r="399" spans="2:65" s="12" customFormat="1" ht="10.199999999999999">
      <c r="B399" s="168"/>
      <c r="D399" s="144" t="s">
        <v>331</v>
      </c>
      <c r="E399" s="169" t="s">
        <v>1</v>
      </c>
      <c r="F399" s="170" t="s">
        <v>1845</v>
      </c>
      <c r="H399" s="171">
        <v>-2.25</v>
      </c>
      <c r="I399" s="172"/>
      <c r="L399" s="168"/>
      <c r="M399" s="173"/>
      <c r="T399" s="174"/>
      <c r="AT399" s="169" t="s">
        <v>331</v>
      </c>
      <c r="AU399" s="169" t="s">
        <v>83</v>
      </c>
      <c r="AV399" s="12" t="s">
        <v>83</v>
      </c>
      <c r="AW399" s="12" t="s">
        <v>31</v>
      </c>
      <c r="AX399" s="12" t="s">
        <v>74</v>
      </c>
      <c r="AY399" s="169" t="s">
        <v>159</v>
      </c>
    </row>
    <row r="400" spans="2:65" s="12" customFormat="1" ht="10.199999999999999">
      <c r="B400" s="168"/>
      <c r="D400" s="144" t="s">
        <v>331</v>
      </c>
      <c r="E400" s="169" t="s">
        <v>1</v>
      </c>
      <c r="F400" s="170" t="s">
        <v>1846</v>
      </c>
      <c r="H400" s="171">
        <v>-0.75</v>
      </c>
      <c r="I400" s="172"/>
      <c r="L400" s="168"/>
      <c r="M400" s="173"/>
      <c r="T400" s="174"/>
      <c r="AT400" s="169" t="s">
        <v>331</v>
      </c>
      <c r="AU400" s="169" t="s">
        <v>83</v>
      </c>
      <c r="AV400" s="12" t="s">
        <v>83</v>
      </c>
      <c r="AW400" s="12" t="s">
        <v>31</v>
      </c>
      <c r="AX400" s="12" t="s">
        <v>74</v>
      </c>
      <c r="AY400" s="169" t="s">
        <v>159</v>
      </c>
    </row>
    <row r="401" spans="2:65" s="12" customFormat="1" ht="10.199999999999999">
      <c r="B401" s="168"/>
      <c r="D401" s="144" t="s">
        <v>331</v>
      </c>
      <c r="E401" s="169" t="s">
        <v>1</v>
      </c>
      <c r="F401" s="170" t="s">
        <v>1847</v>
      </c>
      <c r="H401" s="171">
        <v>-0.75</v>
      </c>
      <c r="I401" s="172"/>
      <c r="L401" s="168"/>
      <c r="M401" s="173"/>
      <c r="T401" s="174"/>
      <c r="AT401" s="169" t="s">
        <v>331</v>
      </c>
      <c r="AU401" s="169" t="s">
        <v>83</v>
      </c>
      <c r="AV401" s="12" t="s">
        <v>83</v>
      </c>
      <c r="AW401" s="12" t="s">
        <v>31</v>
      </c>
      <c r="AX401" s="12" t="s">
        <v>74</v>
      </c>
      <c r="AY401" s="169" t="s">
        <v>159</v>
      </c>
    </row>
    <row r="402" spans="2:65" s="12" customFormat="1" ht="10.199999999999999">
      <c r="B402" s="168"/>
      <c r="D402" s="144" t="s">
        <v>331</v>
      </c>
      <c r="E402" s="169" t="s">
        <v>1</v>
      </c>
      <c r="F402" s="170" t="s">
        <v>1848</v>
      </c>
      <c r="H402" s="171">
        <v>-0.64</v>
      </c>
      <c r="I402" s="172"/>
      <c r="L402" s="168"/>
      <c r="M402" s="173"/>
      <c r="T402" s="174"/>
      <c r="AT402" s="169" t="s">
        <v>331</v>
      </c>
      <c r="AU402" s="169" t="s">
        <v>83</v>
      </c>
      <c r="AV402" s="12" t="s">
        <v>83</v>
      </c>
      <c r="AW402" s="12" t="s">
        <v>31</v>
      </c>
      <c r="AX402" s="12" t="s">
        <v>74</v>
      </c>
      <c r="AY402" s="169" t="s">
        <v>159</v>
      </c>
    </row>
    <row r="403" spans="2:65" s="15" customFormat="1" ht="10.199999999999999">
      <c r="B403" s="189"/>
      <c r="D403" s="144" t="s">
        <v>331</v>
      </c>
      <c r="E403" s="190" t="s">
        <v>1</v>
      </c>
      <c r="F403" s="191" t="s">
        <v>1849</v>
      </c>
      <c r="H403" s="192">
        <v>73.31</v>
      </c>
      <c r="I403" s="193"/>
      <c r="L403" s="189"/>
      <c r="M403" s="194"/>
      <c r="T403" s="195"/>
      <c r="AT403" s="190" t="s">
        <v>331</v>
      </c>
      <c r="AU403" s="190" t="s">
        <v>83</v>
      </c>
      <c r="AV403" s="15" t="s">
        <v>94</v>
      </c>
      <c r="AW403" s="15" t="s">
        <v>31</v>
      </c>
      <c r="AX403" s="15" t="s">
        <v>74</v>
      </c>
      <c r="AY403" s="190" t="s">
        <v>159</v>
      </c>
    </row>
    <row r="404" spans="2:65" s="12" customFormat="1" ht="10.199999999999999">
      <c r="B404" s="168"/>
      <c r="D404" s="144" t="s">
        <v>331</v>
      </c>
      <c r="E404" s="169" t="s">
        <v>1</v>
      </c>
      <c r="F404" s="170" t="s">
        <v>1850</v>
      </c>
      <c r="H404" s="171">
        <v>17.52</v>
      </c>
      <c r="I404" s="172"/>
      <c r="L404" s="168"/>
      <c r="M404" s="173"/>
      <c r="T404" s="174"/>
      <c r="AT404" s="169" t="s">
        <v>331</v>
      </c>
      <c r="AU404" s="169" t="s">
        <v>83</v>
      </c>
      <c r="AV404" s="12" t="s">
        <v>83</v>
      </c>
      <c r="AW404" s="12" t="s">
        <v>31</v>
      </c>
      <c r="AX404" s="12" t="s">
        <v>74</v>
      </c>
      <c r="AY404" s="169" t="s">
        <v>159</v>
      </c>
    </row>
    <row r="405" spans="2:65" s="12" customFormat="1" ht="10.199999999999999">
      <c r="B405" s="168"/>
      <c r="D405" s="144" t="s">
        <v>331</v>
      </c>
      <c r="E405" s="169" t="s">
        <v>1</v>
      </c>
      <c r="F405" s="170" t="s">
        <v>1851</v>
      </c>
      <c r="H405" s="171">
        <v>-0.36</v>
      </c>
      <c r="I405" s="172"/>
      <c r="L405" s="168"/>
      <c r="M405" s="173"/>
      <c r="T405" s="174"/>
      <c r="AT405" s="169" t="s">
        <v>331</v>
      </c>
      <c r="AU405" s="169" t="s">
        <v>83</v>
      </c>
      <c r="AV405" s="12" t="s">
        <v>83</v>
      </c>
      <c r="AW405" s="12" t="s">
        <v>31</v>
      </c>
      <c r="AX405" s="12" t="s">
        <v>74</v>
      </c>
      <c r="AY405" s="169" t="s">
        <v>159</v>
      </c>
    </row>
    <row r="406" spans="2:65" s="12" customFormat="1" ht="10.199999999999999">
      <c r="B406" s="168"/>
      <c r="D406" s="144" t="s">
        <v>331</v>
      </c>
      <c r="E406" s="169" t="s">
        <v>1</v>
      </c>
      <c r="F406" s="170" t="s">
        <v>1852</v>
      </c>
      <c r="H406" s="171">
        <v>-0.54</v>
      </c>
      <c r="I406" s="172"/>
      <c r="L406" s="168"/>
      <c r="M406" s="173"/>
      <c r="T406" s="174"/>
      <c r="AT406" s="169" t="s">
        <v>331</v>
      </c>
      <c r="AU406" s="169" t="s">
        <v>83</v>
      </c>
      <c r="AV406" s="12" t="s">
        <v>83</v>
      </c>
      <c r="AW406" s="12" t="s">
        <v>31</v>
      </c>
      <c r="AX406" s="12" t="s">
        <v>74</v>
      </c>
      <c r="AY406" s="169" t="s">
        <v>159</v>
      </c>
    </row>
    <row r="407" spans="2:65" s="12" customFormat="1" ht="10.199999999999999">
      <c r="B407" s="168"/>
      <c r="D407" s="144" t="s">
        <v>331</v>
      </c>
      <c r="E407" s="169" t="s">
        <v>1</v>
      </c>
      <c r="F407" s="170" t="s">
        <v>1847</v>
      </c>
      <c r="H407" s="171">
        <v>-0.75</v>
      </c>
      <c r="I407" s="172"/>
      <c r="L407" s="168"/>
      <c r="M407" s="173"/>
      <c r="T407" s="174"/>
      <c r="AT407" s="169" t="s">
        <v>331</v>
      </c>
      <c r="AU407" s="169" t="s">
        <v>83</v>
      </c>
      <c r="AV407" s="12" t="s">
        <v>83</v>
      </c>
      <c r="AW407" s="12" t="s">
        <v>31</v>
      </c>
      <c r="AX407" s="12" t="s">
        <v>74</v>
      </c>
      <c r="AY407" s="169" t="s">
        <v>159</v>
      </c>
    </row>
    <row r="408" spans="2:65" s="15" customFormat="1" ht="10.199999999999999">
      <c r="B408" s="189"/>
      <c r="D408" s="144" t="s">
        <v>331</v>
      </c>
      <c r="E408" s="190" t="s">
        <v>1</v>
      </c>
      <c r="F408" s="191" t="s">
        <v>1849</v>
      </c>
      <c r="H408" s="192">
        <v>15.87</v>
      </c>
      <c r="I408" s="193"/>
      <c r="L408" s="189"/>
      <c r="M408" s="194"/>
      <c r="T408" s="195"/>
      <c r="AT408" s="190" t="s">
        <v>331</v>
      </c>
      <c r="AU408" s="190" t="s">
        <v>83</v>
      </c>
      <c r="AV408" s="15" t="s">
        <v>94</v>
      </c>
      <c r="AW408" s="15" t="s">
        <v>31</v>
      </c>
      <c r="AX408" s="15" t="s">
        <v>74</v>
      </c>
      <c r="AY408" s="190" t="s">
        <v>159</v>
      </c>
    </row>
    <row r="409" spans="2:65" s="14" customFormat="1" ht="10.199999999999999">
      <c r="B409" s="182"/>
      <c r="D409" s="144" t="s">
        <v>331</v>
      </c>
      <c r="E409" s="183" t="s">
        <v>1</v>
      </c>
      <c r="F409" s="184" t="s">
        <v>1597</v>
      </c>
      <c r="H409" s="185">
        <v>89.18</v>
      </c>
      <c r="I409" s="186"/>
      <c r="L409" s="182"/>
      <c r="M409" s="187"/>
      <c r="T409" s="188"/>
      <c r="AT409" s="183" t="s">
        <v>331</v>
      </c>
      <c r="AU409" s="183" t="s">
        <v>83</v>
      </c>
      <c r="AV409" s="14" t="s">
        <v>164</v>
      </c>
      <c r="AW409" s="14" t="s">
        <v>31</v>
      </c>
      <c r="AX409" s="14" t="s">
        <v>81</v>
      </c>
      <c r="AY409" s="183" t="s">
        <v>159</v>
      </c>
    </row>
    <row r="410" spans="2:65" s="1" customFormat="1" ht="33" customHeight="1">
      <c r="B410" s="130"/>
      <c r="C410" s="131" t="s">
        <v>296</v>
      </c>
      <c r="D410" s="131" t="s">
        <v>160</v>
      </c>
      <c r="E410" s="132" t="s">
        <v>1853</v>
      </c>
      <c r="F410" s="133" t="s">
        <v>1854</v>
      </c>
      <c r="G410" s="134" t="s">
        <v>376</v>
      </c>
      <c r="H410" s="135">
        <v>2</v>
      </c>
      <c r="I410" s="136"/>
      <c r="J410" s="137">
        <f>ROUND(I410*H410,2)</f>
        <v>0</v>
      </c>
      <c r="K410" s="133" t="s">
        <v>320</v>
      </c>
      <c r="L410" s="32"/>
      <c r="M410" s="138" t="s">
        <v>1</v>
      </c>
      <c r="N410" s="139" t="s">
        <v>39</v>
      </c>
      <c r="P410" s="140">
        <f>O410*H410</f>
        <v>0</v>
      </c>
      <c r="Q410" s="140">
        <v>2.6550000000000001E-2</v>
      </c>
      <c r="R410" s="140">
        <f>Q410*H410</f>
        <v>5.3100000000000001E-2</v>
      </c>
      <c r="S410" s="140">
        <v>0</v>
      </c>
      <c r="T410" s="141">
        <f>S410*H410</f>
        <v>0</v>
      </c>
      <c r="AR410" s="142" t="s">
        <v>164</v>
      </c>
      <c r="AT410" s="142" t="s">
        <v>160</v>
      </c>
      <c r="AU410" s="142" t="s">
        <v>83</v>
      </c>
      <c r="AY410" s="17" t="s">
        <v>159</v>
      </c>
      <c r="BE410" s="143">
        <f>IF(N410="základní",J410,0)</f>
        <v>0</v>
      </c>
      <c r="BF410" s="143">
        <f>IF(N410="snížená",J410,0)</f>
        <v>0</v>
      </c>
      <c r="BG410" s="143">
        <f>IF(N410="zákl. přenesená",J410,0)</f>
        <v>0</v>
      </c>
      <c r="BH410" s="143">
        <f>IF(N410="sníž. přenesená",J410,0)</f>
        <v>0</v>
      </c>
      <c r="BI410" s="143">
        <f>IF(N410="nulová",J410,0)</f>
        <v>0</v>
      </c>
      <c r="BJ410" s="17" t="s">
        <v>81</v>
      </c>
      <c r="BK410" s="143">
        <f>ROUND(I410*H410,2)</f>
        <v>0</v>
      </c>
      <c r="BL410" s="17" t="s">
        <v>164</v>
      </c>
      <c r="BM410" s="142" t="s">
        <v>1855</v>
      </c>
    </row>
    <row r="411" spans="2:65" s="1" customFormat="1" ht="28.8">
      <c r="B411" s="32"/>
      <c r="D411" s="144" t="s">
        <v>165</v>
      </c>
      <c r="F411" s="145" t="s">
        <v>1856</v>
      </c>
      <c r="I411" s="146"/>
      <c r="L411" s="32"/>
      <c r="M411" s="147"/>
      <c r="T411" s="56"/>
      <c r="AT411" s="17" t="s">
        <v>165</v>
      </c>
      <c r="AU411" s="17" t="s">
        <v>83</v>
      </c>
    </row>
    <row r="412" spans="2:65" s="12" customFormat="1" ht="10.199999999999999">
      <c r="B412" s="168"/>
      <c r="D412" s="144" t="s">
        <v>331</v>
      </c>
      <c r="E412" s="169" t="s">
        <v>1</v>
      </c>
      <c r="F412" s="170" t="s">
        <v>1857</v>
      </c>
      <c r="H412" s="171">
        <v>2</v>
      </c>
      <c r="I412" s="172"/>
      <c r="L412" s="168"/>
      <c r="M412" s="173"/>
      <c r="T412" s="174"/>
      <c r="AT412" s="169" t="s">
        <v>331</v>
      </c>
      <c r="AU412" s="169" t="s">
        <v>83</v>
      </c>
      <c r="AV412" s="12" t="s">
        <v>83</v>
      </c>
      <c r="AW412" s="12" t="s">
        <v>31</v>
      </c>
      <c r="AX412" s="12" t="s">
        <v>81</v>
      </c>
      <c r="AY412" s="169" t="s">
        <v>159</v>
      </c>
    </row>
    <row r="413" spans="2:65" s="1" customFormat="1" ht="24.15" customHeight="1">
      <c r="B413" s="130"/>
      <c r="C413" s="131" t="s">
        <v>568</v>
      </c>
      <c r="D413" s="131" t="s">
        <v>160</v>
      </c>
      <c r="E413" s="132" t="s">
        <v>1858</v>
      </c>
      <c r="F413" s="133" t="s">
        <v>1859</v>
      </c>
      <c r="G413" s="134" t="s">
        <v>376</v>
      </c>
      <c r="H413" s="135">
        <v>4</v>
      </c>
      <c r="I413" s="136"/>
      <c r="J413" s="137">
        <f>ROUND(I413*H413,2)</f>
        <v>0</v>
      </c>
      <c r="K413" s="133" t="s">
        <v>320</v>
      </c>
      <c r="L413" s="32"/>
      <c r="M413" s="138" t="s">
        <v>1</v>
      </c>
      <c r="N413" s="139" t="s">
        <v>39</v>
      </c>
      <c r="P413" s="140">
        <f>O413*H413</f>
        <v>0</v>
      </c>
      <c r="Q413" s="140">
        <v>8.1309999999999993E-2</v>
      </c>
      <c r="R413" s="140">
        <f>Q413*H413</f>
        <v>0.32523999999999997</v>
      </c>
      <c r="S413" s="140">
        <v>0</v>
      </c>
      <c r="T413" s="141">
        <f>S413*H413</f>
        <v>0</v>
      </c>
      <c r="AR413" s="142" t="s">
        <v>164</v>
      </c>
      <c r="AT413" s="142" t="s">
        <v>160</v>
      </c>
      <c r="AU413" s="142" t="s">
        <v>83</v>
      </c>
      <c r="AY413" s="17" t="s">
        <v>159</v>
      </c>
      <c r="BE413" s="143">
        <f>IF(N413="základní",J413,0)</f>
        <v>0</v>
      </c>
      <c r="BF413" s="143">
        <f>IF(N413="snížená",J413,0)</f>
        <v>0</v>
      </c>
      <c r="BG413" s="143">
        <f>IF(N413="zákl. přenesená",J413,0)</f>
        <v>0</v>
      </c>
      <c r="BH413" s="143">
        <f>IF(N413="sníž. přenesená",J413,0)</f>
        <v>0</v>
      </c>
      <c r="BI413" s="143">
        <f>IF(N413="nulová",J413,0)</f>
        <v>0</v>
      </c>
      <c r="BJ413" s="17" t="s">
        <v>81</v>
      </c>
      <c r="BK413" s="143">
        <f>ROUND(I413*H413,2)</f>
        <v>0</v>
      </c>
      <c r="BL413" s="17" t="s">
        <v>164</v>
      </c>
      <c r="BM413" s="142" t="s">
        <v>1860</v>
      </c>
    </row>
    <row r="414" spans="2:65" s="1" customFormat="1" ht="19.2">
      <c r="B414" s="32"/>
      <c r="D414" s="144" t="s">
        <v>165</v>
      </c>
      <c r="F414" s="145" t="s">
        <v>1861</v>
      </c>
      <c r="I414" s="146"/>
      <c r="L414" s="32"/>
      <c r="M414" s="147"/>
      <c r="T414" s="56"/>
      <c r="AT414" s="17" t="s">
        <v>165</v>
      </c>
      <c r="AU414" s="17" t="s">
        <v>83</v>
      </c>
    </row>
    <row r="415" spans="2:65" s="12" customFormat="1" ht="10.199999999999999">
      <c r="B415" s="168"/>
      <c r="D415" s="144" t="s">
        <v>331</v>
      </c>
      <c r="E415" s="169" t="s">
        <v>1</v>
      </c>
      <c r="F415" s="170" t="s">
        <v>1862</v>
      </c>
      <c r="H415" s="171">
        <v>4</v>
      </c>
      <c r="I415" s="172"/>
      <c r="L415" s="168"/>
      <c r="M415" s="173"/>
      <c r="T415" s="174"/>
      <c r="AT415" s="169" t="s">
        <v>331</v>
      </c>
      <c r="AU415" s="169" t="s">
        <v>83</v>
      </c>
      <c r="AV415" s="12" t="s">
        <v>83</v>
      </c>
      <c r="AW415" s="12" t="s">
        <v>31</v>
      </c>
      <c r="AX415" s="12" t="s">
        <v>81</v>
      </c>
      <c r="AY415" s="169" t="s">
        <v>159</v>
      </c>
    </row>
    <row r="416" spans="2:65" s="1" customFormat="1" ht="24.15" customHeight="1">
      <c r="B416" s="130"/>
      <c r="C416" s="131" t="s">
        <v>572</v>
      </c>
      <c r="D416" s="131" t="s">
        <v>160</v>
      </c>
      <c r="E416" s="132" t="s">
        <v>1863</v>
      </c>
      <c r="F416" s="133" t="s">
        <v>1864</v>
      </c>
      <c r="G416" s="134" t="s">
        <v>376</v>
      </c>
      <c r="H416" s="135">
        <v>5</v>
      </c>
      <c r="I416" s="136"/>
      <c r="J416" s="137">
        <f>ROUND(I416*H416,2)</f>
        <v>0</v>
      </c>
      <c r="K416" s="133" t="s">
        <v>320</v>
      </c>
      <c r="L416" s="32"/>
      <c r="M416" s="138" t="s">
        <v>1</v>
      </c>
      <c r="N416" s="139" t="s">
        <v>39</v>
      </c>
      <c r="P416" s="140">
        <f>O416*H416</f>
        <v>0</v>
      </c>
      <c r="Q416" s="140">
        <v>9.4310000000000005E-2</v>
      </c>
      <c r="R416" s="140">
        <f>Q416*H416</f>
        <v>0.47155000000000002</v>
      </c>
      <c r="S416" s="140">
        <v>0</v>
      </c>
      <c r="T416" s="141">
        <f>S416*H416</f>
        <v>0</v>
      </c>
      <c r="AR416" s="142" t="s">
        <v>164</v>
      </c>
      <c r="AT416" s="142" t="s">
        <v>160</v>
      </c>
      <c r="AU416" s="142" t="s">
        <v>83</v>
      </c>
      <c r="AY416" s="17" t="s">
        <v>159</v>
      </c>
      <c r="BE416" s="143">
        <f>IF(N416="základní",J416,0)</f>
        <v>0</v>
      </c>
      <c r="BF416" s="143">
        <f>IF(N416="snížená",J416,0)</f>
        <v>0</v>
      </c>
      <c r="BG416" s="143">
        <f>IF(N416="zákl. přenesená",J416,0)</f>
        <v>0</v>
      </c>
      <c r="BH416" s="143">
        <f>IF(N416="sníž. přenesená",J416,0)</f>
        <v>0</v>
      </c>
      <c r="BI416" s="143">
        <f>IF(N416="nulová",J416,0)</f>
        <v>0</v>
      </c>
      <c r="BJ416" s="17" t="s">
        <v>81</v>
      </c>
      <c r="BK416" s="143">
        <f>ROUND(I416*H416,2)</f>
        <v>0</v>
      </c>
      <c r="BL416" s="17" t="s">
        <v>164</v>
      </c>
      <c r="BM416" s="142" t="s">
        <v>1865</v>
      </c>
    </row>
    <row r="417" spans="2:65" s="1" customFormat="1" ht="28.8">
      <c r="B417" s="32"/>
      <c r="D417" s="144" t="s">
        <v>165</v>
      </c>
      <c r="F417" s="145" t="s">
        <v>1866</v>
      </c>
      <c r="I417" s="146"/>
      <c r="L417" s="32"/>
      <c r="M417" s="147"/>
      <c r="T417" s="56"/>
      <c r="AT417" s="17" t="s">
        <v>165</v>
      </c>
      <c r="AU417" s="17" t="s">
        <v>83</v>
      </c>
    </row>
    <row r="418" spans="2:65" s="12" customFormat="1" ht="10.199999999999999">
      <c r="B418" s="168"/>
      <c r="D418" s="144" t="s">
        <v>331</v>
      </c>
      <c r="E418" s="169" t="s">
        <v>1</v>
      </c>
      <c r="F418" s="170" t="s">
        <v>1867</v>
      </c>
      <c r="H418" s="171">
        <v>5</v>
      </c>
      <c r="I418" s="172"/>
      <c r="L418" s="168"/>
      <c r="M418" s="173"/>
      <c r="T418" s="174"/>
      <c r="AT418" s="169" t="s">
        <v>331</v>
      </c>
      <c r="AU418" s="169" t="s">
        <v>83</v>
      </c>
      <c r="AV418" s="12" t="s">
        <v>83</v>
      </c>
      <c r="AW418" s="12" t="s">
        <v>31</v>
      </c>
      <c r="AX418" s="12" t="s">
        <v>81</v>
      </c>
      <c r="AY418" s="169" t="s">
        <v>159</v>
      </c>
    </row>
    <row r="419" spans="2:65" s="1" customFormat="1" ht="24.15" customHeight="1">
      <c r="B419" s="130"/>
      <c r="C419" s="131" t="s">
        <v>576</v>
      </c>
      <c r="D419" s="131" t="s">
        <v>160</v>
      </c>
      <c r="E419" s="132" t="s">
        <v>1868</v>
      </c>
      <c r="F419" s="133" t="s">
        <v>1869</v>
      </c>
      <c r="G419" s="134" t="s">
        <v>376</v>
      </c>
      <c r="H419" s="135">
        <v>1</v>
      </c>
      <c r="I419" s="136"/>
      <c r="J419" s="137">
        <f>ROUND(I419*H419,2)</f>
        <v>0</v>
      </c>
      <c r="K419" s="133" t="s">
        <v>320</v>
      </c>
      <c r="L419" s="32"/>
      <c r="M419" s="138" t="s">
        <v>1</v>
      </c>
      <c r="N419" s="139" t="s">
        <v>39</v>
      </c>
      <c r="P419" s="140">
        <f>O419*H419</f>
        <v>0</v>
      </c>
      <c r="Q419" s="140">
        <v>0.15339</v>
      </c>
      <c r="R419" s="140">
        <f>Q419*H419</f>
        <v>0.15339</v>
      </c>
      <c r="S419" s="140">
        <v>0</v>
      </c>
      <c r="T419" s="141">
        <f>S419*H419</f>
        <v>0</v>
      </c>
      <c r="AR419" s="142" t="s">
        <v>164</v>
      </c>
      <c r="AT419" s="142" t="s">
        <v>160</v>
      </c>
      <c r="AU419" s="142" t="s">
        <v>83</v>
      </c>
      <c r="AY419" s="17" t="s">
        <v>159</v>
      </c>
      <c r="BE419" s="143">
        <f>IF(N419="základní",J419,0)</f>
        <v>0</v>
      </c>
      <c r="BF419" s="143">
        <f>IF(N419="snížená",J419,0)</f>
        <v>0</v>
      </c>
      <c r="BG419" s="143">
        <f>IF(N419="zákl. přenesená",J419,0)</f>
        <v>0</v>
      </c>
      <c r="BH419" s="143">
        <f>IF(N419="sníž. přenesená",J419,0)</f>
        <v>0</v>
      </c>
      <c r="BI419" s="143">
        <f>IF(N419="nulová",J419,0)</f>
        <v>0</v>
      </c>
      <c r="BJ419" s="17" t="s">
        <v>81</v>
      </c>
      <c r="BK419" s="143">
        <f>ROUND(I419*H419,2)</f>
        <v>0</v>
      </c>
      <c r="BL419" s="17" t="s">
        <v>164</v>
      </c>
      <c r="BM419" s="142" t="s">
        <v>1870</v>
      </c>
    </row>
    <row r="420" spans="2:65" s="1" customFormat="1" ht="19.2">
      <c r="B420" s="32"/>
      <c r="D420" s="144" t="s">
        <v>165</v>
      </c>
      <c r="F420" s="145" t="s">
        <v>1871</v>
      </c>
      <c r="I420" s="146"/>
      <c r="L420" s="32"/>
      <c r="M420" s="147"/>
      <c r="T420" s="56"/>
      <c r="AT420" s="17" t="s">
        <v>165</v>
      </c>
      <c r="AU420" s="17" t="s">
        <v>83</v>
      </c>
    </row>
    <row r="421" spans="2:65" s="12" customFormat="1" ht="10.199999999999999">
      <c r="B421" s="168"/>
      <c r="D421" s="144" t="s">
        <v>331</v>
      </c>
      <c r="E421" s="169" t="s">
        <v>1</v>
      </c>
      <c r="F421" s="170" t="s">
        <v>1872</v>
      </c>
      <c r="H421" s="171">
        <v>1</v>
      </c>
      <c r="I421" s="172"/>
      <c r="L421" s="168"/>
      <c r="M421" s="173"/>
      <c r="T421" s="174"/>
      <c r="AT421" s="169" t="s">
        <v>331</v>
      </c>
      <c r="AU421" s="169" t="s">
        <v>83</v>
      </c>
      <c r="AV421" s="12" t="s">
        <v>83</v>
      </c>
      <c r="AW421" s="12" t="s">
        <v>31</v>
      </c>
      <c r="AX421" s="12" t="s">
        <v>81</v>
      </c>
      <c r="AY421" s="169" t="s">
        <v>159</v>
      </c>
    </row>
    <row r="422" spans="2:65" s="1" customFormat="1" ht="24.15" customHeight="1">
      <c r="B422" s="130"/>
      <c r="C422" s="131" t="s">
        <v>377</v>
      </c>
      <c r="D422" s="131" t="s">
        <v>160</v>
      </c>
      <c r="E422" s="132" t="s">
        <v>1873</v>
      </c>
      <c r="F422" s="133" t="s">
        <v>1874</v>
      </c>
      <c r="G422" s="134" t="s">
        <v>336</v>
      </c>
      <c r="H422" s="135">
        <v>5.8419999999999996</v>
      </c>
      <c r="I422" s="136"/>
      <c r="J422" s="137">
        <f>ROUND(I422*H422,2)</f>
        <v>0</v>
      </c>
      <c r="K422" s="133" t="s">
        <v>320</v>
      </c>
      <c r="L422" s="32"/>
      <c r="M422" s="138" t="s">
        <v>1</v>
      </c>
      <c r="N422" s="139" t="s">
        <v>39</v>
      </c>
      <c r="P422" s="140">
        <f>O422*H422</f>
        <v>0</v>
      </c>
      <c r="Q422" s="140">
        <v>6.9980000000000001E-2</v>
      </c>
      <c r="R422" s="140">
        <f>Q422*H422</f>
        <v>0.40882315999999996</v>
      </c>
      <c r="S422" s="140">
        <v>0</v>
      </c>
      <c r="T422" s="141">
        <f>S422*H422</f>
        <v>0</v>
      </c>
      <c r="AR422" s="142" t="s">
        <v>164</v>
      </c>
      <c r="AT422" s="142" t="s">
        <v>160</v>
      </c>
      <c r="AU422" s="142" t="s">
        <v>83</v>
      </c>
      <c r="AY422" s="17" t="s">
        <v>159</v>
      </c>
      <c r="BE422" s="143">
        <f>IF(N422="základní",J422,0)</f>
        <v>0</v>
      </c>
      <c r="BF422" s="143">
        <f>IF(N422="snížená",J422,0)</f>
        <v>0</v>
      </c>
      <c r="BG422" s="143">
        <f>IF(N422="zákl. přenesená",J422,0)</f>
        <v>0</v>
      </c>
      <c r="BH422" s="143">
        <f>IF(N422="sníž. přenesená",J422,0)</f>
        <v>0</v>
      </c>
      <c r="BI422" s="143">
        <f>IF(N422="nulová",J422,0)</f>
        <v>0</v>
      </c>
      <c r="BJ422" s="17" t="s">
        <v>81</v>
      </c>
      <c r="BK422" s="143">
        <f>ROUND(I422*H422,2)</f>
        <v>0</v>
      </c>
      <c r="BL422" s="17" t="s">
        <v>164</v>
      </c>
      <c r="BM422" s="142" t="s">
        <v>1875</v>
      </c>
    </row>
    <row r="423" spans="2:65" s="1" customFormat="1" ht="19.2">
      <c r="B423" s="32"/>
      <c r="D423" s="144" t="s">
        <v>165</v>
      </c>
      <c r="F423" s="145" t="s">
        <v>1876</v>
      </c>
      <c r="I423" s="146"/>
      <c r="L423" s="32"/>
      <c r="M423" s="147"/>
      <c r="T423" s="56"/>
      <c r="AT423" s="17" t="s">
        <v>165</v>
      </c>
      <c r="AU423" s="17" t="s">
        <v>83</v>
      </c>
    </row>
    <row r="424" spans="2:65" s="12" customFormat="1" ht="10.199999999999999">
      <c r="B424" s="168"/>
      <c r="D424" s="144" t="s">
        <v>331</v>
      </c>
      <c r="E424" s="169" t="s">
        <v>1</v>
      </c>
      <c r="F424" s="170" t="s">
        <v>1877</v>
      </c>
      <c r="H424" s="171">
        <v>8.6</v>
      </c>
      <c r="I424" s="172"/>
      <c r="L424" s="168"/>
      <c r="M424" s="173"/>
      <c r="T424" s="174"/>
      <c r="AT424" s="169" t="s">
        <v>331</v>
      </c>
      <c r="AU424" s="169" t="s">
        <v>83</v>
      </c>
      <c r="AV424" s="12" t="s">
        <v>83</v>
      </c>
      <c r="AW424" s="12" t="s">
        <v>31</v>
      </c>
      <c r="AX424" s="12" t="s">
        <v>74</v>
      </c>
      <c r="AY424" s="169" t="s">
        <v>159</v>
      </c>
    </row>
    <row r="425" spans="2:65" s="12" customFormat="1" ht="10.199999999999999">
      <c r="B425" s="168"/>
      <c r="D425" s="144" t="s">
        <v>331</v>
      </c>
      <c r="E425" s="169" t="s">
        <v>1</v>
      </c>
      <c r="F425" s="170" t="s">
        <v>1878</v>
      </c>
      <c r="H425" s="171">
        <v>-2.758</v>
      </c>
      <c r="I425" s="172"/>
      <c r="L425" s="168"/>
      <c r="M425" s="173"/>
      <c r="T425" s="174"/>
      <c r="AT425" s="169" t="s">
        <v>331</v>
      </c>
      <c r="AU425" s="169" t="s">
        <v>83</v>
      </c>
      <c r="AV425" s="12" t="s">
        <v>83</v>
      </c>
      <c r="AW425" s="12" t="s">
        <v>31</v>
      </c>
      <c r="AX425" s="12" t="s">
        <v>74</v>
      </c>
      <c r="AY425" s="169" t="s">
        <v>159</v>
      </c>
    </row>
    <row r="426" spans="2:65" s="14" customFormat="1" ht="10.199999999999999">
      <c r="B426" s="182"/>
      <c r="D426" s="144" t="s">
        <v>331</v>
      </c>
      <c r="E426" s="183" t="s">
        <v>1</v>
      </c>
      <c r="F426" s="184" t="s">
        <v>1597</v>
      </c>
      <c r="H426" s="185">
        <v>5.8419999999999996</v>
      </c>
      <c r="I426" s="186"/>
      <c r="L426" s="182"/>
      <c r="M426" s="187"/>
      <c r="T426" s="188"/>
      <c r="AT426" s="183" t="s">
        <v>331</v>
      </c>
      <c r="AU426" s="183" t="s">
        <v>83</v>
      </c>
      <c r="AV426" s="14" t="s">
        <v>164</v>
      </c>
      <c r="AW426" s="14" t="s">
        <v>31</v>
      </c>
      <c r="AX426" s="14" t="s">
        <v>81</v>
      </c>
      <c r="AY426" s="183" t="s">
        <v>159</v>
      </c>
    </row>
    <row r="427" spans="2:65" s="1" customFormat="1" ht="33" customHeight="1">
      <c r="B427" s="130"/>
      <c r="C427" s="131" t="s">
        <v>584</v>
      </c>
      <c r="D427" s="131" t="s">
        <v>160</v>
      </c>
      <c r="E427" s="132" t="s">
        <v>1879</v>
      </c>
      <c r="F427" s="133" t="s">
        <v>1880</v>
      </c>
      <c r="G427" s="134" t="s">
        <v>315</v>
      </c>
      <c r="H427" s="135">
        <v>42.231999999999999</v>
      </c>
      <c r="I427" s="136"/>
      <c r="J427" s="137">
        <f>ROUND(I427*H427,2)</f>
        <v>0</v>
      </c>
      <c r="K427" s="133" t="s">
        <v>320</v>
      </c>
      <c r="L427" s="32"/>
      <c r="M427" s="138" t="s">
        <v>1</v>
      </c>
      <c r="N427" s="139" t="s">
        <v>39</v>
      </c>
      <c r="P427" s="140">
        <f>O427*H427</f>
        <v>0</v>
      </c>
      <c r="Q427" s="140">
        <v>2.3108</v>
      </c>
      <c r="R427" s="140">
        <f>Q427*H427</f>
        <v>97.589705600000002</v>
      </c>
      <c r="S427" s="140">
        <v>0</v>
      </c>
      <c r="T427" s="141">
        <f>S427*H427</f>
        <v>0</v>
      </c>
      <c r="AR427" s="142" t="s">
        <v>164</v>
      </c>
      <c r="AT427" s="142" t="s">
        <v>160</v>
      </c>
      <c r="AU427" s="142" t="s">
        <v>83</v>
      </c>
      <c r="AY427" s="17" t="s">
        <v>159</v>
      </c>
      <c r="BE427" s="143">
        <f>IF(N427="základní",J427,0)</f>
        <v>0</v>
      </c>
      <c r="BF427" s="143">
        <f>IF(N427="snížená",J427,0)</f>
        <v>0</v>
      </c>
      <c r="BG427" s="143">
        <f>IF(N427="zákl. přenesená",J427,0)</f>
        <v>0</v>
      </c>
      <c r="BH427" s="143">
        <f>IF(N427="sníž. přenesená",J427,0)</f>
        <v>0</v>
      </c>
      <c r="BI427" s="143">
        <f>IF(N427="nulová",J427,0)</f>
        <v>0</v>
      </c>
      <c r="BJ427" s="17" t="s">
        <v>81</v>
      </c>
      <c r="BK427" s="143">
        <f>ROUND(I427*H427,2)</f>
        <v>0</v>
      </c>
      <c r="BL427" s="17" t="s">
        <v>164</v>
      </c>
      <c r="BM427" s="142" t="s">
        <v>1881</v>
      </c>
    </row>
    <row r="428" spans="2:65" s="1" customFormat="1" ht="28.8">
      <c r="B428" s="32"/>
      <c r="D428" s="144" t="s">
        <v>165</v>
      </c>
      <c r="F428" s="145" t="s">
        <v>1882</v>
      </c>
      <c r="I428" s="146"/>
      <c r="L428" s="32"/>
      <c r="M428" s="147"/>
      <c r="T428" s="56"/>
      <c r="AT428" s="17" t="s">
        <v>165</v>
      </c>
      <c r="AU428" s="17" t="s">
        <v>83</v>
      </c>
    </row>
    <row r="429" spans="2:65" s="13" customFormat="1" ht="10.199999999999999">
      <c r="B429" s="176"/>
      <c r="D429" s="144" t="s">
        <v>331</v>
      </c>
      <c r="E429" s="177" t="s">
        <v>1</v>
      </c>
      <c r="F429" s="178" t="s">
        <v>1883</v>
      </c>
      <c r="H429" s="177" t="s">
        <v>1</v>
      </c>
      <c r="I429" s="179"/>
      <c r="L429" s="176"/>
      <c r="M429" s="180"/>
      <c r="T429" s="181"/>
      <c r="AT429" s="177" t="s">
        <v>331</v>
      </c>
      <c r="AU429" s="177" t="s">
        <v>83</v>
      </c>
      <c r="AV429" s="13" t="s">
        <v>81</v>
      </c>
      <c r="AW429" s="13" t="s">
        <v>31</v>
      </c>
      <c r="AX429" s="13" t="s">
        <v>74</v>
      </c>
      <c r="AY429" s="177" t="s">
        <v>159</v>
      </c>
    </row>
    <row r="430" spans="2:65" s="12" customFormat="1" ht="10.199999999999999">
      <c r="B430" s="168"/>
      <c r="D430" s="144" t="s">
        <v>331</v>
      </c>
      <c r="E430" s="169" t="s">
        <v>1</v>
      </c>
      <c r="F430" s="170" t="s">
        <v>1884</v>
      </c>
      <c r="H430" s="171">
        <v>70.56</v>
      </c>
      <c r="I430" s="172"/>
      <c r="L430" s="168"/>
      <c r="M430" s="173"/>
      <c r="T430" s="174"/>
      <c r="AT430" s="169" t="s">
        <v>331</v>
      </c>
      <c r="AU430" s="169" t="s">
        <v>83</v>
      </c>
      <c r="AV430" s="12" t="s">
        <v>83</v>
      </c>
      <c r="AW430" s="12" t="s">
        <v>31</v>
      </c>
      <c r="AX430" s="12" t="s">
        <v>74</v>
      </c>
      <c r="AY430" s="169" t="s">
        <v>159</v>
      </c>
    </row>
    <row r="431" spans="2:65" s="12" customFormat="1" ht="10.199999999999999">
      <c r="B431" s="168"/>
      <c r="D431" s="144" t="s">
        <v>331</v>
      </c>
      <c r="E431" s="169" t="s">
        <v>1</v>
      </c>
      <c r="F431" s="170" t="s">
        <v>1885</v>
      </c>
      <c r="H431" s="171">
        <v>-28.853000000000002</v>
      </c>
      <c r="I431" s="172"/>
      <c r="L431" s="168"/>
      <c r="M431" s="173"/>
      <c r="T431" s="174"/>
      <c r="AT431" s="169" t="s">
        <v>331</v>
      </c>
      <c r="AU431" s="169" t="s">
        <v>83</v>
      </c>
      <c r="AV431" s="12" t="s">
        <v>83</v>
      </c>
      <c r="AW431" s="12" t="s">
        <v>31</v>
      </c>
      <c r="AX431" s="12" t="s">
        <v>74</v>
      </c>
      <c r="AY431" s="169" t="s">
        <v>159</v>
      </c>
    </row>
    <row r="432" spans="2:65" s="12" customFormat="1" ht="10.199999999999999">
      <c r="B432" s="168"/>
      <c r="D432" s="144" t="s">
        <v>331</v>
      </c>
      <c r="E432" s="169" t="s">
        <v>1</v>
      </c>
      <c r="F432" s="170" t="s">
        <v>1886</v>
      </c>
      <c r="H432" s="171">
        <v>0.52500000000000002</v>
      </c>
      <c r="I432" s="172"/>
      <c r="L432" s="168"/>
      <c r="M432" s="173"/>
      <c r="T432" s="174"/>
      <c r="AT432" s="169" t="s">
        <v>331</v>
      </c>
      <c r="AU432" s="169" t="s">
        <v>83</v>
      </c>
      <c r="AV432" s="12" t="s">
        <v>83</v>
      </c>
      <c r="AW432" s="12" t="s">
        <v>31</v>
      </c>
      <c r="AX432" s="12" t="s">
        <v>74</v>
      </c>
      <c r="AY432" s="169" t="s">
        <v>159</v>
      </c>
    </row>
    <row r="433" spans="2:65" s="14" customFormat="1" ht="10.199999999999999">
      <c r="B433" s="182"/>
      <c r="D433" s="144" t="s">
        <v>331</v>
      </c>
      <c r="E433" s="183" t="s">
        <v>1</v>
      </c>
      <c r="F433" s="184" t="s">
        <v>1597</v>
      </c>
      <c r="H433" s="185">
        <v>42.231999999999999</v>
      </c>
      <c r="I433" s="186"/>
      <c r="L433" s="182"/>
      <c r="M433" s="187"/>
      <c r="T433" s="188"/>
      <c r="AT433" s="183" t="s">
        <v>331</v>
      </c>
      <c r="AU433" s="183" t="s">
        <v>83</v>
      </c>
      <c r="AV433" s="14" t="s">
        <v>164</v>
      </c>
      <c r="AW433" s="14" t="s">
        <v>31</v>
      </c>
      <c r="AX433" s="14" t="s">
        <v>81</v>
      </c>
      <c r="AY433" s="183" t="s">
        <v>159</v>
      </c>
    </row>
    <row r="434" spans="2:65" s="1" customFormat="1" ht="33" customHeight="1">
      <c r="B434" s="130"/>
      <c r="C434" s="131" t="s">
        <v>588</v>
      </c>
      <c r="D434" s="131" t="s">
        <v>160</v>
      </c>
      <c r="E434" s="132" t="s">
        <v>1887</v>
      </c>
      <c r="F434" s="133" t="s">
        <v>1888</v>
      </c>
      <c r="G434" s="134" t="s">
        <v>315</v>
      </c>
      <c r="H434" s="135">
        <v>1.032</v>
      </c>
      <c r="I434" s="136"/>
      <c r="J434" s="137">
        <f>ROUND(I434*H434,2)</f>
        <v>0</v>
      </c>
      <c r="K434" s="133" t="s">
        <v>320</v>
      </c>
      <c r="L434" s="32"/>
      <c r="M434" s="138" t="s">
        <v>1</v>
      </c>
      <c r="N434" s="139" t="s">
        <v>39</v>
      </c>
      <c r="P434" s="140">
        <f>O434*H434</f>
        <v>0</v>
      </c>
      <c r="Q434" s="140">
        <v>2.51248</v>
      </c>
      <c r="R434" s="140">
        <f>Q434*H434</f>
        <v>2.59287936</v>
      </c>
      <c r="S434" s="140">
        <v>0</v>
      </c>
      <c r="T434" s="141">
        <f>S434*H434</f>
        <v>0</v>
      </c>
      <c r="AR434" s="142" t="s">
        <v>164</v>
      </c>
      <c r="AT434" s="142" t="s">
        <v>160</v>
      </c>
      <c r="AU434" s="142" t="s">
        <v>83</v>
      </c>
      <c r="AY434" s="17" t="s">
        <v>159</v>
      </c>
      <c r="BE434" s="143">
        <f>IF(N434="základní",J434,0)</f>
        <v>0</v>
      </c>
      <c r="BF434" s="143">
        <f>IF(N434="snížená",J434,0)</f>
        <v>0</v>
      </c>
      <c r="BG434" s="143">
        <f>IF(N434="zákl. přenesená",J434,0)</f>
        <v>0</v>
      </c>
      <c r="BH434" s="143">
        <f>IF(N434="sníž. přenesená",J434,0)</f>
        <v>0</v>
      </c>
      <c r="BI434" s="143">
        <f>IF(N434="nulová",J434,0)</f>
        <v>0</v>
      </c>
      <c r="BJ434" s="17" t="s">
        <v>81</v>
      </c>
      <c r="BK434" s="143">
        <f>ROUND(I434*H434,2)</f>
        <v>0</v>
      </c>
      <c r="BL434" s="17" t="s">
        <v>164</v>
      </c>
      <c r="BM434" s="142" t="s">
        <v>1889</v>
      </c>
    </row>
    <row r="435" spans="2:65" s="1" customFormat="1" ht="28.8">
      <c r="B435" s="32"/>
      <c r="D435" s="144" t="s">
        <v>165</v>
      </c>
      <c r="F435" s="145" t="s">
        <v>1890</v>
      </c>
      <c r="I435" s="146"/>
      <c r="L435" s="32"/>
      <c r="M435" s="147"/>
      <c r="T435" s="56"/>
      <c r="AT435" s="17" t="s">
        <v>165</v>
      </c>
      <c r="AU435" s="17" t="s">
        <v>83</v>
      </c>
    </row>
    <row r="436" spans="2:65" s="13" customFormat="1" ht="10.199999999999999">
      <c r="B436" s="176"/>
      <c r="D436" s="144" t="s">
        <v>331</v>
      </c>
      <c r="E436" s="177" t="s">
        <v>1</v>
      </c>
      <c r="F436" s="178" t="s">
        <v>1891</v>
      </c>
      <c r="H436" s="177" t="s">
        <v>1</v>
      </c>
      <c r="I436" s="179"/>
      <c r="L436" s="176"/>
      <c r="M436" s="180"/>
      <c r="T436" s="181"/>
      <c r="AT436" s="177" t="s">
        <v>331</v>
      </c>
      <c r="AU436" s="177" t="s">
        <v>83</v>
      </c>
      <c r="AV436" s="13" t="s">
        <v>81</v>
      </c>
      <c r="AW436" s="13" t="s">
        <v>31</v>
      </c>
      <c r="AX436" s="13" t="s">
        <v>74</v>
      </c>
      <c r="AY436" s="177" t="s">
        <v>159</v>
      </c>
    </row>
    <row r="437" spans="2:65" s="12" customFormat="1" ht="10.199999999999999">
      <c r="B437" s="168"/>
      <c r="D437" s="144" t="s">
        <v>331</v>
      </c>
      <c r="E437" s="169" t="s">
        <v>1</v>
      </c>
      <c r="F437" s="170" t="s">
        <v>1892</v>
      </c>
      <c r="H437" s="171">
        <v>1.032</v>
      </c>
      <c r="I437" s="172"/>
      <c r="L437" s="168"/>
      <c r="M437" s="173"/>
      <c r="T437" s="174"/>
      <c r="AT437" s="169" t="s">
        <v>331</v>
      </c>
      <c r="AU437" s="169" t="s">
        <v>83</v>
      </c>
      <c r="AV437" s="12" t="s">
        <v>83</v>
      </c>
      <c r="AW437" s="12" t="s">
        <v>31</v>
      </c>
      <c r="AX437" s="12" t="s">
        <v>81</v>
      </c>
      <c r="AY437" s="169" t="s">
        <v>159</v>
      </c>
    </row>
    <row r="438" spans="2:65" s="1" customFormat="1" ht="33" customHeight="1">
      <c r="B438" s="130"/>
      <c r="C438" s="131" t="s">
        <v>592</v>
      </c>
      <c r="D438" s="131" t="s">
        <v>160</v>
      </c>
      <c r="E438" s="132" t="s">
        <v>1893</v>
      </c>
      <c r="F438" s="133" t="s">
        <v>1894</v>
      </c>
      <c r="G438" s="134" t="s">
        <v>315</v>
      </c>
      <c r="H438" s="135">
        <v>28.731999999999999</v>
      </c>
      <c r="I438" s="136"/>
      <c r="J438" s="137">
        <f>ROUND(I438*H438,2)</f>
        <v>0</v>
      </c>
      <c r="K438" s="133" t="s">
        <v>320</v>
      </c>
      <c r="L438" s="32"/>
      <c r="M438" s="138" t="s">
        <v>1</v>
      </c>
      <c r="N438" s="139" t="s">
        <v>39</v>
      </c>
      <c r="P438" s="140">
        <f>O438*H438</f>
        <v>0</v>
      </c>
      <c r="Q438" s="140">
        <v>2.5023499999999999</v>
      </c>
      <c r="R438" s="140">
        <f>Q438*H438</f>
        <v>71.897520199999988</v>
      </c>
      <c r="S438" s="140">
        <v>0</v>
      </c>
      <c r="T438" s="141">
        <f>S438*H438</f>
        <v>0</v>
      </c>
      <c r="AR438" s="142" t="s">
        <v>164</v>
      </c>
      <c r="AT438" s="142" t="s">
        <v>160</v>
      </c>
      <c r="AU438" s="142" t="s">
        <v>83</v>
      </c>
      <c r="AY438" s="17" t="s">
        <v>159</v>
      </c>
      <c r="BE438" s="143">
        <f>IF(N438="základní",J438,0)</f>
        <v>0</v>
      </c>
      <c r="BF438" s="143">
        <f>IF(N438="snížená",J438,0)</f>
        <v>0</v>
      </c>
      <c r="BG438" s="143">
        <f>IF(N438="zákl. přenesená",J438,0)</f>
        <v>0</v>
      </c>
      <c r="BH438" s="143">
        <f>IF(N438="sníž. přenesená",J438,0)</f>
        <v>0</v>
      </c>
      <c r="BI438" s="143">
        <f>IF(N438="nulová",J438,0)</f>
        <v>0</v>
      </c>
      <c r="BJ438" s="17" t="s">
        <v>81</v>
      </c>
      <c r="BK438" s="143">
        <f>ROUND(I438*H438,2)</f>
        <v>0</v>
      </c>
      <c r="BL438" s="17" t="s">
        <v>164</v>
      </c>
      <c r="BM438" s="142" t="s">
        <v>1895</v>
      </c>
    </row>
    <row r="439" spans="2:65" s="1" customFormat="1" ht="28.8">
      <c r="B439" s="32"/>
      <c r="D439" s="144" t="s">
        <v>165</v>
      </c>
      <c r="F439" s="145" t="s">
        <v>1896</v>
      </c>
      <c r="I439" s="146"/>
      <c r="L439" s="32"/>
      <c r="M439" s="147"/>
      <c r="T439" s="56"/>
      <c r="AT439" s="17" t="s">
        <v>165</v>
      </c>
      <c r="AU439" s="17" t="s">
        <v>83</v>
      </c>
    </row>
    <row r="440" spans="2:65" s="12" customFormat="1" ht="10.199999999999999">
      <c r="B440" s="168"/>
      <c r="D440" s="144" t="s">
        <v>331</v>
      </c>
      <c r="E440" s="169" t="s">
        <v>157</v>
      </c>
      <c r="F440" s="170" t="s">
        <v>1897</v>
      </c>
      <c r="H440" s="171">
        <v>28.731999999999999</v>
      </c>
      <c r="I440" s="172"/>
      <c r="L440" s="168"/>
      <c r="M440" s="173"/>
      <c r="T440" s="174"/>
      <c r="AT440" s="169" t="s">
        <v>331</v>
      </c>
      <c r="AU440" s="169" t="s">
        <v>83</v>
      </c>
      <c r="AV440" s="12" t="s">
        <v>83</v>
      </c>
      <c r="AW440" s="12" t="s">
        <v>31</v>
      </c>
      <c r="AX440" s="12" t="s">
        <v>74</v>
      </c>
      <c r="AY440" s="169" t="s">
        <v>159</v>
      </c>
    </row>
    <row r="441" spans="2:65" s="14" customFormat="1" ht="10.199999999999999">
      <c r="B441" s="182"/>
      <c r="D441" s="144" t="s">
        <v>331</v>
      </c>
      <c r="E441" s="183" t="s">
        <v>1</v>
      </c>
      <c r="F441" s="184" t="s">
        <v>1597</v>
      </c>
      <c r="H441" s="185">
        <v>28.731999999999999</v>
      </c>
      <c r="I441" s="186"/>
      <c r="L441" s="182"/>
      <c r="M441" s="187"/>
      <c r="T441" s="188"/>
      <c r="AT441" s="183" t="s">
        <v>331</v>
      </c>
      <c r="AU441" s="183" t="s">
        <v>83</v>
      </c>
      <c r="AV441" s="14" t="s">
        <v>164</v>
      </c>
      <c r="AW441" s="14" t="s">
        <v>31</v>
      </c>
      <c r="AX441" s="14" t="s">
        <v>81</v>
      </c>
      <c r="AY441" s="183" t="s">
        <v>159</v>
      </c>
    </row>
    <row r="442" spans="2:65" s="1" customFormat="1" ht="33" customHeight="1">
      <c r="B442" s="130"/>
      <c r="C442" s="131" t="s">
        <v>596</v>
      </c>
      <c r="D442" s="131" t="s">
        <v>160</v>
      </c>
      <c r="E442" s="132" t="s">
        <v>1898</v>
      </c>
      <c r="F442" s="133" t="s">
        <v>1899</v>
      </c>
      <c r="G442" s="134" t="s">
        <v>315</v>
      </c>
      <c r="H442" s="135">
        <v>15.821999999999999</v>
      </c>
      <c r="I442" s="136"/>
      <c r="J442" s="137">
        <f>ROUND(I442*H442,2)</f>
        <v>0</v>
      </c>
      <c r="K442" s="133" t="s">
        <v>320</v>
      </c>
      <c r="L442" s="32"/>
      <c r="M442" s="138" t="s">
        <v>1</v>
      </c>
      <c r="N442" s="139" t="s">
        <v>39</v>
      </c>
      <c r="P442" s="140">
        <f>O442*H442</f>
        <v>0</v>
      </c>
      <c r="Q442" s="140">
        <v>2.5143</v>
      </c>
      <c r="R442" s="140">
        <f>Q442*H442</f>
        <v>39.781254599999997</v>
      </c>
      <c r="S442" s="140">
        <v>0</v>
      </c>
      <c r="T442" s="141">
        <f>S442*H442</f>
        <v>0</v>
      </c>
      <c r="AR442" s="142" t="s">
        <v>164</v>
      </c>
      <c r="AT442" s="142" t="s">
        <v>160</v>
      </c>
      <c r="AU442" s="142" t="s">
        <v>83</v>
      </c>
      <c r="AY442" s="17" t="s">
        <v>159</v>
      </c>
      <c r="BE442" s="143">
        <f>IF(N442="základní",J442,0)</f>
        <v>0</v>
      </c>
      <c r="BF442" s="143">
        <f>IF(N442="snížená",J442,0)</f>
        <v>0</v>
      </c>
      <c r="BG442" s="143">
        <f>IF(N442="zákl. přenesená",J442,0)</f>
        <v>0</v>
      </c>
      <c r="BH442" s="143">
        <f>IF(N442="sníž. přenesená",J442,0)</f>
        <v>0</v>
      </c>
      <c r="BI442" s="143">
        <f>IF(N442="nulová",J442,0)</f>
        <v>0</v>
      </c>
      <c r="BJ442" s="17" t="s">
        <v>81</v>
      </c>
      <c r="BK442" s="143">
        <f>ROUND(I442*H442,2)</f>
        <v>0</v>
      </c>
      <c r="BL442" s="17" t="s">
        <v>164</v>
      </c>
      <c r="BM442" s="142" t="s">
        <v>1900</v>
      </c>
    </row>
    <row r="443" spans="2:65" s="1" customFormat="1" ht="38.4">
      <c r="B443" s="32"/>
      <c r="D443" s="144" t="s">
        <v>165</v>
      </c>
      <c r="F443" s="145" t="s">
        <v>1901</v>
      </c>
      <c r="I443" s="146"/>
      <c r="L443" s="32"/>
      <c r="M443" s="147"/>
      <c r="T443" s="56"/>
      <c r="AT443" s="17" t="s">
        <v>165</v>
      </c>
      <c r="AU443" s="17" t="s">
        <v>83</v>
      </c>
    </row>
    <row r="444" spans="2:65" s="12" customFormat="1" ht="10.199999999999999">
      <c r="B444" s="168"/>
      <c r="D444" s="144" t="s">
        <v>331</v>
      </c>
      <c r="E444" s="169" t="s">
        <v>1902</v>
      </c>
      <c r="F444" s="170" t="s">
        <v>1903</v>
      </c>
      <c r="H444" s="171">
        <v>13.778</v>
      </c>
      <c r="I444" s="172"/>
      <c r="L444" s="168"/>
      <c r="M444" s="173"/>
      <c r="T444" s="174"/>
      <c r="AT444" s="169" t="s">
        <v>331</v>
      </c>
      <c r="AU444" s="169" t="s">
        <v>83</v>
      </c>
      <c r="AV444" s="12" t="s">
        <v>83</v>
      </c>
      <c r="AW444" s="12" t="s">
        <v>31</v>
      </c>
      <c r="AX444" s="12" t="s">
        <v>74</v>
      </c>
      <c r="AY444" s="169" t="s">
        <v>159</v>
      </c>
    </row>
    <row r="445" spans="2:65" s="12" customFormat="1" ht="10.199999999999999">
      <c r="B445" s="168"/>
      <c r="D445" s="144" t="s">
        <v>331</v>
      </c>
      <c r="E445" s="169" t="s">
        <v>178</v>
      </c>
      <c r="F445" s="170" t="s">
        <v>1904</v>
      </c>
      <c r="H445" s="171">
        <v>2.044</v>
      </c>
      <c r="I445" s="172"/>
      <c r="L445" s="168"/>
      <c r="M445" s="173"/>
      <c r="T445" s="174"/>
      <c r="AT445" s="169" t="s">
        <v>331</v>
      </c>
      <c r="AU445" s="169" t="s">
        <v>83</v>
      </c>
      <c r="AV445" s="12" t="s">
        <v>83</v>
      </c>
      <c r="AW445" s="12" t="s">
        <v>31</v>
      </c>
      <c r="AX445" s="12" t="s">
        <v>74</v>
      </c>
      <c r="AY445" s="169" t="s">
        <v>159</v>
      </c>
    </row>
    <row r="446" spans="2:65" s="14" customFormat="1" ht="10.199999999999999">
      <c r="B446" s="182"/>
      <c r="D446" s="144" t="s">
        <v>331</v>
      </c>
      <c r="E446" s="183" t="s">
        <v>1</v>
      </c>
      <c r="F446" s="184" t="s">
        <v>1597</v>
      </c>
      <c r="H446" s="185">
        <v>15.821999999999999</v>
      </c>
      <c r="I446" s="186"/>
      <c r="L446" s="182"/>
      <c r="M446" s="187"/>
      <c r="T446" s="188"/>
      <c r="AT446" s="183" t="s">
        <v>331</v>
      </c>
      <c r="AU446" s="183" t="s">
        <v>83</v>
      </c>
      <c r="AV446" s="14" t="s">
        <v>164</v>
      </c>
      <c r="AW446" s="14" t="s">
        <v>31</v>
      </c>
      <c r="AX446" s="14" t="s">
        <v>81</v>
      </c>
      <c r="AY446" s="183" t="s">
        <v>159</v>
      </c>
    </row>
    <row r="447" spans="2:65" s="1" customFormat="1" ht="33" customHeight="1">
      <c r="B447" s="130"/>
      <c r="C447" s="131" t="s">
        <v>600</v>
      </c>
      <c r="D447" s="131" t="s">
        <v>160</v>
      </c>
      <c r="E447" s="132" t="s">
        <v>1905</v>
      </c>
      <c r="F447" s="133" t="s">
        <v>1906</v>
      </c>
      <c r="G447" s="134" t="s">
        <v>315</v>
      </c>
      <c r="H447" s="135">
        <v>95.9</v>
      </c>
      <c r="I447" s="136"/>
      <c r="J447" s="137">
        <f>ROUND(I447*H447,2)</f>
        <v>0</v>
      </c>
      <c r="K447" s="133" t="s">
        <v>320</v>
      </c>
      <c r="L447" s="32"/>
      <c r="M447" s="138" t="s">
        <v>1</v>
      </c>
      <c r="N447" s="139" t="s">
        <v>39</v>
      </c>
      <c r="P447" s="140">
        <f>O447*H447</f>
        <v>0</v>
      </c>
      <c r="Q447" s="140">
        <v>2.50745</v>
      </c>
      <c r="R447" s="140">
        <f>Q447*H447</f>
        <v>240.46445500000002</v>
      </c>
      <c r="S447" s="140">
        <v>0</v>
      </c>
      <c r="T447" s="141">
        <f>S447*H447</f>
        <v>0</v>
      </c>
      <c r="AR447" s="142" t="s">
        <v>164</v>
      </c>
      <c r="AT447" s="142" t="s">
        <v>160</v>
      </c>
      <c r="AU447" s="142" t="s">
        <v>83</v>
      </c>
      <c r="AY447" s="17" t="s">
        <v>159</v>
      </c>
      <c r="BE447" s="143">
        <f>IF(N447="základní",J447,0)</f>
        <v>0</v>
      </c>
      <c r="BF447" s="143">
        <f>IF(N447="snížená",J447,0)</f>
        <v>0</v>
      </c>
      <c r="BG447" s="143">
        <f>IF(N447="zákl. přenesená",J447,0)</f>
        <v>0</v>
      </c>
      <c r="BH447" s="143">
        <f>IF(N447="sníž. přenesená",J447,0)</f>
        <v>0</v>
      </c>
      <c r="BI447" s="143">
        <f>IF(N447="nulová",J447,0)</f>
        <v>0</v>
      </c>
      <c r="BJ447" s="17" t="s">
        <v>81</v>
      </c>
      <c r="BK447" s="143">
        <f>ROUND(I447*H447,2)</f>
        <v>0</v>
      </c>
      <c r="BL447" s="17" t="s">
        <v>164</v>
      </c>
      <c r="BM447" s="142" t="s">
        <v>1907</v>
      </c>
    </row>
    <row r="448" spans="2:65" s="1" customFormat="1" ht="28.8">
      <c r="B448" s="32"/>
      <c r="D448" s="144" t="s">
        <v>165</v>
      </c>
      <c r="F448" s="145" t="s">
        <v>1908</v>
      </c>
      <c r="I448" s="146"/>
      <c r="L448" s="32"/>
      <c r="M448" s="147"/>
      <c r="T448" s="56"/>
      <c r="AT448" s="17" t="s">
        <v>165</v>
      </c>
      <c r="AU448" s="17" t="s">
        <v>83</v>
      </c>
    </row>
    <row r="449" spans="2:65" s="12" customFormat="1" ht="10.199999999999999">
      <c r="B449" s="168"/>
      <c r="D449" s="144" t="s">
        <v>331</v>
      </c>
      <c r="E449" s="169" t="s">
        <v>1909</v>
      </c>
      <c r="F449" s="170" t="s">
        <v>1910</v>
      </c>
      <c r="H449" s="171">
        <v>55.539000000000001</v>
      </c>
      <c r="I449" s="172"/>
      <c r="L449" s="168"/>
      <c r="M449" s="173"/>
      <c r="T449" s="174"/>
      <c r="AT449" s="169" t="s">
        <v>331</v>
      </c>
      <c r="AU449" s="169" t="s">
        <v>83</v>
      </c>
      <c r="AV449" s="12" t="s">
        <v>83</v>
      </c>
      <c r="AW449" s="12" t="s">
        <v>31</v>
      </c>
      <c r="AX449" s="12" t="s">
        <v>74</v>
      </c>
      <c r="AY449" s="169" t="s">
        <v>159</v>
      </c>
    </row>
    <row r="450" spans="2:65" s="12" customFormat="1" ht="10.199999999999999">
      <c r="B450" s="168"/>
      <c r="D450" s="144" t="s">
        <v>331</v>
      </c>
      <c r="E450" s="169" t="s">
        <v>1911</v>
      </c>
      <c r="F450" s="170" t="s">
        <v>1912</v>
      </c>
      <c r="H450" s="171">
        <v>9.24</v>
      </c>
      <c r="I450" s="172"/>
      <c r="L450" s="168"/>
      <c r="M450" s="173"/>
      <c r="T450" s="174"/>
      <c r="AT450" s="169" t="s">
        <v>331</v>
      </c>
      <c r="AU450" s="169" t="s">
        <v>83</v>
      </c>
      <c r="AV450" s="12" t="s">
        <v>83</v>
      </c>
      <c r="AW450" s="12" t="s">
        <v>31</v>
      </c>
      <c r="AX450" s="12" t="s">
        <v>74</v>
      </c>
      <c r="AY450" s="169" t="s">
        <v>159</v>
      </c>
    </row>
    <row r="451" spans="2:65" s="12" customFormat="1" ht="10.199999999999999">
      <c r="B451" s="168"/>
      <c r="D451" s="144" t="s">
        <v>331</v>
      </c>
      <c r="E451" s="169" t="s">
        <v>1913</v>
      </c>
      <c r="F451" s="170" t="s">
        <v>1914</v>
      </c>
      <c r="H451" s="171">
        <v>16.911000000000001</v>
      </c>
      <c r="I451" s="172"/>
      <c r="L451" s="168"/>
      <c r="M451" s="173"/>
      <c r="T451" s="174"/>
      <c r="AT451" s="169" t="s">
        <v>331</v>
      </c>
      <c r="AU451" s="169" t="s">
        <v>83</v>
      </c>
      <c r="AV451" s="12" t="s">
        <v>83</v>
      </c>
      <c r="AW451" s="12" t="s">
        <v>31</v>
      </c>
      <c r="AX451" s="12" t="s">
        <v>74</v>
      </c>
      <c r="AY451" s="169" t="s">
        <v>159</v>
      </c>
    </row>
    <row r="452" spans="2:65" s="12" customFormat="1" ht="10.199999999999999">
      <c r="B452" s="168"/>
      <c r="D452" s="144" t="s">
        <v>331</v>
      </c>
      <c r="E452" s="169" t="s">
        <v>1915</v>
      </c>
      <c r="F452" s="170" t="s">
        <v>1916</v>
      </c>
      <c r="H452" s="171">
        <v>8.0500000000000007</v>
      </c>
      <c r="I452" s="172"/>
      <c r="L452" s="168"/>
      <c r="M452" s="173"/>
      <c r="T452" s="174"/>
      <c r="AT452" s="169" t="s">
        <v>331</v>
      </c>
      <c r="AU452" s="169" t="s">
        <v>83</v>
      </c>
      <c r="AV452" s="12" t="s">
        <v>83</v>
      </c>
      <c r="AW452" s="12" t="s">
        <v>31</v>
      </c>
      <c r="AX452" s="12" t="s">
        <v>74</v>
      </c>
      <c r="AY452" s="169" t="s">
        <v>159</v>
      </c>
    </row>
    <row r="453" spans="2:65" s="12" customFormat="1" ht="10.199999999999999">
      <c r="B453" s="168"/>
      <c r="D453" s="144" t="s">
        <v>331</v>
      </c>
      <c r="E453" s="169" t="s">
        <v>1917</v>
      </c>
      <c r="F453" s="170" t="s">
        <v>1918</v>
      </c>
      <c r="H453" s="171">
        <v>6.16</v>
      </c>
      <c r="I453" s="172"/>
      <c r="L453" s="168"/>
      <c r="M453" s="173"/>
      <c r="T453" s="174"/>
      <c r="AT453" s="169" t="s">
        <v>331</v>
      </c>
      <c r="AU453" s="169" t="s">
        <v>83</v>
      </c>
      <c r="AV453" s="12" t="s">
        <v>83</v>
      </c>
      <c r="AW453" s="12" t="s">
        <v>31</v>
      </c>
      <c r="AX453" s="12" t="s">
        <v>74</v>
      </c>
      <c r="AY453" s="169" t="s">
        <v>159</v>
      </c>
    </row>
    <row r="454" spans="2:65" s="14" customFormat="1" ht="10.199999999999999">
      <c r="B454" s="182"/>
      <c r="D454" s="144" t="s">
        <v>331</v>
      </c>
      <c r="E454" s="183" t="s">
        <v>1</v>
      </c>
      <c r="F454" s="184" t="s">
        <v>1597</v>
      </c>
      <c r="H454" s="185">
        <v>95.9</v>
      </c>
      <c r="I454" s="186"/>
      <c r="L454" s="182"/>
      <c r="M454" s="187"/>
      <c r="T454" s="188"/>
      <c r="AT454" s="183" t="s">
        <v>331</v>
      </c>
      <c r="AU454" s="183" t="s">
        <v>83</v>
      </c>
      <c r="AV454" s="14" t="s">
        <v>164</v>
      </c>
      <c r="AW454" s="14" t="s">
        <v>31</v>
      </c>
      <c r="AX454" s="14" t="s">
        <v>81</v>
      </c>
      <c r="AY454" s="183" t="s">
        <v>159</v>
      </c>
    </row>
    <row r="455" spans="2:65" s="1" customFormat="1" ht="33" customHeight="1">
      <c r="B455" s="130"/>
      <c r="C455" s="131" t="s">
        <v>604</v>
      </c>
      <c r="D455" s="131" t="s">
        <v>160</v>
      </c>
      <c r="E455" s="132" t="s">
        <v>1919</v>
      </c>
      <c r="F455" s="133" t="s">
        <v>1920</v>
      </c>
      <c r="G455" s="134" t="s">
        <v>336</v>
      </c>
      <c r="H455" s="135">
        <v>645.63</v>
      </c>
      <c r="I455" s="136"/>
      <c r="J455" s="137">
        <f>ROUND(I455*H455,2)</f>
        <v>0</v>
      </c>
      <c r="K455" s="133" t="s">
        <v>320</v>
      </c>
      <c r="L455" s="32"/>
      <c r="M455" s="138" t="s">
        <v>1</v>
      </c>
      <c r="N455" s="139" t="s">
        <v>39</v>
      </c>
      <c r="P455" s="140">
        <f>O455*H455</f>
        <v>0</v>
      </c>
      <c r="Q455" s="140">
        <v>2.47E-3</v>
      </c>
      <c r="R455" s="140">
        <f>Q455*H455</f>
        <v>1.5947061</v>
      </c>
      <c r="S455" s="140">
        <v>0</v>
      </c>
      <c r="T455" s="141">
        <f>S455*H455</f>
        <v>0</v>
      </c>
      <c r="AR455" s="142" t="s">
        <v>164</v>
      </c>
      <c r="AT455" s="142" t="s">
        <v>160</v>
      </c>
      <c r="AU455" s="142" t="s">
        <v>83</v>
      </c>
      <c r="AY455" s="17" t="s">
        <v>159</v>
      </c>
      <c r="BE455" s="143">
        <f>IF(N455="základní",J455,0)</f>
        <v>0</v>
      </c>
      <c r="BF455" s="143">
        <f>IF(N455="snížená",J455,0)</f>
        <v>0</v>
      </c>
      <c r="BG455" s="143">
        <f>IF(N455="zákl. přenesená",J455,0)</f>
        <v>0</v>
      </c>
      <c r="BH455" s="143">
        <f>IF(N455="sníž. přenesená",J455,0)</f>
        <v>0</v>
      </c>
      <c r="BI455" s="143">
        <f>IF(N455="nulová",J455,0)</f>
        <v>0</v>
      </c>
      <c r="BJ455" s="17" t="s">
        <v>81</v>
      </c>
      <c r="BK455" s="143">
        <f>ROUND(I455*H455,2)</f>
        <v>0</v>
      </c>
      <c r="BL455" s="17" t="s">
        <v>164</v>
      </c>
      <c r="BM455" s="142" t="s">
        <v>1921</v>
      </c>
    </row>
    <row r="456" spans="2:65" s="1" customFormat="1" ht="28.8">
      <c r="B456" s="32"/>
      <c r="D456" s="144" t="s">
        <v>165</v>
      </c>
      <c r="F456" s="145" t="s">
        <v>1922</v>
      </c>
      <c r="I456" s="146"/>
      <c r="L456" s="32"/>
      <c r="M456" s="147"/>
      <c r="T456" s="56"/>
      <c r="AT456" s="17" t="s">
        <v>165</v>
      </c>
      <c r="AU456" s="17" t="s">
        <v>83</v>
      </c>
    </row>
    <row r="457" spans="2:65" s="12" customFormat="1" ht="10.199999999999999">
      <c r="B457" s="168"/>
      <c r="D457" s="144" t="s">
        <v>331</v>
      </c>
      <c r="E457" s="169" t="s">
        <v>1</v>
      </c>
      <c r="F457" s="170" t="s">
        <v>1923</v>
      </c>
      <c r="H457" s="171">
        <v>15.28</v>
      </c>
      <c r="I457" s="172"/>
      <c r="L457" s="168"/>
      <c r="M457" s="173"/>
      <c r="T457" s="174"/>
      <c r="AT457" s="169" t="s">
        <v>331</v>
      </c>
      <c r="AU457" s="169" t="s">
        <v>83</v>
      </c>
      <c r="AV457" s="12" t="s">
        <v>83</v>
      </c>
      <c r="AW457" s="12" t="s">
        <v>31</v>
      </c>
      <c r="AX457" s="12" t="s">
        <v>74</v>
      </c>
      <c r="AY457" s="169" t="s">
        <v>159</v>
      </c>
    </row>
    <row r="458" spans="2:65" s="12" customFormat="1" ht="10.199999999999999">
      <c r="B458" s="168"/>
      <c r="D458" s="144" t="s">
        <v>331</v>
      </c>
      <c r="E458" s="169" t="s">
        <v>1</v>
      </c>
      <c r="F458" s="170" t="s">
        <v>1924</v>
      </c>
      <c r="H458" s="171">
        <v>291.8</v>
      </c>
      <c r="I458" s="172"/>
      <c r="L458" s="168"/>
      <c r="M458" s="173"/>
      <c r="T458" s="174"/>
      <c r="AT458" s="169" t="s">
        <v>331</v>
      </c>
      <c r="AU458" s="169" t="s">
        <v>83</v>
      </c>
      <c r="AV458" s="12" t="s">
        <v>83</v>
      </c>
      <c r="AW458" s="12" t="s">
        <v>31</v>
      </c>
      <c r="AX458" s="12" t="s">
        <v>74</v>
      </c>
      <c r="AY458" s="169" t="s">
        <v>159</v>
      </c>
    </row>
    <row r="459" spans="2:65" s="12" customFormat="1" ht="10.199999999999999">
      <c r="B459" s="168"/>
      <c r="D459" s="144" t="s">
        <v>331</v>
      </c>
      <c r="E459" s="169" t="s">
        <v>1</v>
      </c>
      <c r="F459" s="170" t="s">
        <v>1925</v>
      </c>
      <c r="H459" s="171">
        <v>185.11500000000001</v>
      </c>
      <c r="I459" s="172"/>
      <c r="L459" s="168"/>
      <c r="M459" s="173"/>
      <c r="T459" s="174"/>
      <c r="AT459" s="169" t="s">
        <v>331</v>
      </c>
      <c r="AU459" s="169" t="s">
        <v>83</v>
      </c>
      <c r="AV459" s="12" t="s">
        <v>83</v>
      </c>
      <c r="AW459" s="12" t="s">
        <v>31</v>
      </c>
      <c r="AX459" s="12" t="s">
        <v>74</v>
      </c>
      <c r="AY459" s="169" t="s">
        <v>159</v>
      </c>
    </row>
    <row r="460" spans="2:65" s="12" customFormat="1" ht="10.199999999999999">
      <c r="B460" s="168"/>
      <c r="D460" s="144" t="s">
        <v>331</v>
      </c>
      <c r="E460" s="169" t="s">
        <v>1</v>
      </c>
      <c r="F460" s="170" t="s">
        <v>1926</v>
      </c>
      <c r="H460" s="171">
        <v>55</v>
      </c>
      <c r="I460" s="172"/>
      <c r="L460" s="168"/>
      <c r="M460" s="173"/>
      <c r="T460" s="174"/>
      <c r="AT460" s="169" t="s">
        <v>331</v>
      </c>
      <c r="AU460" s="169" t="s">
        <v>83</v>
      </c>
      <c r="AV460" s="12" t="s">
        <v>83</v>
      </c>
      <c r="AW460" s="12" t="s">
        <v>31</v>
      </c>
      <c r="AX460" s="12" t="s">
        <v>74</v>
      </c>
      <c r="AY460" s="169" t="s">
        <v>159</v>
      </c>
    </row>
    <row r="461" spans="2:65" s="12" customFormat="1" ht="10.199999999999999">
      <c r="B461" s="168"/>
      <c r="D461" s="144" t="s">
        <v>331</v>
      </c>
      <c r="E461" s="169" t="s">
        <v>1</v>
      </c>
      <c r="F461" s="170" t="s">
        <v>1927</v>
      </c>
      <c r="H461" s="171">
        <v>40.15</v>
      </c>
      <c r="I461" s="172"/>
      <c r="L461" s="168"/>
      <c r="M461" s="173"/>
      <c r="T461" s="174"/>
      <c r="AT461" s="169" t="s">
        <v>331</v>
      </c>
      <c r="AU461" s="169" t="s">
        <v>83</v>
      </c>
      <c r="AV461" s="12" t="s">
        <v>83</v>
      </c>
      <c r="AW461" s="12" t="s">
        <v>31</v>
      </c>
      <c r="AX461" s="12" t="s">
        <v>74</v>
      </c>
      <c r="AY461" s="169" t="s">
        <v>159</v>
      </c>
    </row>
    <row r="462" spans="2:65" s="12" customFormat="1" ht="20.399999999999999">
      <c r="B462" s="168"/>
      <c r="D462" s="144" t="s">
        <v>331</v>
      </c>
      <c r="E462" s="169" t="s">
        <v>1</v>
      </c>
      <c r="F462" s="170" t="s">
        <v>1928</v>
      </c>
      <c r="H462" s="171">
        <v>11.108000000000001</v>
      </c>
      <c r="I462" s="172"/>
      <c r="L462" s="168"/>
      <c r="M462" s="173"/>
      <c r="T462" s="174"/>
      <c r="AT462" s="169" t="s">
        <v>331</v>
      </c>
      <c r="AU462" s="169" t="s">
        <v>83</v>
      </c>
      <c r="AV462" s="12" t="s">
        <v>83</v>
      </c>
      <c r="AW462" s="12" t="s">
        <v>31</v>
      </c>
      <c r="AX462" s="12" t="s">
        <v>74</v>
      </c>
      <c r="AY462" s="169" t="s">
        <v>159</v>
      </c>
    </row>
    <row r="463" spans="2:65" s="15" customFormat="1" ht="10.199999999999999">
      <c r="B463" s="189"/>
      <c r="D463" s="144" t="s">
        <v>331</v>
      </c>
      <c r="E463" s="190" t="s">
        <v>1</v>
      </c>
      <c r="F463" s="191" t="s">
        <v>1849</v>
      </c>
      <c r="H463" s="192">
        <v>598.45299999999997</v>
      </c>
      <c r="I463" s="193"/>
      <c r="L463" s="189"/>
      <c r="M463" s="194"/>
      <c r="T463" s="195"/>
      <c r="AT463" s="190" t="s">
        <v>331</v>
      </c>
      <c r="AU463" s="190" t="s">
        <v>83</v>
      </c>
      <c r="AV463" s="15" t="s">
        <v>94</v>
      </c>
      <c r="AW463" s="15" t="s">
        <v>31</v>
      </c>
      <c r="AX463" s="15" t="s">
        <v>74</v>
      </c>
      <c r="AY463" s="190" t="s">
        <v>159</v>
      </c>
    </row>
    <row r="464" spans="2:65" s="12" customFormat="1" ht="20.399999999999999">
      <c r="B464" s="168"/>
      <c r="D464" s="144" t="s">
        <v>331</v>
      </c>
      <c r="E464" s="169" t="s">
        <v>1</v>
      </c>
      <c r="F464" s="170" t="s">
        <v>1929</v>
      </c>
      <c r="H464" s="171">
        <v>43.463000000000001</v>
      </c>
      <c r="I464" s="172"/>
      <c r="L464" s="168"/>
      <c r="M464" s="173"/>
      <c r="T464" s="174"/>
      <c r="AT464" s="169" t="s">
        <v>331</v>
      </c>
      <c r="AU464" s="169" t="s">
        <v>83</v>
      </c>
      <c r="AV464" s="12" t="s">
        <v>83</v>
      </c>
      <c r="AW464" s="12" t="s">
        <v>31</v>
      </c>
      <c r="AX464" s="12" t="s">
        <v>74</v>
      </c>
      <c r="AY464" s="169" t="s">
        <v>159</v>
      </c>
    </row>
    <row r="465" spans="2:65" s="15" customFormat="1" ht="10.199999999999999">
      <c r="B465" s="189"/>
      <c r="D465" s="144" t="s">
        <v>331</v>
      </c>
      <c r="E465" s="190" t="s">
        <v>1</v>
      </c>
      <c r="F465" s="191" t="s">
        <v>1849</v>
      </c>
      <c r="H465" s="192">
        <v>43.463000000000001</v>
      </c>
      <c r="I465" s="193"/>
      <c r="L465" s="189"/>
      <c r="M465" s="194"/>
      <c r="T465" s="195"/>
      <c r="AT465" s="190" t="s">
        <v>331</v>
      </c>
      <c r="AU465" s="190" t="s">
        <v>83</v>
      </c>
      <c r="AV465" s="15" t="s">
        <v>94</v>
      </c>
      <c r="AW465" s="15" t="s">
        <v>31</v>
      </c>
      <c r="AX465" s="15" t="s">
        <v>74</v>
      </c>
      <c r="AY465" s="190" t="s">
        <v>159</v>
      </c>
    </row>
    <row r="466" spans="2:65" s="13" customFormat="1" ht="10.199999999999999">
      <c r="B466" s="176"/>
      <c r="D466" s="144" t="s">
        <v>331</v>
      </c>
      <c r="E466" s="177" t="s">
        <v>1</v>
      </c>
      <c r="F466" s="178" t="s">
        <v>1930</v>
      </c>
      <c r="H466" s="177" t="s">
        <v>1</v>
      </c>
      <c r="I466" s="179"/>
      <c r="L466" s="176"/>
      <c r="M466" s="180"/>
      <c r="T466" s="181"/>
      <c r="AT466" s="177" t="s">
        <v>331</v>
      </c>
      <c r="AU466" s="177" t="s">
        <v>83</v>
      </c>
      <c r="AV466" s="13" t="s">
        <v>81</v>
      </c>
      <c r="AW466" s="13" t="s">
        <v>31</v>
      </c>
      <c r="AX466" s="13" t="s">
        <v>74</v>
      </c>
      <c r="AY466" s="177" t="s">
        <v>159</v>
      </c>
    </row>
    <row r="467" spans="2:65" s="12" customFormat="1" ht="10.199999999999999">
      <c r="B467" s="168"/>
      <c r="D467" s="144" t="s">
        <v>331</v>
      </c>
      <c r="E467" s="169" t="s">
        <v>1</v>
      </c>
      <c r="F467" s="170" t="s">
        <v>1931</v>
      </c>
      <c r="H467" s="171">
        <v>2.4300000000000002</v>
      </c>
      <c r="I467" s="172"/>
      <c r="L467" s="168"/>
      <c r="M467" s="173"/>
      <c r="T467" s="174"/>
      <c r="AT467" s="169" t="s">
        <v>331</v>
      </c>
      <c r="AU467" s="169" t="s">
        <v>83</v>
      </c>
      <c r="AV467" s="12" t="s">
        <v>83</v>
      </c>
      <c r="AW467" s="12" t="s">
        <v>31</v>
      </c>
      <c r="AX467" s="12" t="s">
        <v>74</v>
      </c>
      <c r="AY467" s="169" t="s">
        <v>159</v>
      </c>
    </row>
    <row r="468" spans="2:65" s="12" customFormat="1" ht="10.199999999999999">
      <c r="B468" s="168"/>
      <c r="D468" s="144" t="s">
        <v>331</v>
      </c>
      <c r="E468" s="169" t="s">
        <v>1</v>
      </c>
      <c r="F468" s="170" t="s">
        <v>1932</v>
      </c>
      <c r="H468" s="171">
        <v>1.08</v>
      </c>
      <c r="I468" s="172"/>
      <c r="L468" s="168"/>
      <c r="M468" s="173"/>
      <c r="T468" s="174"/>
      <c r="AT468" s="169" t="s">
        <v>331</v>
      </c>
      <c r="AU468" s="169" t="s">
        <v>83</v>
      </c>
      <c r="AV468" s="12" t="s">
        <v>83</v>
      </c>
      <c r="AW468" s="12" t="s">
        <v>31</v>
      </c>
      <c r="AX468" s="12" t="s">
        <v>74</v>
      </c>
      <c r="AY468" s="169" t="s">
        <v>159</v>
      </c>
    </row>
    <row r="469" spans="2:65" s="12" customFormat="1" ht="10.199999999999999">
      <c r="B469" s="168"/>
      <c r="D469" s="144" t="s">
        <v>331</v>
      </c>
      <c r="E469" s="169" t="s">
        <v>1</v>
      </c>
      <c r="F469" s="170" t="s">
        <v>1933</v>
      </c>
      <c r="H469" s="171">
        <v>0.20399999999999999</v>
      </c>
      <c r="I469" s="172"/>
      <c r="L469" s="168"/>
      <c r="M469" s="173"/>
      <c r="T469" s="174"/>
      <c r="AT469" s="169" t="s">
        <v>331</v>
      </c>
      <c r="AU469" s="169" t="s">
        <v>83</v>
      </c>
      <c r="AV469" s="12" t="s">
        <v>83</v>
      </c>
      <c r="AW469" s="12" t="s">
        <v>31</v>
      </c>
      <c r="AX469" s="12" t="s">
        <v>74</v>
      </c>
      <c r="AY469" s="169" t="s">
        <v>159</v>
      </c>
    </row>
    <row r="470" spans="2:65" s="15" customFormat="1" ht="10.199999999999999">
      <c r="B470" s="189"/>
      <c r="D470" s="144" t="s">
        <v>331</v>
      </c>
      <c r="E470" s="190" t="s">
        <v>1</v>
      </c>
      <c r="F470" s="191" t="s">
        <v>1849</v>
      </c>
      <c r="H470" s="192">
        <v>3.714</v>
      </c>
      <c r="I470" s="193"/>
      <c r="L470" s="189"/>
      <c r="M470" s="194"/>
      <c r="T470" s="195"/>
      <c r="AT470" s="190" t="s">
        <v>331</v>
      </c>
      <c r="AU470" s="190" t="s">
        <v>83</v>
      </c>
      <c r="AV470" s="15" t="s">
        <v>94</v>
      </c>
      <c r="AW470" s="15" t="s">
        <v>31</v>
      </c>
      <c r="AX470" s="15" t="s">
        <v>74</v>
      </c>
      <c r="AY470" s="190" t="s">
        <v>159</v>
      </c>
    </row>
    <row r="471" spans="2:65" s="14" customFormat="1" ht="10.199999999999999">
      <c r="B471" s="182"/>
      <c r="D471" s="144" t="s">
        <v>331</v>
      </c>
      <c r="E471" s="183" t="s">
        <v>1</v>
      </c>
      <c r="F471" s="184" t="s">
        <v>1597</v>
      </c>
      <c r="H471" s="185">
        <v>645.63</v>
      </c>
      <c r="I471" s="186"/>
      <c r="L471" s="182"/>
      <c r="M471" s="187"/>
      <c r="T471" s="188"/>
      <c r="AT471" s="183" t="s">
        <v>331</v>
      </c>
      <c r="AU471" s="183" t="s">
        <v>83</v>
      </c>
      <c r="AV471" s="14" t="s">
        <v>164</v>
      </c>
      <c r="AW471" s="14" t="s">
        <v>31</v>
      </c>
      <c r="AX471" s="14" t="s">
        <v>81</v>
      </c>
      <c r="AY471" s="183" t="s">
        <v>159</v>
      </c>
    </row>
    <row r="472" spans="2:65" s="1" customFormat="1" ht="33" customHeight="1">
      <c r="B472" s="130"/>
      <c r="C472" s="131" t="s">
        <v>850</v>
      </c>
      <c r="D472" s="131" t="s">
        <v>160</v>
      </c>
      <c r="E472" s="132" t="s">
        <v>1934</v>
      </c>
      <c r="F472" s="133" t="s">
        <v>1935</v>
      </c>
      <c r="G472" s="134" t="s">
        <v>336</v>
      </c>
      <c r="H472" s="135">
        <v>645.63</v>
      </c>
      <c r="I472" s="136"/>
      <c r="J472" s="137">
        <f>ROUND(I472*H472,2)</f>
        <v>0</v>
      </c>
      <c r="K472" s="133" t="s">
        <v>320</v>
      </c>
      <c r="L472" s="32"/>
      <c r="M472" s="138" t="s">
        <v>1</v>
      </c>
      <c r="N472" s="139" t="s">
        <v>39</v>
      </c>
      <c r="P472" s="140">
        <f>O472*H472</f>
        <v>0</v>
      </c>
      <c r="Q472" s="140">
        <v>0</v>
      </c>
      <c r="R472" s="140">
        <f>Q472*H472</f>
        <v>0</v>
      </c>
      <c r="S472" s="140">
        <v>0</v>
      </c>
      <c r="T472" s="141">
        <f>S472*H472</f>
        <v>0</v>
      </c>
      <c r="AR472" s="142" t="s">
        <v>164</v>
      </c>
      <c r="AT472" s="142" t="s">
        <v>160</v>
      </c>
      <c r="AU472" s="142" t="s">
        <v>83</v>
      </c>
      <c r="AY472" s="17" t="s">
        <v>159</v>
      </c>
      <c r="BE472" s="143">
        <f>IF(N472="základní",J472,0)</f>
        <v>0</v>
      </c>
      <c r="BF472" s="143">
        <f>IF(N472="snížená",J472,0)</f>
        <v>0</v>
      </c>
      <c r="BG472" s="143">
        <f>IF(N472="zákl. přenesená",J472,0)</f>
        <v>0</v>
      </c>
      <c r="BH472" s="143">
        <f>IF(N472="sníž. přenesená",J472,0)</f>
        <v>0</v>
      </c>
      <c r="BI472" s="143">
        <f>IF(N472="nulová",J472,0)</f>
        <v>0</v>
      </c>
      <c r="BJ472" s="17" t="s">
        <v>81</v>
      </c>
      <c r="BK472" s="143">
        <f>ROUND(I472*H472,2)</f>
        <v>0</v>
      </c>
      <c r="BL472" s="17" t="s">
        <v>164</v>
      </c>
      <c r="BM472" s="142" t="s">
        <v>1936</v>
      </c>
    </row>
    <row r="473" spans="2:65" s="1" customFormat="1" ht="28.8">
      <c r="B473" s="32"/>
      <c r="D473" s="144" t="s">
        <v>165</v>
      </c>
      <c r="F473" s="145" t="s">
        <v>1937</v>
      </c>
      <c r="I473" s="146"/>
      <c r="L473" s="32"/>
      <c r="M473" s="147"/>
      <c r="T473" s="56"/>
      <c r="AT473" s="17" t="s">
        <v>165</v>
      </c>
      <c r="AU473" s="17" t="s">
        <v>83</v>
      </c>
    </row>
    <row r="474" spans="2:65" s="12" customFormat="1" ht="10.199999999999999">
      <c r="B474" s="168"/>
      <c r="D474" s="144" t="s">
        <v>331</v>
      </c>
      <c r="E474" s="169" t="s">
        <v>1</v>
      </c>
      <c r="F474" s="170" t="s">
        <v>1923</v>
      </c>
      <c r="H474" s="171">
        <v>15.28</v>
      </c>
      <c r="I474" s="172"/>
      <c r="L474" s="168"/>
      <c r="M474" s="173"/>
      <c r="T474" s="174"/>
      <c r="AT474" s="169" t="s">
        <v>331</v>
      </c>
      <c r="AU474" s="169" t="s">
        <v>83</v>
      </c>
      <c r="AV474" s="12" t="s">
        <v>83</v>
      </c>
      <c r="AW474" s="12" t="s">
        <v>31</v>
      </c>
      <c r="AX474" s="12" t="s">
        <v>74</v>
      </c>
      <c r="AY474" s="169" t="s">
        <v>159</v>
      </c>
    </row>
    <row r="475" spans="2:65" s="12" customFormat="1" ht="10.199999999999999">
      <c r="B475" s="168"/>
      <c r="D475" s="144" t="s">
        <v>331</v>
      </c>
      <c r="E475" s="169" t="s">
        <v>1</v>
      </c>
      <c r="F475" s="170" t="s">
        <v>1924</v>
      </c>
      <c r="H475" s="171">
        <v>291.8</v>
      </c>
      <c r="I475" s="172"/>
      <c r="L475" s="168"/>
      <c r="M475" s="173"/>
      <c r="T475" s="174"/>
      <c r="AT475" s="169" t="s">
        <v>331</v>
      </c>
      <c r="AU475" s="169" t="s">
        <v>83</v>
      </c>
      <c r="AV475" s="12" t="s">
        <v>83</v>
      </c>
      <c r="AW475" s="12" t="s">
        <v>31</v>
      </c>
      <c r="AX475" s="12" t="s">
        <v>74</v>
      </c>
      <c r="AY475" s="169" t="s">
        <v>159</v>
      </c>
    </row>
    <row r="476" spans="2:65" s="12" customFormat="1" ht="10.199999999999999">
      <c r="B476" s="168"/>
      <c r="D476" s="144" t="s">
        <v>331</v>
      </c>
      <c r="E476" s="169" t="s">
        <v>1</v>
      </c>
      <c r="F476" s="170" t="s">
        <v>1925</v>
      </c>
      <c r="H476" s="171">
        <v>185.11500000000001</v>
      </c>
      <c r="I476" s="172"/>
      <c r="L476" s="168"/>
      <c r="M476" s="173"/>
      <c r="T476" s="174"/>
      <c r="AT476" s="169" t="s">
        <v>331</v>
      </c>
      <c r="AU476" s="169" t="s">
        <v>83</v>
      </c>
      <c r="AV476" s="12" t="s">
        <v>83</v>
      </c>
      <c r="AW476" s="12" t="s">
        <v>31</v>
      </c>
      <c r="AX476" s="12" t="s">
        <v>74</v>
      </c>
      <c r="AY476" s="169" t="s">
        <v>159</v>
      </c>
    </row>
    <row r="477" spans="2:65" s="12" customFormat="1" ht="10.199999999999999">
      <c r="B477" s="168"/>
      <c r="D477" s="144" t="s">
        <v>331</v>
      </c>
      <c r="E477" s="169" t="s">
        <v>1</v>
      </c>
      <c r="F477" s="170" t="s">
        <v>1926</v>
      </c>
      <c r="H477" s="171">
        <v>55</v>
      </c>
      <c r="I477" s="172"/>
      <c r="L477" s="168"/>
      <c r="M477" s="173"/>
      <c r="T477" s="174"/>
      <c r="AT477" s="169" t="s">
        <v>331</v>
      </c>
      <c r="AU477" s="169" t="s">
        <v>83</v>
      </c>
      <c r="AV477" s="12" t="s">
        <v>83</v>
      </c>
      <c r="AW477" s="12" t="s">
        <v>31</v>
      </c>
      <c r="AX477" s="12" t="s">
        <v>74</v>
      </c>
      <c r="AY477" s="169" t="s">
        <v>159</v>
      </c>
    </row>
    <row r="478" spans="2:65" s="12" customFormat="1" ht="10.199999999999999">
      <c r="B478" s="168"/>
      <c r="D478" s="144" t="s">
        <v>331</v>
      </c>
      <c r="E478" s="169" t="s">
        <v>1</v>
      </c>
      <c r="F478" s="170" t="s">
        <v>1927</v>
      </c>
      <c r="H478" s="171">
        <v>40.15</v>
      </c>
      <c r="I478" s="172"/>
      <c r="L478" s="168"/>
      <c r="M478" s="173"/>
      <c r="T478" s="174"/>
      <c r="AT478" s="169" t="s">
        <v>331</v>
      </c>
      <c r="AU478" s="169" t="s">
        <v>83</v>
      </c>
      <c r="AV478" s="12" t="s">
        <v>83</v>
      </c>
      <c r="AW478" s="12" t="s">
        <v>31</v>
      </c>
      <c r="AX478" s="12" t="s">
        <v>74</v>
      </c>
      <c r="AY478" s="169" t="s">
        <v>159</v>
      </c>
    </row>
    <row r="479" spans="2:65" s="12" customFormat="1" ht="20.399999999999999">
      <c r="B479" s="168"/>
      <c r="D479" s="144" t="s">
        <v>331</v>
      </c>
      <c r="E479" s="169" t="s">
        <v>1</v>
      </c>
      <c r="F479" s="170" t="s">
        <v>1928</v>
      </c>
      <c r="H479" s="171">
        <v>11.108000000000001</v>
      </c>
      <c r="I479" s="172"/>
      <c r="L479" s="168"/>
      <c r="M479" s="173"/>
      <c r="T479" s="174"/>
      <c r="AT479" s="169" t="s">
        <v>331</v>
      </c>
      <c r="AU479" s="169" t="s">
        <v>83</v>
      </c>
      <c r="AV479" s="12" t="s">
        <v>83</v>
      </c>
      <c r="AW479" s="12" t="s">
        <v>31</v>
      </c>
      <c r="AX479" s="12" t="s">
        <v>74</v>
      </c>
      <c r="AY479" s="169" t="s">
        <v>159</v>
      </c>
    </row>
    <row r="480" spans="2:65" s="15" customFormat="1" ht="10.199999999999999">
      <c r="B480" s="189"/>
      <c r="D480" s="144" t="s">
        <v>331</v>
      </c>
      <c r="E480" s="190" t="s">
        <v>1</v>
      </c>
      <c r="F480" s="191" t="s">
        <v>1849</v>
      </c>
      <c r="H480" s="192">
        <v>598.45299999999986</v>
      </c>
      <c r="I480" s="193"/>
      <c r="L480" s="189"/>
      <c r="M480" s="194"/>
      <c r="T480" s="195"/>
      <c r="AT480" s="190" t="s">
        <v>331</v>
      </c>
      <c r="AU480" s="190" t="s">
        <v>83</v>
      </c>
      <c r="AV480" s="15" t="s">
        <v>94</v>
      </c>
      <c r="AW480" s="15" t="s">
        <v>31</v>
      </c>
      <c r="AX480" s="15" t="s">
        <v>74</v>
      </c>
      <c r="AY480" s="190" t="s">
        <v>159</v>
      </c>
    </row>
    <row r="481" spans="2:65" s="12" customFormat="1" ht="20.399999999999999">
      <c r="B481" s="168"/>
      <c r="D481" s="144" t="s">
        <v>331</v>
      </c>
      <c r="E481" s="169" t="s">
        <v>1</v>
      </c>
      <c r="F481" s="170" t="s">
        <v>1929</v>
      </c>
      <c r="H481" s="171">
        <v>43.463000000000001</v>
      </c>
      <c r="I481" s="172"/>
      <c r="L481" s="168"/>
      <c r="M481" s="173"/>
      <c r="T481" s="174"/>
      <c r="AT481" s="169" t="s">
        <v>331</v>
      </c>
      <c r="AU481" s="169" t="s">
        <v>83</v>
      </c>
      <c r="AV481" s="12" t="s">
        <v>83</v>
      </c>
      <c r="AW481" s="12" t="s">
        <v>31</v>
      </c>
      <c r="AX481" s="12" t="s">
        <v>74</v>
      </c>
      <c r="AY481" s="169" t="s">
        <v>159</v>
      </c>
    </row>
    <row r="482" spans="2:65" s="15" customFormat="1" ht="10.199999999999999">
      <c r="B482" s="189"/>
      <c r="D482" s="144" t="s">
        <v>331</v>
      </c>
      <c r="E482" s="190" t="s">
        <v>1</v>
      </c>
      <c r="F482" s="191" t="s">
        <v>1849</v>
      </c>
      <c r="H482" s="192">
        <v>43.463000000000001</v>
      </c>
      <c r="I482" s="193"/>
      <c r="L482" s="189"/>
      <c r="M482" s="194"/>
      <c r="T482" s="195"/>
      <c r="AT482" s="190" t="s">
        <v>331</v>
      </c>
      <c r="AU482" s="190" t="s">
        <v>83</v>
      </c>
      <c r="AV482" s="15" t="s">
        <v>94</v>
      </c>
      <c r="AW482" s="15" t="s">
        <v>31</v>
      </c>
      <c r="AX482" s="15" t="s">
        <v>74</v>
      </c>
      <c r="AY482" s="190" t="s">
        <v>159</v>
      </c>
    </row>
    <row r="483" spans="2:65" s="13" customFormat="1" ht="10.199999999999999">
      <c r="B483" s="176"/>
      <c r="D483" s="144" t="s">
        <v>331</v>
      </c>
      <c r="E483" s="177" t="s">
        <v>1</v>
      </c>
      <c r="F483" s="178" t="s">
        <v>1930</v>
      </c>
      <c r="H483" s="177" t="s">
        <v>1</v>
      </c>
      <c r="I483" s="179"/>
      <c r="L483" s="176"/>
      <c r="M483" s="180"/>
      <c r="T483" s="181"/>
      <c r="AT483" s="177" t="s">
        <v>331</v>
      </c>
      <c r="AU483" s="177" t="s">
        <v>83</v>
      </c>
      <c r="AV483" s="13" t="s">
        <v>81</v>
      </c>
      <c r="AW483" s="13" t="s">
        <v>31</v>
      </c>
      <c r="AX483" s="13" t="s">
        <v>74</v>
      </c>
      <c r="AY483" s="177" t="s">
        <v>159</v>
      </c>
    </row>
    <row r="484" spans="2:65" s="12" customFormat="1" ht="10.199999999999999">
      <c r="B484" s="168"/>
      <c r="D484" s="144" t="s">
        <v>331</v>
      </c>
      <c r="E484" s="169" t="s">
        <v>1</v>
      </c>
      <c r="F484" s="170" t="s">
        <v>1931</v>
      </c>
      <c r="H484" s="171">
        <v>2.4300000000000002</v>
      </c>
      <c r="I484" s="172"/>
      <c r="L484" s="168"/>
      <c r="M484" s="173"/>
      <c r="T484" s="174"/>
      <c r="AT484" s="169" t="s">
        <v>331</v>
      </c>
      <c r="AU484" s="169" t="s">
        <v>83</v>
      </c>
      <c r="AV484" s="12" t="s">
        <v>83</v>
      </c>
      <c r="AW484" s="12" t="s">
        <v>31</v>
      </c>
      <c r="AX484" s="12" t="s">
        <v>74</v>
      </c>
      <c r="AY484" s="169" t="s">
        <v>159</v>
      </c>
    </row>
    <row r="485" spans="2:65" s="12" customFormat="1" ht="10.199999999999999">
      <c r="B485" s="168"/>
      <c r="D485" s="144" t="s">
        <v>331</v>
      </c>
      <c r="E485" s="169" t="s">
        <v>1</v>
      </c>
      <c r="F485" s="170" t="s">
        <v>1932</v>
      </c>
      <c r="H485" s="171">
        <v>1.08</v>
      </c>
      <c r="I485" s="172"/>
      <c r="L485" s="168"/>
      <c r="M485" s="173"/>
      <c r="T485" s="174"/>
      <c r="AT485" s="169" t="s">
        <v>331</v>
      </c>
      <c r="AU485" s="169" t="s">
        <v>83</v>
      </c>
      <c r="AV485" s="12" t="s">
        <v>83</v>
      </c>
      <c r="AW485" s="12" t="s">
        <v>31</v>
      </c>
      <c r="AX485" s="12" t="s">
        <v>74</v>
      </c>
      <c r="AY485" s="169" t="s">
        <v>159</v>
      </c>
    </row>
    <row r="486" spans="2:65" s="12" customFormat="1" ht="10.199999999999999">
      <c r="B486" s="168"/>
      <c r="D486" s="144" t="s">
        <v>331</v>
      </c>
      <c r="E486" s="169" t="s">
        <v>1</v>
      </c>
      <c r="F486" s="170" t="s">
        <v>1933</v>
      </c>
      <c r="H486" s="171">
        <v>0.20399999999999999</v>
      </c>
      <c r="I486" s="172"/>
      <c r="L486" s="168"/>
      <c r="M486" s="173"/>
      <c r="T486" s="174"/>
      <c r="AT486" s="169" t="s">
        <v>331</v>
      </c>
      <c r="AU486" s="169" t="s">
        <v>83</v>
      </c>
      <c r="AV486" s="12" t="s">
        <v>83</v>
      </c>
      <c r="AW486" s="12" t="s">
        <v>31</v>
      </c>
      <c r="AX486" s="12" t="s">
        <v>74</v>
      </c>
      <c r="AY486" s="169" t="s">
        <v>159</v>
      </c>
    </row>
    <row r="487" spans="2:65" s="15" customFormat="1" ht="10.199999999999999">
      <c r="B487" s="189"/>
      <c r="D487" s="144" t="s">
        <v>331</v>
      </c>
      <c r="E487" s="190" t="s">
        <v>1</v>
      </c>
      <c r="F487" s="191" t="s">
        <v>1849</v>
      </c>
      <c r="H487" s="192">
        <v>3.7140000000000004</v>
      </c>
      <c r="I487" s="193"/>
      <c r="L487" s="189"/>
      <c r="M487" s="194"/>
      <c r="T487" s="195"/>
      <c r="AT487" s="190" t="s">
        <v>331</v>
      </c>
      <c r="AU487" s="190" t="s">
        <v>83</v>
      </c>
      <c r="AV487" s="15" t="s">
        <v>94</v>
      </c>
      <c r="AW487" s="15" t="s">
        <v>31</v>
      </c>
      <c r="AX487" s="15" t="s">
        <v>74</v>
      </c>
      <c r="AY487" s="190" t="s">
        <v>159</v>
      </c>
    </row>
    <row r="488" spans="2:65" s="14" customFormat="1" ht="10.199999999999999">
      <c r="B488" s="182"/>
      <c r="D488" s="144" t="s">
        <v>331</v>
      </c>
      <c r="E488" s="183" t="s">
        <v>1</v>
      </c>
      <c r="F488" s="184" t="s">
        <v>1597</v>
      </c>
      <c r="H488" s="185">
        <v>645.62999999999977</v>
      </c>
      <c r="I488" s="186"/>
      <c r="L488" s="182"/>
      <c r="M488" s="187"/>
      <c r="T488" s="188"/>
      <c r="AT488" s="183" t="s">
        <v>331</v>
      </c>
      <c r="AU488" s="183" t="s">
        <v>83</v>
      </c>
      <c r="AV488" s="14" t="s">
        <v>164</v>
      </c>
      <c r="AW488" s="14" t="s">
        <v>31</v>
      </c>
      <c r="AX488" s="14" t="s">
        <v>81</v>
      </c>
      <c r="AY488" s="183" t="s">
        <v>159</v>
      </c>
    </row>
    <row r="489" spans="2:65" s="1" customFormat="1" ht="24.15" customHeight="1">
      <c r="B489" s="130"/>
      <c r="C489" s="131" t="s">
        <v>854</v>
      </c>
      <c r="D489" s="131" t="s">
        <v>160</v>
      </c>
      <c r="E489" s="132" t="s">
        <v>1938</v>
      </c>
      <c r="F489" s="133" t="s">
        <v>1939</v>
      </c>
      <c r="G489" s="134" t="s">
        <v>329</v>
      </c>
      <c r="H489" s="135">
        <v>19.664000000000001</v>
      </c>
      <c r="I489" s="136"/>
      <c r="J489" s="137">
        <f>ROUND(I489*H489,2)</f>
        <v>0</v>
      </c>
      <c r="K489" s="133" t="s">
        <v>320</v>
      </c>
      <c r="L489" s="32"/>
      <c r="M489" s="138" t="s">
        <v>1</v>
      </c>
      <c r="N489" s="139" t="s">
        <v>39</v>
      </c>
      <c r="P489" s="140">
        <f>O489*H489</f>
        <v>0</v>
      </c>
      <c r="Q489" s="140">
        <v>1.10907</v>
      </c>
      <c r="R489" s="140">
        <f>Q489*H489</f>
        <v>21.808752480000003</v>
      </c>
      <c r="S489" s="140">
        <v>0</v>
      </c>
      <c r="T489" s="141">
        <f>S489*H489</f>
        <v>0</v>
      </c>
      <c r="AR489" s="142" t="s">
        <v>164</v>
      </c>
      <c r="AT489" s="142" t="s">
        <v>160</v>
      </c>
      <c r="AU489" s="142" t="s">
        <v>83</v>
      </c>
      <c r="AY489" s="17" t="s">
        <v>159</v>
      </c>
      <c r="BE489" s="143">
        <f>IF(N489="základní",J489,0)</f>
        <v>0</v>
      </c>
      <c r="BF489" s="143">
        <f>IF(N489="snížená",J489,0)</f>
        <v>0</v>
      </c>
      <c r="BG489" s="143">
        <f>IF(N489="zákl. přenesená",J489,0)</f>
        <v>0</v>
      </c>
      <c r="BH489" s="143">
        <f>IF(N489="sníž. přenesená",J489,0)</f>
        <v>0</v>
      </c>
      <c r="BI489" s="143">
        <f>IF(N489="nulová",J489,0)</f>
        <v>0</v>
      </c>
      <c r="BJ489" s="17" t="s">
        <v>81</v>
      </c>
      <c r="BK489" s="143">
        <f>ROUND(I489*H489,2)</f>
        <v>0</v>
      </c>
      <c r="BL489" s="17" t="s">
        <v>164</v>
      </c>
      <c r="BM489" s="142" t="s">
        <v>1940</v>
      </c>
    </row>
    <row r="490" spans="2:65" s="1" customFormat="1" ht="19.2">
      <c r="B490" s="32"/>
      <c r="D490" s="144" t="s">
        <v>165</v>
      </c>
      <c r="F490" s="145" t="s">
        <v>1941</v>
      </c>
      <c r="I490" s="146"/>
      <c r="L490" s="32"/>
      <c r="M490" s="147"/>
      <c r="T490" s="56"/>
      <c r="AT490" s="17" t="s">
        <v>165</v>
      </c>
      <c r="AU490" s="17" t="s">
        <v>83</v>
      </c>
    </row>
    <row r="491" spans="2:65" s="12" customFormat="1" ht="10.199999999999999">
      <c r="B491" s="168"/>
      <c r="D491" s="144" t="s">
        <v>331</v>
      </c>
      <c r="E491" s="169" t="s">
        <v>1</v>
      </c>
      <c r="F491" s="170" t="s">
        <v>1942</v>
      </c>
      <c r="H491" s="171">
        <v>19.664000000000001</v>
      </c>
      <c r="I491" s="172"/>
      <c r="L491" s="168"/>
      <c r="M491" s="173"/>
      <c r="T491" s="174"/>
      <c r="AT491" s="169" t="s">
        <v>331</v>
      </c>
      <c r="AU491" s="169" t="s">
        <v>83</v>
      </c>
      <c r="AV491" s="12" t="s">
        <v>83</v>
      </c>
      <c r="AW491" s="12" t="s">
        <v>31</v>
      </c>
      <c r="AX491" s="12" t="s">
        <v>81</v>
      </c>
      <c r="AY491" s="169" t="s">
        <v>159</v>
      </c>
    </row>
    <row r="492" spans="2:65" s="10" customFormat="1" ht="22.8" customHeight="1">
      <c r="B492" s="120"/>
      <c r="D492" s="121" t="s">
        <v>73</v>
      </c>
      <c r="E492" s="156" t="s">
        <v>164</v>
      </c>
      <c r="F492" s="156" t="s">
        <v>1943</v>
      </c>
      <c r="I492" s="123"/>
      <c r="J492" s="157">
        <f>BK492</f>
        <v>0</v>
      </c>
      <c r="L492" s="120"/>
      <c r="M492" s="125"/>
      <c r="P492" s="126">
        <f>SUM(P493:P518)</f>
        <v>0</v>
      </c>
      <c r="R492" s="126">
        <f>SUM(R493:R518)</f>
        <v>5.4800097999999986</v>
      </c>
      <c r="T492" s="127">
        <f>SUM(T493:T518)</f>
        <v>0</v>
      </c>
      <c r="AR492" s="121" t="s">
        <v>81</v>
      </c>
      <c r="AT492" s="128" t="s">
        <v>73</v>
      </c>
      <c r="AU492" s="128" t="s">
        <v>81</v>
      </c>
      <c r="AY492" s="121" t="s">
        <v>159</v>
      </c>
      <c r="BK492" s="129">
        <f>SUM(BK493:BK518)</f>
        <v>0</v>
      </c>
    </row>
    <row r="493" spans="2:65" s="1" customFormat="1" ht="16.5" customHeight="1">
      <c r="B493" s="130"/>
      <c r="C493" s="131" t="s">
        <v>858</v>
      </c>
      <c r="D493" s="131" t="s">
        <v>160</v>
      </c>
      <c r="E493" s="132" t="s">
        <v>1944</v>
      </c>
      <c r="F493" s="133" t="s">
        <v>1945</v>
      </c>
      <c r="G493" s="134" t="s">
        <v>315</v>
      </c>
      <c r="H493" s="135">
        <v>1.492</v>
      </c>
      <c r="I493" s="136"/>
      <c r="J493" s="137">
        <f>ROUND(I493*H493,2)</f>
        <v>0</v>
      </c>
      <c r="K493" s="133" t="s">
        <v>320</v>
      </c>
      <c r="L493" s="32"/>
      <c r="M493" s="138" t="s">
        <v>1</v>
      </c>
      <c r="N493" s="139" t="s">
        <v>39</v>
      </c>
      <c r="P493" s="140">
        <f>O493*H493</f>
        <v>0</v>
      </c>
      <c r="Q493" s="140">
        <v>2.4533999999999998</v>
      </c>
      <c r="R493" s="140">
        <f>Q493*H493</f>
        <v>3.6604727999999995</v>
      </c>
      <c r="S493" s="140">
        <v>0</v>
      </c>
      <c r="T493" s="141">
        <f>S493*H493</f>
        <v>0</v>
      </c>
      <c r="AR493" s="142" t="s">
        <v>164</v>
      </c>
      <c r="AT493" s="142" t="s">
        <v>160</v>
      </c>
      <c r="AU493" s="142" t="s">
        <v>83</v>
      </c>
      <c r="AY493" s="17" t="s">
        <v>159</v>
      </c>
      <c r="BE493" s="143">
        <f>IF(N493="základní",J493,0)</f>
        <v>0</v>
      </c>
      <c r="BF493" s="143">
        <f>IF(N493="snížená",J493,0)</f>
        <v>0</v>
      </c>
      <c r="BG493" s="143">
        <f>IF(N493="zákl. přenesená",J493,0)</f>
        <v>0</v>
      </c>
      <c r="BH493" s="143">
        <f>IF(N493="sníž. přenesená",J493,0)</f>
        <v>0</v>
      </c>
      <c r="BI493" s="143">
        <f>IF(N493="nulová",J493,0)</f>
        <v>0</v>
      </c>
      <c r="BJ493" s="17" t="s">
        <v>81</v>
      </c>
      <c r="BK493" s="143">
        <f>ROUND(I493*H493,2)</f>
        <v>0</v>
      </c>
      <c r="BL493" s="17" t="s">
        <v>164</v>
      </c>
      <c r="BM493" s="142" t="s">
        <v>1946</v>
      </c>
    </row>
    <row r="494" spans="2:65" s="1" customFormat="1" ht="19.2">
      <c r="B494" s="32"/>
      <c r="D494" s="144" t="s">
        <v>165</v>
      </c>
      <c r="F494" s="145" t="s">
        <v>1947</v>
      </c>
      <c r="I494" s="146"/>
      <c r="L494" s="32"/>
      <c r="M494" s="147"/>
      <c r="T494" s="56"/>
      <c r="AT494" s="17" t="s">
        <v>165</v>
      </c>
      <c r="AU494" s="17" t="s">
        <v>83</v>
      </c>
    </row>
    <row r="495" spans="2:65" s="12" customFormat="1" ht="10.199999999999999">
      <c r="B495" s="168"/>
      <c r="D495" s="144" t="s">
        <v>331</v>
      </c>
      <c r="E495" s="169" t="s">
        <v>1</v>
      </c>
      <c r="F495" s="170" t="s">
        <v>1948</v>
      </c>
      <c r="H495" s="171">
        <v>1.0669999999999999</v>
      </c>
      <c r="I495" s="172"/>
      <c r="L495" s="168"/>
      <c r="M495" s="173"/>
      <c r="T495" s="174"/>
      <c r="AT495" s="169" t="s">
        <v>331</v>
      </c>
      <c r="AU495" s="169" t="s">
        <v>83</v>
      </c>
      <c r="AV495" s="12" t="s">
        <v>83</v>
      </c>
      <c r="AW495" s="12" t="s">
        <v>31</v>
      </c>
      <c r="AX495" s="12" t="s">
        <v>74</v>
      </c>
      <c r="AY495" s="169" t="s">
        <v>159</v>
      </c>
    </row>
    <row r="496" spans="2:65" s="12" customFormat="1" ht="10.199999999999999">
      <c r="B496" s="168"/>
      <c r="D496" s="144" t="s">
        <v>331</v>
      </c>
      <c r="E496" s="169" t="s">
        <v>1</v>
      </c>
      <c r="F496" s="170" t="s">
        <v>1949</v>
      </c>
      <c r="H496" s="171">
        <v>0.42499999999999999</v>
      </c>
      <c r="I496" s="172"/>
      <c r="L496" s="168"/>
      <c r="M496" s="173"/>
      <c r="T496" s="174"/>
      <c r="AT496" s="169" t="s">
        <v>331</v>
      </c>
      <c r="AU496" s="169" t="s">
        <v>83</v>
      </c>
      <c r="AV496" s="12" t="s">
        <v>83</v>
      </c>
      <c r="AW496" s="12" t="s">
        <v>31</v>
      </c>
      <c r="AX496" s="12" t="s">
        <v>74</v>
      </c>
      <c r="AY496" s="169" t="s">
        <v>159</v>
      </c>
    </row>
    <row r="497" spans="2:65" s="14" customFormat="1" ht="10.199999999999999">
      <c r="B497" s="182"/>
      <c r="D497" s="144" t="s">
        <v>331</v>
      </c>
      <c r="E497" s="183" t="s">
        <v>1</v>
      </c>
      <c r="F497" s="184" t="s">
        <v>1597</v>
      </c>
      <c r="H497" s="185">
        <v>1.492</v>
      </c>
      <c r="I497" s="186"/>
      <c r="L497" s="182"/>
      <c r="M497" s="187"/>
      <c r="T497" s="188"/>
      <c r="AT497" s="183" t="s">
        <v>331</v>
      </c>
      <c r="AU497" s="183" t="s">
        <v>83</v>
      </c>
      <c r="AV497" s="14" t="s">
        <v>164</v>
      </c>
      <c r="AW497" s="14" t="s">
        <v>31</v>
      </c>
      <c r="AX497" s="14" t="s">
        <v>81</v>
      </c>
      <c r="AY497" s="183" t="s">
        <v>159</v>
      </c>
    </row>
    <row r="498" spans="2:65" s="1" customFormat="1" ht="24.15" customHeight="1">
      <c r="B498" s="130"/>
      <c r="C498" s="131" t="s">
        <v>862</v>
      </c>
      <c r="D498" s="131" t="s">
        <v>160</v>
      </c>
      <c r="E498" s="132" t="s">
        <v>1950</v>
      </c>
      <c r="F498" s="133" t="s">
        <v>1951</v>
      </c>
      <c r="G498" s="134" t="s">
        <v>344</v>
      </c>
      <c r="H498" s="135">
        <v>42.65</v>
      </c>
      <c r="I498" s="136"/>
      <c r="J498" s="137">
        <f>ROUND(I498*H498,2)</f>
        <v>0</v>
      </c>
      <c r="K498" s="133" t="s">
        <v>320</v>
      </c>
      <c r="L498" s="32"/>
      <c r="M498" s="138" t="s">
        <v>1</v>
      </c>
      <c r="N498" s="139" t="s">
        <v>39</v>
      </c>
      <c r="P498" s="140">
        <f>O498*H498</f>
        <v>0</v>
      </c>
      <c r="Q498" s="140">
        <v>2.7699999999999999E-2</v>
      </c>
      <c r="R498" s="140">
        <f>Q498*H498</f>
        <v>1.1814049999999998</v>
      </c>
      <c r="S498" s="140">
        <v>0</v>
      </c>
      <c r="T498" s="141">
        <f>S498*H498</f>
        <v>0</v>
      </c>
      <c r="AR498" s="142" t="s">
        <v>164</v>
      </c>
      <c r="AT498" s="142" t="s">
        <v>160</v>
      </c>
      <c r="AU498" s="142" t="s">
        <v>83</v>
      </c>
      <c r="AY498" s="17" t="s">
        <v>159</v>
      </c>
      <c r="BE498" s="143">
        <f>IF(N498="základní",J498,0)</f>
        <v>0</v>
      </c>
      <c r="BF498" s="143">
        <f>IF(N498="snížená",J498,0)</f>
        <v>0</v>
      </c>
      <c r="BG498" s="143">
        <f>IF(N498="zákl. přenesená",J498,0)</f>
        <v>0</v>
      </c>
      <c r="BH498" s="143">
        <f>IF(N498="sníž. přenesená",J498,0)</f>
        <v>0</v>
      </c>
      <c r="BI498" s="143">
        <f>IF(N498="nulová",J498,0)</f>
        <v>0</v>
      </c>
      <c r="BJ498" s="17" t="s">
        <v>81</v>
      </c>
      <c r="BK498" s="143">
        <f>ROUND(I498*H498,2)</f>
        <v>0</v>
      </c>
      <c r="BL498" s="17" t="s">
        <v>164</v>
      </c>
      <c r="BM498" s="142" t="s">
        <v>1952</v>
      </c>
    </row>
    <row r="499" spans="2:65" s="1" customFormat="1" ht="28.8">
      <c r="B499" s="32"/>
      <c r="D499" s="144" t="s">
        <v>165</v>
      </c>
      <c r="F499" s="145" t="s">
        <v>1953</v>
      </c>
      <c r="I499" s="146"/>
      <c r="L499" s="32"/>
      <c r="M499" s="147"/>
      <c r="T499" s="56"/>
      <c r="AT499" s="17" t="s">
        <v>165</v>
      </c>
      <c r="AU499" s="17" t="s">
        <v>83</v>
      </c>
    </row>
    <row r="500" spans="2:65" s="12" customFormat="1" ht="10.199999999999999">
      <c r="B500" s="168"/>
      <c r="D500" s="144" t="s">
        <v>331</v>
      </c>
      <c r="E500" s="169" t="s">
        <v>1</v>
      </c>
      <c r="F500" s="170" t="s">
        <v>1954</v>
      </c>
      <c r="H500" s="171">
        <v>42.65</v>
      </c>
      <c r="I500" s="172"/>
      <c r="L500" s="168"/>
      <c r="M500" s="173"/>
      <c r="T500" s="174"/>
      <c r="AT500" s="169" t="s">
        <v>331</v>
      </c>
      <c r="AU500" s="169" t="s">
        <v>83</v>
      </c>
      <c r="AV500" s="12" t="s">
        <v>83</v>
      </c>
      <c r="AW500" s="12" t="s">
        <v>31</v>
      </c>
      <c r="AX500" s="12" t="s">
        <v>81</v>
      </c>
      <c r="AY500" s="169" t="s">
        <v>159</v>
      </c>
    </row>
    <row r="501" spans="2:65" s="1" customFormat="1" ht="24.15" customHeight="1">
      <c r="B501" s="130"/>
      <c r="C501" s="131" t="s">
        <v>864</v>
      </c>
      <c r="D501" s="131" t="s">
        <v>160</v>
      </c>
      <c r="E501" s="132" t="s">
        <v>1955</v>
      </c>
      <c r="F501" s="133" t="s">
        <v>1956</v>
      </c>
      <c r="G501" s="134" t="s">
        <v>329</v>
      </c>
      <c r="H501" s="135">
        <v>0.13400000000000001</v>
      </c>
      <c r="I501" s="136"/>
      <c r="J501" s="137">
        <f>ROUND(I501*H501,2)</f>
        <v>0</v>
      </c>
      <c r="K501" s="133" t="s">
        <v>320</v>
      </c>
      <c r="L501" s="32"/>
      <c r="M501" s="138" t="s">
        <v>1</v>
      </c>
      <c r="N501" s="139" t="s">
        <v>39</v>
      </c>
      <c r="P501" s="140">
        <f>O501*H501</f>
        <v>0</v>
      </c>
      <c r="Q501" s="140">
        <v>1.0525599999999999</v>
      </c>
      <c r="R501" s="140">
        <f>Q501*H501</f>
        <v>0.14104304000000001</v>
      </c>
      <c r="S501" s="140">
        <v>0</v>
      </c>
      <c r="T501" s="141">
        <f>S501*H501</f>
        <v>0</v>
      </c>
      <c r="AR501" s="142" t="s">
        <v>164</v>
      </c>
      <c r="AT501" s="142" t="s">
        <v>160</v>
      </c>
      <c r="AU501" s="142" t="s">
        <v>83</v>
      </c>
      <c r="AY501" s="17" t="s">
        <v>159</v>
      </c>
      <c r="BE501" s="143">
        <f>IF(N501="základní",J501,0)</f>
        <v>0</v>
      </c>
      <c r="BF501" s="143">
        <f>IF(N501="snížená",J501,0)</f>
        <v>0</v>
      </c>
      <c r="BG501" s="143">
        <f>IF(N501="zákl. přenesená",J501,0)</f>
        <v>0</v>
      </c>
      <c r="BH501" s="143">
        <f>IF(N501="sníž. přenesená",J501,0)</f>
        <v>0</v>
      </c>
      <c r="BI501" s="143">
        <f>IF(N501="nulová",J501,0)</f>
        <v>0</v>
      </c>
      <c r="BJ501" s="17" t="s">
        <v>81</v>
      </c>
      <c r="BK501" s="143">
        <f>ROUND(I501*H501,2)</f>
        <v>0</v>
      </c>
      <c r="BL501" s="17" t="s">
        <v>164</v>
      </c>
      <c r="BM501" s="142" t="s">
        <v>1957</v>
      </c>
    </row>
    <row r="502" spans="2:65" s="1" customFormat="1" ht="19.2">
      <c r="B502" s="32"/>
      <c r="D502" s="144" t="s">
        <v>165</v>
      </c>
      <c r="F502" s="145" t="s">
        <v>1958</v>
      </c>
      <c r="I502" s="146"/>
      <c r="L502" s="32"/>
      <c r="M502" s="147"/>
      <c r="T502" s="56"/>
      <c r="AT502" s="17" t="s">
        <v>165</v>
      </c>
      <c r="AU502" s="17" t="s">
        <v>83</v>
      </c>
    </row>
    <row r="503" spans="2:65" s="12" customFormat="1" ht="10.199999999999999">
      <c r="B503" s="168"/>
      <c r="D503" s="144" t="s">
        <v>331</v>
      </c>
      <c r="E503" s="169" t="s">
        <v>1</v>
      </c>
      <c r="F503" s="170" t="s">
        <v>1959</v>
      </c>
      <c r="H503" s="171">
        <v>0.13400000000000001</v>
      </c>
      <c r="I503" s="172"/>
      <c r="L503" s="168"/>
      <c r="M503" s="173"/>
      <c r="T503" s="174"/>
      <c r="AT503" s="169" t="s">
        <v>331</v>
      </c>
      <c r="AU503" s="169" t="s">
        <v>83</v>
      </c>
      <c r="AV503" s="12" t="s">
        <v>83</v>
      </c>
      <c r="AW503" s="12" t="s">
        <v>31</v>
      </c>
      <c r="AX503" s="12" t="s">
        <v>81</v>
      </c>
      <c r="AY503" s="169" t="s">
        <v>159</v>
      </c>
    </row>
    <row r="504" spans="2:65" s="1" customFormat="1" ht="44.25" customHeight="1">
      <c r="B504" s="130"/>
      <c r="C504" s="131" t="s">
        <v>868</v>
      </c>
      <c r="D504" s="131" t="s">
        <v>160</v>
      </c>
      <c r="E504" s="132" t="s">
        <v>1960</v>
      </c>
      <c r="F504" s="133" t="s">
        <v>1961</v>
      </c>
      <c r="G504" s="134" t="s">
        <v>344</v>
      </c>
      <c r="H504" s="135">
        <v>4.8</v>
      </c>
      <c r="I504" s="136"/>
      <c r="J504" s="137">
        <f>ROUND(I504*H504,2)</f>
        <v>0</v>
      </c>
      <c r="K504" s="133" t="s">
        <v>320</v>
      </c>
      <c r="L504" s="32"/>
      <c r="M504" s="138" t="s">
        <v>1</v>
      </c>
      <c r="N504" s="139" t="s">
        <v>39</v>
      </c>
      <c r="P504" s="140">
        <f>O504*H504</f>
        <v>0</v>
      </c>
      <c r="Q504" s="140">
        <v>0.1016</v>
      </c>
      <c r="R504" s="140">
        <f>Q504*H504</f>
        <v>0.48767999999999995</v>
      </c>
      <c r="S504" s="140">
        <v>0</v>
      </c>
      <c r="T504" s="141">
        <f>S504*H504</f>
        <v>0</v>
      </c>
      <c r="AR504" s="142" t="s">
        <v>164</v>
      </c>
      <c r="AT504" s="142" t="s">
        <v>160</v>
      </c>
      <c r="AU504" s="142" t="s">
        <v>83</v>
      </c>
      <c r="AY504" s="17" t="s">
        <v>159</v>
      </c>
      <c r="BE504" s="143">
        <f>IF(N504="základní",J504,0)</f>
        <v>0</v>
      </c>
      <c r="BF504" s="143">
        <f>IF(N504="snížená",J504,0)</f>
        <v>0</v>
      </c>
      <c r="BG504" s="143">
        <f>IF(N504="zákl. přenesená",J504,0)</f>
        <v>0</v>
      </c>
      <c r="BH504" s="143">
        <f>IF(N504="sníž. přenesená",J504,0)</f>
        <v>0</v>
      </c>
      <c r="BI504" s="143">
        <f>IF(N504="nulová",J504,0)</f>
        <v>0</v>
      </c>
      <c r="BJ504" s="17" t="s">
        <v>81</v>
      </c>
      <c r="BK504" s="143">
        <f>ROUND(I504*H504,2)</f>
        <v>0</v>
      </c>
      <c r="BL504" s="17" t="s">
        <v>164</v>
      </c>
      <c r="BM504" s="142" t="s">
        <v>1962</v>
      </c>
    </row>
    <row r="505" spans="2:65" s="1" customFormat="1" ht="28.8">
      <c r="B505" s="32"/>
      <c r="D505" s="144" t="s">
        <v>165</v>
      </c>
      <c r="F505" s="145" t="s">
        <v>1961</v>
      </c>
      <c r="I505" s="146"/>
      <c r="L505" s="32"/>
      <c r="M505" s="147"/>
      <c r="T505" s="56"/>
      <c r="AT505" s="17" t="s">
        <v>165</v>
      </c>
      <c r="AU505" s="17" t="s">
        <v>83</v>
      </c>
    </row>
    <row r="506" spans="2:65" s="13" customFormat="1" ht="10.199999999999999">
      <c r="B506" s="176"/>
      <c r="D506" s="144" t="s">
        <v>331</v>
      </c>
      <c r="E506" s="177" t="s">
        <v>1</v>
      </c>
      <c r="F506" s="178" t="s">
        <v>1963</v>
      </c>
      <c r="H506" s="177" t="s">
        <v>1</v>
      </c>
      <c r="I506" s="179"/>
      <c r="L506" s="176"/>
      <c r="M506" s="180"/>
      <c r="T506" s="181"/>
      <c r="AT506" s="177" t="s">
        <v>331</v>
      </c>
      <c r="AU506" s="177" t="s">
        <v>83</v>
      </c>
      <c r="AV506" s="13" t="s">
        <v>81</v>
      </c>
      <c r="AW506" s="13" t="s">
        <v>31</v>
      </c>
      <c r="AX506" s="13" t="s">
        <v>74</v>
      </c>
      <c r="AY506" s="177" t="s">
        <v>159</v>
      </c>
    </row>
    <row r="507" spans="2:65" s="12" customFormat="1" ht="10.199999999999999">
      <c r="B507" s="168"/>
      <c r="D507" s="144" t="s">
        <v>331</v>
      </c>
      <c r="E507" s="169" t="s">
        <v>1</v>
      </c>
      <c r="F507" s="170" t="s">
        <v>1964</v>
      </c>
      <c r="H507" s="171">
        <v>4.8</v>
      </c>
      <c r="I507" s="172"/>
      <c r="L507" s="168"/>
      <c r="M507" s="173"/>
      <c r="T507" s="174"/>
      <c r="AT507" s="169" t="s">
        <v>331</v>
      </c>
      <c r="AU507" s="169" t="s">
        <v>83</v>
      </c>
      <c r="AV507" s="12" t="s">
        <v>83</v>
      </c>
      <c r="AW507" s="12" t="s">
        <v>31</v>
      </c>
      <c r="AX507" s="12" t="s">
        <v>74</v>
      </c>
      <c r="AY507" s="169" t="s">
        <v>159</v>
      </c>
    </row>
    <row r="508" spans="2:65" s="14" customFormat="1" ht="10.199999999999999">
      <c r="B508" s="182"/>
      <c r="D508" s="144" t="s">
        <v>331</v>
      </c>
      <c r="E508" s="183" t="s">
        <v>1</v>
      </c>
      <c r="F508" s="184" t="s">
        <v>1597</v>
      </c>
      <c r="H508" s="185">
        <v>4.8</v>
      </c>
      <c r="I508" s="186"/>
      <c r="L508" s="182"/>
      <c r="M508" s="187"/>
      <c r="T508" s="188"/>
      <c r="AT508" s="183" t="s">
        <v>331</v>
      </c>
      <c r="AU508" s="183" t="s">
        <v>83</v>
      </c>
      <c r="AV508" s="14" t="s">
        <v>164</v>
      </c>
      <c r="AW508" s="14" t="s">
        <v>31</v>
      </c>
      <c r="AX508" s="14" t="s">
        <v>81</v>
      </c>
      <c r="AY508" s="183" t="s">
        <v>159</v>
      </c>
    </row>
    <row r="509" spans="2:65" s="1" customFormat="1" ht="16.5" customHeight="1">
      <c r="B509" s="130"/>
      <c r="C509" s="131" t="s">
        <v>872</v>
      </c>
      <c r="D509" s="131" t="s">
        <v>160</v>
      </c>
      <c r="E509" s="132" t="s">
        <v>1965</v>
      </c>
      <c r="F509" s="133" t="s">
        <v>1966</v>
      </c>
      <c r="G509" s="134" t="s">
        <v>336</v>
      </c>
      <c r="H509" s="135">
        <v>1.1879999999999999</v>
      </c>
      <c r="I509" s="136"/>
      <c r="J509" s="137">
        <f>ROUND(I509*H509,2)</f>
        <v>0</v>
      </c>
      <c r="K509" s="133" t="s">
        <v>320</v>
      </c>
      <c r="L509" s="32"/>
      <c r="M509" s="138" t="s">
        <v>1</v>
      </c>
      <c r="N509" s="139" t="s">
        <v>39</v>
      </c>
      <c r="P509" s="140">
        <f>O509*H509</f>
        <v>0</v>
      </c>
      <c r="Q509" s="140">
        <v>7.92E-3</v>
      </c>
      <c r="R509" s="140">
        <f>Q509*H509</f>
        <v>9.4089599999999992E-3</v>
      </c>
      <c r="S509" s="140">
        <v>0</v>
      </c>
      <c r="T509" s="141">
        <f>S509*H509</f>
        <v>0</v>
      </c>
      <c r="AR509" s="142" t="s">
        <v>164</v>
      </c>
      <c r="AT509" s="142" t="s">
        <v>160</v>
      </c>
      <c r="AU509" s="142" t="s">
        <v>83</v>
      </c>
      <c r="AY509" s="17" t="s">
        <v>159</v>
      </c>
      <c r="BE509" s="143">
        <f>IF(N509="základní",J509,0)</f>
        <v>0</v>
      </c>
      <c r="BF509" s="143">
        <f>IF(N509="snížená",J509,0)</f>
        <v>0</v>
      </c>
      <c r="BG509" s="143">
        <f>IF(N509="zákl. přenesená",J509,0)</f>
        <v>0</v>
      </c>
      <c r="BH509" s="143">
        <f>IF(N509="sníž. přenesená",J509,0)</f>
        <v>0</v>
      </c>
      <c r="BI509" s="143">
        <f>IF(N509="nulová",J509,0)</f>
        <v>0</v>
      </c>
      <c r="BJ509" s="17" t="s">
        <v>81</v>
      </c>
      <c r="BK509" s="143">
        <f>ROUND(I509*H509,2)</f>
        <v>0</v>
      </c>
      <c r="BL509" s="17" t="s">
        <v>164</v>
      </c>
      <c r="BM509" s="142" t="s">
        <v>1967</v>
      </c>
    </row>
    <row r="510" spans="2:65" s="1" customFormat="1" ht="19.2">
      <c r="B510" s="32"/>
      <c r="D510" s="144" t="s">
        <v>165</v>
      </c>
      <c r="F510" s="145" t="s">
        <v>1968</v>
      </c>
      <c r="I510" s="146"/>
      <c r="L510" s="32"/>
      <c r="M510" s="147"/>
      <c r="T510" s="56"/>
      <c r="AT510" s="17" t="s">
        <v>165</v>
      </c>
      <c r="AU510" s="17" t="s">
        <v>83</v>
      </c>
    </row>
    <row r="511" spans="2:65" s="13" customFormat="1" ht="10.199999999999999">
      <c r="B511" s="176"/>
      <c r="D511" s="144" t="s">
        <v>331</v>
      </c>
      <c r="E511" s="177" t="s">
        <v>1</v>
      </c>
      <c r="F511" s="178" t="s">
        <v>1963</v>
      </c>
      <c r="H511" s="177" t="s">
        <v>1</v>
      </c>
      <c r="I511" s="179"/>
      <c r="L511" s="176"/>
      <c r="M511" s="180"/>
      <c r="T511" s="181"/>
      <c r="AT511" s="177" t="s">
        <v>331</v>
      </c>
      <c r="AU511" s="177" t="s">
        <v>83</v>
      </c>
      <c r="AV511" s="13" t="s">
        <v>81</v>
      </c>
      <c r="AW511" s="13" t="s">
        <v>31</v>
      </c>
      <c r="AX511" s="13" t="s">
        <v>74</v>
      </c>
      <c r="AY511" s="177" t="s">
        <v>159</v>
      </c>
    </row>
    <row r="512" spans="2:65" s="12" customFormat="1" ht="10.199999999999999">
      <c r="B512" s="168"/>
      <c r="D512" s="144" t="s">
        <v>331</v>
      </c>
      <c r="E512" s="169" t="s">
        <v>1</v>
      </c>
      <c r="F512" s="170" t="s">
        <v>1969</v>
      </c>
      <c r="H512" s="171">
        <v>1.1879999999999999</v>
      </c>
      <c r="I512" s="172"/>
      <c r="L512" s="168"/>
      <c r="M512" s="173"/>
      <c r="T512" s="174"/>
      <c r="AT512" s="169" t="s">
        <v>331</v>
      </c>
      <c r="AU512" s="169" t="s">
        <v>83</v>
      </c>
      <c r="AV512" s="12" t="s">
        <v>83</v>
      </c>
      <c r="AW512" s="12" t="s">
        <v>31</v>
      </c>
      <c r="AX512" s="12" t="s">
        <v>74</v>
      </c>
      <c r="AY512" s="169" t="s">
        <v>159</v>
      </c>
    </row>
    <row r="513" spans="2:65" s="14" customFormat="1" ht="10.199999999999999">
      <c r="B513" s="182"/>
      <c r="D513" s="144" t="s">
        <v>331</v>
      </c>
      <c r="E513" s="183" t="s">
        <v>1</v>
      </c>
      <c r="F513" s="184" t="s">
        <v>1597</v>
      </c>
      <c r="H513" s="185">
        <v>1.1879999999999999</v>
      </c>
      <c r="I513" s="186"/>
      <c r="L513" s="182"/>
      <c r="M513" s="187"/>
      <c r="T513" s="188"/>
      <c r="AT513" s="183" t="s">
        <v>331</v>
      </c>
      <c r="AU513" s="183" t="s">
        <v>83</v>
      </c>
      <c r="AV513" s="14" t="s">
        <v>164</v>
      </c>
      <c r="AW513" s="14" t="s">
        <v>31</v>
      </c>
      <c r="AX513" s="14" t="s">
        <v>81</v>
      </c>
      <c r="AY513" s="183" t="s">
        <v>159</v>
      </c>
    </row>
    <row r="514" spans="2:65" s="1" customFormat="1" ht="16.5" customHeight="1">
      <c r="B514" s="130"/>
      <c r="C514" s="131" t="s">
        <v>876</v>
      </c>
      <c r="D514" s="131" t="s">
        <v>160</v>
      </c>
      <c r="E514" s="132" t="s">
        <v>1970</v>
      </c>
      <c r="F514" s="133" t="s">
        <v>1971</v>
      </c>
      <c r="G514" s="134" t="s">
        <v>336</v>
      </c>
      <c r="H514" s="135">
        <v>1.1879999999999999</v>
      </c>
      <c r="I514" s="136"/>
      <c r="J514" s="137">
        <f>ROUND(I514*H514,2)</f>
        <v>0</v>
      </c>
      <c r="K514" s="133" t="s">
        <v>320</v>
      </c>
      <c r="L514" s="32"/>
      <c r="M514" s="138" t="s">
        <v>1</v>
      </c>
      <c r="N514" s="139" t="s">
        <v>39</v>
      </c>
      <c r="P514" s="140">
        <f>O514*H514</f>
        <v>0</v>
      </c>
      <c r="Q514" s="140">
        <v>0</v>
      </c>
      <c r="R514" s="140">
        <f>Q514*H514</f>
        <v>0</v>
      </c>
      <c r="S514" s="140">
        <v>0</v>
      </c>
      <c r="T514" s="141">
        <f>S514*H514</f>
        <v>0</v>
      </c>
      <c r="AR514" s="142" t="s">
        <v>164</v>
      </c>
      <c r="AT514" s="142" t="s">
        <v>160</v>
      </c>
      <c r="AU514" s="142" t="s">
        <v>83</v>
      </c>
      <c r="AY514" s="17" t="s">
        <v>159</v>
      </c>
      <c r="BE514" s="143">
        <f>IF(N514="základní",J514,0)</f>
        <v>0</v>
      </c>
      <c r="BF514" s="143">
        <f>IF(N514="snížená",J514,0)</f>
        <v>0</v>
      </c>
      <c r="BG514" s="143">
        <f>IF(N514="zákl. přenesená",J514,0)</f>
        <v>0</v>
      </c>
      <c r="BH514" s="143">
        <f>IF(N514="sníž. přenesená",J514,0)</f>
        <v>0</v>
      </c>
      <c r="BI514" s="143">
        <f>IF(N514="nulová",J514,0)</f>
        <v>0</v>
      </c>
      <c r="BJ514" s="17" t="s">
        <v>81</v>
      </c>
      <c r="BK514" s="143">
        <f>ROUND(I514*H514,2)</f>
        <v>0</v>
      </c>
      <c r="BL514" s="17" t="s">
        <v>164</v>
      </c>
      <c r="BM514" s="142" t="s">
        <v>1972</v>
      </c>
    </row>
    <row r="515" spans="2:65" s="1" customFormat="1" ht="19.2">
      <c r="B515" s="32"/>
      <c r="D515" s="144" t="s">
        <v>165</v>
      </c>
      <c r="F515" s="145" t="s">
        <v>1973</v>
      </c>
      <c r="I515" s="146"/>
      <c r="L515" s="32"/>
      <c r="M515" s="147"/>
      <c r="T515" s="56"/>
      <c r="AT515" s="17" t="s">
        <v>165</v>
      </c>
      <c r="AU515" s="17" t="s">
        <v>83</v>
      </c>
    </row>
    <row r="516" spans="2:65" s="13" customFormat="1" ht="10.199999999999999">
      <c r="B516" s="176"/>
      <c r="D516" s="144" t="s">
        <v>331</v>
      </c>
      <c r="E516" s="177" t="s">
        <v>1</v>
      </c>
      <c r="F516" s="178" t="s">
        <v>1963</v>
      </c>
      <c r="H516" s="177" t="s">
        <v>1</v>
      </c>
      <c r="I516" s="179"/>
      <c r="L516" s="176"/>
      <c r="M516" s="180"/>
      <c r="T516" s="181"/>
      <c r="AT516" s="177" t="s">
        <v>331</v>
      </c>
      <c r="AU516" s="177" t="s">
        <v>83</v>
      </c>
      <c r="AV516" s="13" t="s">
        <v>81</v>
      </c>
      <c r="AW516" s="13" t="s">
        <v>31</v>
      </c>
      <c r="AX516" s="13" t="s">
        <v>74</v>
      </c>
      <c r="AY516" s="177" t="s">
        <v>159</v>
      </c>
    </row>
    <row r="517" spans="2:65" s="12" customFormat="1" ht="10.199999999999999">
      <c r="B517" s="168"/>
      <c r="D517" s="144" t="s">
        <v>331</v>
      </c>
      <c r="E517" s="169" t="s">
        <v>1</v>
      </c>
      <c r="F517" s="170" t="s">
        <v>1969</v>
      </c>
      <c r="H517" s="171">
        <v>1.1879999999999999</v>
      </c>
      <c r="I517" s="172"/>
      <c r="L517" s="168"/>
      <c r="M517" s="173"/>
      <c r="T517" s="174"/>
      <c r="AT517" s="169" t="s">
        <v>331</v>
      </c>
      <c r="AU517" s="169" t="s">
        <v>83</v>
      </c>
      <c r="AV517" s="12" t="s">
        <v>83</v>
      </c>
      <c r="AW517" s="12" t="s">
        <v>31</v>
      </c>
      <c r="AX517" s="12" t="s">
        <v>74</v>
      </c>
      <c r="AY517" s="169" t="s">
        <v>159</v>
      </c>
    </row>
    <row r="518" spans="2:65" s="14" customFormat="1" ht="10.199999999999999">
      <c r="B518" s="182"/>
      <c r="D518" s="144" t="s">
        <v>331</v>
      </c>
      <c r="E518" s="183" t="s">
        <v>1</v>
      </c>
      <c r="F518" s="184" t="s">
        <v>1597</v>
      </c>
      <c r="H518" s="185">
        <v>1.1879999999999999</v>
      </c>
      <c r="I518" s="186"/>
      <c r="L518" s="182"/>
      <c r="M518" s="187"/>
      <c r="T518" s="188"/>
      <c r="AT518" s="183" t="s">
        <v>331</v>
      </c>
      <c r="AU518" s="183" t="s">
        <v>83</v>
      </c>
      <c r="AV518" s="14" t="s">
        <v>164</v>
      </c>
      <c r="AW518" s="14" t="s">
        <v>31</v>
      </c>
      <c r="AX518" s="14" t="s">
        <v>81</v>
      </c>
      <c r="AY518" s="183" t="s">
        <v>159</v>
      </c>
    </row>
    <row r="519" spans="2:65" s="10" customFormat="1" ht="22.8" customHeight="1">
      <c r="B519" s="120"/>
      <c r="D519" s="121" t="s">
        <v>73</v>
      </c>
      <c r="E519" s="156" t="s">
        <v>172</v>
      </c>
      <c r="F519" s="156" t="s">
        <v>1974</v>
      </c>
      <c r="I519" s="123"/>
      <c r="J519" s="157">
        <f>BK519</f>
        <v>0</v>
      </c>
      <c r="L519" s="120"/>
      <c r="M519" s="125"/>
      <c r="P519" s="126">
        <f>SUM(P520:P620)</f>
        <v>0</v>
      </c>
      <c r="R519" s="126">
        <f>SUM(R520:R620)</f>
        <v>15.123012529999999</v>
      </c>
      <c r="T519" s="127">
        <f>SUM(T520:T620)</f>
        <v>0</v>
      </c>
      <c r="AR519" s="121" t="s">
        <v>81</v>
      </c>
      <c r="AT519" s="128" t="s">
        <v>73</v>
      </c>
      <c r="AU519" s="128" t="s">
        <v>81</v>
      </c>
      <c r="AY519" s="121" t="s">
        <v>159</v>
      </c>
      <c r="BK519" s="129">
        <f>SUM(BK520:BK620)</f>
        <v>0</v>
      </c>
    </row>
    <row r="520" spans="2:65" s="1" customFormat="1" ht="24.15" customHeight="1">
      <c r="B520" s="130"/>
      <c r="C520" s="131" t="s">
        <v>880</v>
      </c>
      <c r="D520" s="131" t="s">
        <v>160</v>
      </c>
      <c r="E520" s="132" t="s">
        <v>1975</v>
      </c>
      <c r="F520" s="133" t="s">
        <v>1976</v>
      </c>
      <c r="G520" s="134" t="s">
        <v>336</v>
      </c>
      <c r="H520" s="135">
        <v>169.94300000000001</v>
      </c>
      <c r="I520" s="136"/>
      <c r="J520" s="137">
        <f>ROUND(I520*H520,2)</f>
        <v>0</v>
      </c>
      <c r="K520" s="133" t="s">
        <v>320</v>
      </c>
      <c r="L520" s="32"/>
      <c r="M520" s="138" t="s">
        <v>1</v>
      </c>
      <c r="N520" s="139" t="s">
        <v>39</v>
      </c>
      <c r="P520" s="140">
        <f>O520*H520</f>
        <v>0</v>
      </c>
      <c r="Q520" s="140">
        <v>2.0000000000000001E-4</v>
      </c>
      <c r="R520" s="140">
        <f>Q520*H520</f>
        <v>3.3988600000000001E-2</v>
      </c>
      <c r="S520" s="140">
        <v>0</v>
      </c>
      <c r="T520" s="141">
        <f>S520*H520</f>
        <v>0</v>
      </c>
      <c r="AR520" s="142" t="s">
        <v>164</v>
      </c>
      <c r="AT520" s="142" t="s">
        <v>160</v>
      </c>
      <c r="AU520" s="142" t="s">
        <v>83</v>
      </c>
      <c r="AY520" s="17" t="s">
        <v>159</v>
      </c>
      <c r="BE520" s="143">
        <f>IF(N520="základní",J520,0)</f>
        <v>0</v>
      </c>
      <c r="BF520" s="143">
        <f>IF(N520="snížená",J520,0)</f>
        <v>0</v>
      </c>
      <c r="BG520" s="143">
        <f>IF(N520="zákl. přenesená",J520,0)</f>
        <v>0</v>
      </c>
      <c r="BH520" s="143">
        <f>IF(N520="sníž. přenesená",J520,0)</f>
        <v>0</v>
      </c>
      <c r="BI520" s="143">
        <f>IF(N520="nulová",J520,0)</f>
        <v>0</v>
      </c>
      <c r="BJ520" s="17" t="s">
        <v>81</v>
      </c>
      <c r="BK520" s="143">
        <f>ROUND(I520*H520,2)</f>
        <v>0</v>
      </c>
      <c r="BL520" s="17" t="s">
        <v>164</v>
      </c>
      <c r="BM520" s="142" t="s">
        <v>1977</v>
      </c>
    </row>
    <row r="521" spans="2:65" s="1" customFormat="1" ht="19.2">
      <c r="B521" s="32"/>
      <c r="D521" s="144" t="s">
        <v>165</v>
      </c>
      <c r="F521" s="145" t="s">
        <v>1978</v>
      </c>
      <c r="I521" s="146"/>
      <c r="L521" s="32"/>
      <c r="M521" s="147"/>
      <c r="T521" s="56"/>
      <c r="AT521" s="17" t="s">
        <v>165</v>
      </c>
      <c r="AU521" s="17" t="s">
        <v>83</v>
      </c>
    </row>
    <row r="522" spans="2:65" s="12" customFormat="1" ht="20.399999999999999">
      <c r="B522" s="168"/>
      <c r="D522" s="144" t="s">
        <v>331</v>
      </c>
      <c r="E522" s="169" t="s">
        <v>1</v>
      </c>
      <c r="F522" s="170" t="s">
        <v>1979</v>
      </c>
      <c r="H522" s="171">
        <v>50.89</v>
      </c>
      <c r="I522" s="172"/>
      <c r="L522" s="168"/>
      <c r="M522" s="173"/>
      <c r="T522" s="174"/>
      <c r="AT522" s="169" t="s">
        <v>331</v>
      </c>
      <c r="AU522" s="169" t="s">
        <v>83</v>
      </c>
      <c r="AV522" s="12" t="s">
        <v>83</v>
      </c>
      <c r="AW522" s="12" t="s">
        <v>31</v>
      </c>
      <c r="AX522" s="12" t="s">
        <v>74</v>
      </c>
      <c r="AY522" s="169" t="s">
        <v>159</v>
      </c>
    </row>
    <row r="523" spans="2:65" s="12" customFormat="1" ht="20.399999999999999">
      <c r="B523" s="168"/>
      <c r="D523" s="144" t="s">
        <v>331</v>
      </c>
      <c r="E523" s="169" t="s">
        <v>1</v>
      </c>
      <c r="F523" s="170" t="s">
        <v>1980</v>
      </c>
      <c r="H523" s="171">
        <v>53.42</v>
      </c>
      <c r="I523" s="172"/>
      <c r="L523" s="168"/>
      <c r="M523" s="173"/>
      <c r="T523" s="174"/>
      <c r="AT523" s="169" t="s">
        <v>331</v>
      </c>
      <c r="AU523" s="169" t="s">
        <v>83</v>
      </c>
      <c r="AV523" s="12" t="s">
        <v>83</v>
      </c>
      <c r="AW523" s="12" t="s">
        <v>31</v>
      </c>
      <c r="AX523" s="12" t="s">
        <v>74</v>
      </c>
      <c r="AY523" s="169" t="s">
        <v>159</v>
      </c>
    </row>
    <row r="524" spans="2:65" s="12" customFormat="1" ht="20.399999999999999">
      <c r="B524" s="168"/>
      <c r="D524" s="144" t="s">
        <v>331</v>
      </c>
      <c r="E524" s="169" t="s">
        <v>1</v>
      </c>
      <c r="F524" s="170" t="s">
        <v>1981</v>
      </c>
      <c r="H524" s="171">
        <v>34.231000000000002</v>
      </c>
      <c r="I524" s="172"/>
      <c r="L524" s="168"/>
      <c r="M524" s="173"/>
      <c r="T524" s="174"/>
      <c r="AT524" s="169" t="s">
        <v>331</v>
      </c>
      <c r="AU524" s="169" t="s">
        <v>83</v>
      </c>
      <c r="AV524" s="12" t="s">
        <v>83</v>
      </c>
      <c r="AW524" s="12" t="s">
        <v>31</v>
      </c>
      <c r="AX524" s="12" t="s">
        <v>74</v>
      </c>
      <c r="AY524" s="169" t="s">
        <v>159</v>
      </c>
    </row>
    <row r="525" spans="2:65" s="12" customFormat="1" ht="20.399999999999999">
      <c r="B525" s="168"/>
      <c r="D525" s="144" t="s">
        <v>331</v>
      </c>
      <c r="E525" s="169" t="s">
        <v>1</v>
      </c>
      <c r="F525" s="170" t="s">
        <v>1982</v>
      </c>
      <c r="H525" s="171">
        <v>31.402000000000001</v>
      </c>
      <c r="I525" s="172"/>
      <c r="L525" s="168"/>
      <c r="M525" s="173"/>
      <c r="T525" s="174"/>
      <c r="AT525" s="169" t="s">
        <v>331</v>
      </c>
      <c r="AU525" s="169" t="s">
        <v>83</v>
      </c>
      <c r="AV525" s="12" t="s">
        <v>83</v>
      </c>
      <c r="AW525" s="12" t="s">
        <v>31</v>
      </c>
      <c r="AX525" s="12" t="s">
        <v>74</v>
      </c>
      <c r="AY525" s="169" t="s">
        <v>159</v>
      </c>
    </row>
    <row r="526" spans="2:65" s="14" customFormat="1" ht="10.199999999999999">
      <c r="B526" s="182"/>
      <c r="D526" s="144" t="s">
        <v>331</v>
      </c>
      <c r="E526" s="183" t="s">
        <v>1492</v>
      </c>
      <c r="F526" s="184" t="s">
        <v>1597</v>
      </c>
      <c r="H526" s="185">
        <v>169.94300000000001</v>
      </c>
      <c r="I526" s="186"/>
      <c r="L526" s="182"/>
      <c r="M526" s="187"/>
      <c r="T526" s="188"/>
      <c r="AT526" s="183" t="s">
        <v>331</v>
      </c>
      <c r="AU526" s="183" t="s">
        <v>83</v>
      </c>
      <c r="AV526" s="14" t="s">
        <v>164</v>
      </c>
      <c r="AW526" s="14" t="s">
        <v>31</v>
      </c>
      <c r="AX526" s="14" t="s">
        <v>81</v>
      </c>
      <c r="AY526" s="183" t="s">
        <v>159</v>
      </c>
    </row>
    <row r="527" spans="2:65" s="1" customFormat="1" ht="24.15" customHeight="1">
      <c r="B527" s="130"/>
      <c r="C527" s="131" t="s">
        <v>883</v>
      </c>
      <c r="D527" s="131" t="s">
        <v>160</v>
      </c>
      <c r="E527" s="132" t="s">
        <v>1983</v>
      </c>
      <c r="F527" s="133" t="s">
        <v>1984</v>
      </c>
      <c r="G527" s="134" t="s">
        <v>336</v>
      </c>
      <c r="H527" s="135">
        <v>169.94300000000001</v>
      </c>
      <c r="I527" s="136"/>
      <c r="J527" s="137">
        <f>ROUND(I527*H527,2)</f>
        <v>0</v>
      </c>
      <c r="K527" s="133" t="s">
        <v>320</v>
      </c>
      <c r="L527" s="32"/>
      <c r="M527" s="138" t="s">
        <v>1</v>
      </c>
      <c r="N527" s="139" t="s">
        <v>39</v>
      </c>
      <c r="P527" s="140">
        <f>O527*H527</f>
        <v>0</v>
      </c>
      <c r="Q527" s="140">
        <v>7.3499999999999998E-3</v>
      </c>
      <c r="R527" s="140">
        <f>Q527*H527</f>
        <v>1.24908105</v>
      </c>
      <c r="S527" s="140">
        <v>0</v>
      </c>
      <c r="T527" s="141">
        <f>S527*H527</f>
        <v>0</v>
      </c>
      <c r="AR527" s="142" t="s">
        <v>164</v>
      </c>
      <c r="AT527" s="142" t="s">
        <v>160</v>
      </c>
      <c r="AU527" s="142" t="s">
        <v>83</v>
      </c>
      <c r="AY527" s="17" t="s">
        <v>159</v>
      </c>
      <c r="BE527" s="143">
        <f>IF(N527="základní",J527,0)</f>
        <v>0</v>
      </c>
      <c r="BF527" s="143">
        <f>IF(N527="snížená",J527,0)</f>
        <v>0</v>
      </c>
      <c r="BG527" s="143">
        <f>IF(N527="zákl. přenesená",J527,0)</f>
        <v>0</v>
      </c>
      <c r="BH527" s="143">
        <f>IF(N527="sníž. přenesená",J527,0)</f>
        <v>0</v>
      </c>
      <c r="BI527" s="143">
        <f>IF(N527="nulová",J527,0)</f>
        <v>0</v>
      </c>
      <c r="BJ527" s="17" t="s">
        <v>81</v>
      </c>
      <c r="BK527" s="143">
        <f>ROUND(I527*H527,2)</f>
        <v>0</v>
      </c>
      <c r="BL527" s="17" t="s">
        <v>164</v>
      </c>
      <c r="BM527" s="142" t="s">
        <v>1985</v>
      </c>
    </row>
    <row r="528" spans="2:65" s="1" customFormat="1" ht="19.2">
      <c r="B528" s="32"/>
      <c r="D528" s="144" t="s">
        <v>165</v>
      </c>
      <c r="F528" s="145" t="s">
        <v>1986</v>
      </c>
      <c r="I528" s="146"/>
      <c r="L528" s="32"/>
      <c r="M528" s="147"/>
      <c r="T528" s="56"/>
      <c r="AT528" s="17" t="s">
        <v>165</v>
      </c>
      <c r="AU528" s="17" t="s">
        <v>83</v>
      </c>
    </row>
    <row r="529" spans="2:65" s="12" customFormat="1" ht="10.199999999999999">
      <c r="B529" s="168"/>
      <c r="D529" s="144" t="s">
        <v>331</v>
      </c>
      <c r="E529" s="169" t="s">
        <v>1</v>
      </c>
      <c r="F529" s="170" t="s">
        <v>1492</v>
      </c>
      <c r="H529" s="171">
        <v>169.94300000000001</v>
      </c>
      <c r="I529" s="172"/>
      <c r="L529" s="168"/>
      <c r="M529" s="173"/>
      <c r="T529" s="174"/>
      <c r="AT529" s="169" t="s">
        <v>331</v>
      </c>
      <c r="AU529" s="169" t="s">
        <v>83</v>
      </c>
      <c r="AV529" s="12" t="s">
        <v>83</v>
      </c>
      <c r="AW529" s="12" t="s">
        <v>31</v>
      </c>
      <c r="AX529" s="12" t="s">
        <v>81</v>
      </c>
      <c r="AY529" s="169" t="s">
        <v>159</v>
      </c>
    </row>
    <row r="530" spans="2:65" s="1" customFormat="1" ht="24.15" customHeight="1">
      <c r="B530" s="130"/>
      <c r="C530" s="131" t="s">
        <v>887</v>
      </c>
      <c r="D530" s="131" t="s">
        <v>160</v>
      </c>
      <c r="E530" s="132" t="s">
        <v>1987</v>
      </c>
      <c r="F530" s="133" t="s">
        <v>1988</v>
      </c>
      <c r="G530" s="134" t="s">
        <v>336</v>
      </c>
      <c r="H530" s="135">
        <v>169.94300000000001</v>
      </c>
      <c r="I530" s="136"/>
      <c r="J530" s="137">
        <f>ROUND(I530*H530,2)</f>
        <v>0</v>
      </c>
      <c r="K530" s="133" t="s">
        <v>320</v>
      </c>
      <c r="L530" s="32"/>
      <c r="M530" s="138" t="s">
        <v>1</v>
      </c>
      <c r="N530" s="139" t="s">
        <v>39</v>
      </c>
      <c r="P530" s="140">
        <f>O530*H530</f>
        <v>0</v>
      </c>
      <c r="Q530" s="140">
        <v>1.54E-2</v>
      </c>
      <c r="R530" s="140">
        <f>Q530*H530</f>
        <v>2.6171222000000003</v>
      </c>
      <c r="S530" s="140">
        <v>0</v>
      </c>
      <c r="T530" s="141">
        <f>S530*H530</f>
        <v>0</v>
      </c>
      <c r="AR530" s="142" t="s">
        <v>164</v>
      </c>
      <c r="AT530" s="142" t="s">
        <v>160</v>
      </c>
      <c r="AU530" s="142" t="s">
        <v>83</v>
      </c>
      <c r="AY530" s="17" t="s">
        <v>159</v>
      </c>
      <c r="BE530" s="143">
        <f>IF(N530="základní",J530,0)</f>
        <v>0</v>
      </c>
      <c r="BF530" s="143">
        <f>IF(N530="snížená",J530,0)</f>
        <v>0</v>
      </c>
      <c r="BG530" s="143">
        <f>IF(N530="zákl. přenesená",J530,0)</f>
        <v>0</v>
      </c>
      <c r="BH530" s="143">
        <f>IF(N530="sníž. přenesená",J530,0)</f>
        <v>0</v>
      </c>
      <c r="BI530" s="143">
        <f>IF(N530="nulová",J530,0)</f>
        <v>0</v>
      </c>
      <c r="BJ530" s="17" t="s">
        <v>81</v>
      </c>
      <c r="BK530" s="143">
        <f>ROUND(I530*H530,2)</f>
        <v>0</v>
      </c>
      <c r="BL530" s="17" t="s">
        <v>164</v>
      </c>
      <c r="BM530" s="142" t="s">
        <v>1989</v>
      </c>
    </row>
    <row r="531" spans="2:65" s="1" customFormat="1" ht="28.8">
      <c r="B531" s="32"/>
      <c r="D531" s="144" t="s">
        <v>165</v>
      </c>
      <c r="F531" s="145" t="s">
        <v>1990</v>
      </c>
      <c r="I531" s="146"/>
      <c r="L531" s="32"/>
      <c r="M531" s="147"/>
      <c r="T531" s="56"/>
      <c r="AT531" s="17" t="s">
        <v>165</v>
      </c>
      <c r="AU531" s="17" t="s">
        <v>83</v>
      </c>
    </row>
    <row r="532" spans="2:65" s="12" customFormat="1" ht="10.199999999999999">
      <c r="B532" s="168"/>
      <c r="D532" s="144" t="s">
        <v>331</v>
      </c>
      <c r="E532" s="169" t="s">
        <v>1</v>
      </c>
      <c r="F532" s="170" t="s">
        <v>1492</v>
      </c>
      <c r="H532" s="171">
        <v>169.94300000000001</v>
      </c>
      <c r="I532" s="172"/>
      <c r="L532" s="168"/>
      <c r="M532" s="173"/>
      <c r="T532" s="174"/>
      <c r="AT532" s="169" t="s">
        <v>331</v>
      </c>
      <c r="AU532" s="169" t="s">
        <v>83</v>
      </c>
      <c r="AV532" s="12" t="s">
        <v>83</v>
      </c>
      <c r="AW532" s="12" t="s">
        <v>31</v>
      </c>
      <c r="AX532" s="12" t="s">
        <v>81</v>
      </c>
      <c r="AY532" s="169" t="s">
        <v>159</v>
      </c>
    </row>
    <row r="533" spans="2:65" s="1" customFormat="1" ht="24.15" customHeight="1">
      <c r="B533" s="130"/>
      <c r="C533" s="131" t="s">
        <v>891</v>
      </c>
      <c r="D533" s="131" t="s">
        <v>160</v>
      </c>
      <c r="E533" s="132" t="s">
        <v>1991</v>
      </c>
      <c r="F533" s="133" t="s">
        <v>1992</v>
      </c>
      <c r="G533" s="134" t="s">
        <v>336</v>
      </c>
      <c r="H533" s="135">
        <v>117.913</v>
      </c>
      <c r="I533" s="136"/>
      <c r="J533" s="137">
        <f>ROUND(I533*H533,2)</f>
        <v>0</v>
      </c>
      <c r="K533" s="133" t="s">
        <v>320</v>
      </c>
      <c r="L533" s="32"/>
      <c r="M533" s="138" t="s">
        <v>1</v>
      </c>
      <c r="N533" s="139" t="s">
        <v>39</v>
      </c>
      <c r="P533" s="140">
        <f>O533*H533</f>
        <v>0</v>
      </c>
      <c r="Q533" s="140">
        <v>3.0000000000000001E-3</v>
      </c>
      <c r="R533" s="140">
        <f>Q533*H533</f>
        <v>0.35373899999999997</v>
      </c>
      <c r="S533" s="140">
        <v>0</v>
      </c>
      <c r="T533" s="141">
        <f>S533*H533</f>
        <v>0</v>
      </c>
      <c r="AR533" s="142" t="s">
        <v>164</v>
      </c>
      <c r="AT533" s="142" t="s">
        <v>160</v>
      </c>
      <c r="AU533" s="142" t="s">
        <v>83</v>
      </c>
      <c r="AY533" s="17" t="s">
        <v>159</v>
      </c>
      <c r="BE533" s="143">
        <f>IF(N533="základní",J533,0)</f>
        <v>0</v>
      </c>
      <c r="BF533" s="143">
        <f>IF(N533="snížená",J533,0)</f>
        <v>0</v>
      </c>
      <c r="BG533" s="143">
        <f>IF(N533="zákl. přenesená",J533,0)</f>
        <v>0</v>
      </c>
      <c r="BH533" s="143">
        <f>IF(N533="sníž. přenesená",J533,0)</f>
        <v>0</v>
      </c>
      <c r="BI533" s="143">
        <f>IF(N533="nulová",J533,0)</f>
        <v>0</v>
      </c>
      <c r="BJ533" s="17" t="s">
        <v>81</v>
      </c>
      <c r="BK533" s="143">
        <f>ROUND(I533*H533,2)</f>
        <v>0</v>
      </c>
      <c r="BL533" s="17" t="s">
        <v>164</v>
      </c>
      <c r="BM533" s="142" t="s">
        <v>1993</v>
      </c>
    </row>
    <row r="534" spans="2:65" s="1" customFormat="1" ht="19.2">
      <c r="B534" s="32"/>
      <c r="D534" s="144" t="s">
        <v>165</v>
      </c>
      <c r="F534" s="145" t="s">
        <v>1994</v>
      </c>
      <c r="I534" s="146"/>
      <c r="L534" s="32"/>
      <c r="M534" s="147"/>
      <c r="T534" s="56"/>
      <c r="AT534" s="17" t="s">
        <v>165</v>
      </c>
      <c r="AU534" s="17" t="s">
        <v>83</v>
      </c>
    </row>
    <row r="535" spans="2:65" s="12" customFormat="1" ht="20.399999999999999">
      <c r="B535" s="168"/>
      <c r="D535" s="144" t="s">
        <v>331</v>
      </c>
      <c r="E535" s="169" t="s">
        <v>1</v>
      </c>
      <c r="F535" s="170" t="s">
        <v>1979</v>
      </c>
      <c r="H535" s="171">
        <v>50.89</v>
      </c>
      <c r="I535" s="172"/>
      <c r="L535" s="168"/>
      <c r="M535" s="173"/>
      <c r="T535" s="174"/>
      <c r="AT535" s="169" t="s">
        <v>331</v>
      </c>
      <c r="AU535" s="169" t="s">
        <v>83</v>
      </c>
      <c r="AV535" s="12" t="s">
        <v>83</v>
      </c>
      <c r="AW535" s="12" t="s">
        <v>31</v>
      </c>
      <c r="AX535" s="12" t="s">
        <v>74</v>
      </c>
      <c r="AY535" s="169" t="s">
        <v>159</v>
      </c>
    </row>
    <row r="536" spans="2:65" s="12" customFormat="1" ht="10.199999999999999">
      <c r="B536" s="168"/>
      <c r="D536" s="144" t="s">
        <v>331</v>
      </c>
      <c r="E536" s="169" t="s">
        <v>1</v>
      </c>
      <c r="F536" s="170" t="s">
        <v>1995</v>
      </c>
      <c r="H536" s="171">
        <v>18.670000000000002</v>
      </c>
      <c r="I536" s="172"/>
      <c r="L536" s="168"/>
      <c r="M536" s="173"/>
      <c r="T536" s="174"/>
      <c r="AT536" s="169" t="s">
        <v>331</v>
      </c>
      <c r="AU536" s="169" t="s">
        <v>83</v>
      </c>
      <c r="AV536" s="12" t="s">
        <v>83</v>
      </c>
      <c r="AW536" s="12" t="s">
        <v>31</v>
      </c>
      <c r="AX536" s="12" t="s">
        <v>74</v>
      </c>
      <c r="AY536" s="169" t="s">
        <v>159</v>
      </c>
    </row>
    <row r="537" spans="2:65" s="12" customFormat="1" ht="20.399999999999999">
      <c r="B537" s="168"/>
      <c r="D537" s="144" t="s">
        <v>331</v>
      </c>
      <c r="E537" s="169" t="s">
        <v>1</v>
      </c>
      <c r="F537" s="170" t="s">
        <v>1981</v>
      </c>
      <c r="H537" s="171">
        <v>34.231000000000002</v>
      </c>
      <c r="I537" s="172"/>
      <c r="L537" s="168"/>
      <c r="M537" s="173"/>
      <c r="T537" s="174"/>
      <c r="AT537" s="169" t="s">
        <v>331</v>
      </c>
      <c r="AU537" s="169" t="s">
        <v>83</v>
      </c>
      <c r="AV537" s="12" t="s">
        <v>83</v>
      </c>
      <c r="AW537" s="12" t="s">
        <v>31</v>
      </c>
      <c r="AX537" s="12" t="s">
        <v>74</v>
      </c>
      <c r="AY537" s="169" t="s">
        <v>159</v>
      </c>
    </row>
    <row r="538" spans="2:65" s="12" customFormat="1" ht="20.399999999999999">
      <c r="B538" s="168"/>
      <c r="D538" s="144" t="s">
        <v>331</v>
      </c>
      <c r="E538" s="169" t="s">
        <v>1</v>
      </c>
      <c r="F538" s="170" t="s">
        <v>1996</v>
      </c>
      <c r="H538" s="171">
        <v>14.122</v>
      </c>
      <c r="I538" s="172"/>
      <c r="L538" s="168"/>
      <c r="M538" s="173"/>
      <c r="T538" s="174"/>
      <c r="AT538" s="169" t="s">
        <v>331</v>
      </c>
      <c r="AU538" s="169" t="s">
        <v>83</v>
      </c>
      <c r="AV538" s="12" t="s">
        <v>83</v>
      </c>
      <c r="AW538" s="12" t="s">
        <v>31</v>
      </c>
      <c r="AX538" s="12" t="s">
        <v>74</v>
      </c>
      <c r="AY538" s="169" t="s">
        <v>159</v>
      </c>
    </row>
    <row r="539" spans="2:65" s="14" customFormat="1" ht="10.199999999999999">
      <c r="B539" s="182"/>
      <c r="D539" s="144" t="s">
        <v>331</v>
      </c>
      <c r="E539" s="183" t="s">
        <v>1</v>
      </c>
      <c r="F539" s="184" t="s">
        <v>1597</v>
      </c>
      <c r="H539" s="185">
        <v>117.913</v>
      </c>
      <c r="I539" s="186"/>
      <c r="L539" s="182"/>
      <c r="M539" s="187"/>
      <c r="T539" s="188"/>
      <c r="AT539" s="183" t="s">
        <v>331</v>
      </c>
      <c r="AU539" s="183" t="s">
        <v>83</v>
      </c>
      <c r="AV539" s="14" t="s">
        <v>164</v>
      </c>
      <c r="AW539" s="14" t="s">
        <v>31</v>
      </c>
      <c r="AX539" s="14" t="s">
        <v>81</v>
      </c>
      <c r="AY539" s="183" t="s">
        <v>159</v>
      </c>
    </row>
    <row r="540" spans="2:65" s="1" customFormat="1" ht="24.15" customHeight="1">
      <c r="B540" s="130"/>
      <c r="C540" s="131" t="s">
        <v>895</v>
      </c>
      <c r="D540" s="131" t="s">
        <v>160</v>
      </c>
      <c r="E540" s="132" t="s">
        <v>1997</v>
      </c>
      <c r="F540" s="133" t="s">
        <v>1998</v>
      </c>
      <c r="G540" s="134" t="s">
        <v>336</v>
      </c>
      <c r="H540" s="135">
        <v>10.914</v>
      </c>
      <c r="I540" s="136"/>
      <c r="J540" s="137">
        <f>ROUND(I540*H540,2)</f>
        <v>0</v>
      </c>
      <c r="K540" s="133" t="s">
        <v>320</v>
      </c>
      <c r="L540" s="32"/>
      <c r="M540" s="138" t="s">
        <v>1</v>
      </c>
      <c r="N540" s="139" t="s">
        <v>39</v>
      </c>
      <c r="P540" s="140">
        <f>O540*H540</f>
        <v>0</v>
      </c>
      <c r="Q540" s="140">
        <v>4.3800000000000002E-3</v>
      </c>
      <c r="R540" s="140">
        <f>Q540*H540</f>
        <v>4.7803320000000003E-2</v>
      </c>
      <c r="S540" s="140">
        <v>0</v>
      </c>
      <c r="T540" s="141">
        <f>S540*H540</f>
        <v>0</v>
      </c>
      <c r="AR540" s="142" t="s">
        <v>164</v>
      </c>
      <c r="AT540" s="142" t="s">
        <v>160</v>
      </c>
      <c r="AU540" s="142" t="s">
        <v>83</v>
      </c>
      <c r="AY540" s="17" t="s">
        <v>159</v>
      </c>
      <c r="BE540" s="143">
        <f>IF(N540="základní",J540,0)</f>
        <v>0</v>
      </c>
      <c r="BF540" s="143">
        <f>IF(N540="snížená",J540,0)</f>
        <v>0</v>
      </c>
      <c r="BG540" s="143">
        <f>IF(N540="zákl. přenesená",J540,0)</f>
        <v>0</v>
      </c>
      <c r="BH540" s="143">
        <f>IF(N540="sníž. přenesená",J540,0)</f>
        <v>0</v>
      </c>
      <c r="BI540" s="143">
        <f>IF(N540="nulová",J540,0)</f>
        <v>0</v>
      </c>
      <c r="BJ540" s="17" t="s">
        <v>81</v>
      </c>
      <c r="BK540" s="143">
        <f>ROUND(I540*H540,2)</f>
        <v>0</v>
      </c>
      <c r="BL540" s="17" t="s">
        <v>164</v>
      </c>
      <c r="BM540" s="142" t="s">
        <v>1999</v>
      </c>
    </row>
    <row r="541" spans="2:65" s="1" customFormat="1" ht="19.2">
      <c r="B541" s="32"/>
      <c r="D541" s="144" t="s">
        <v>165</v>
      </c>
      <c r="F541" s="145" t="s">
        <v>2000</v>
      </c>
      <c r="I541" s="146"/>
      <c r="L541" s="32"/>
      <c r="M541" s="147"/>
      <c r="T541" s="56"/>
      <c r="AT541" s="17" t="s">
        <v>165</v>
      </c>
      <c r="AU541" s="17" t="s">
        <v>83</v>
      </c>
    </row>
    <row r="542" spans="2:65" s="13" customFormat="1" ht="10.199999999999999">
      <c r="B542" s="176"/>
      <c r="D542" s="144" t="s">
        <v>331</v>
      </c>
      <c r="E542" s="177" t="s">
        <v>1</v>
      </c>
      <c r="F542" s="178" t="s">
        <v>2001</v>
      </c>
      <c r="H542" s="177" t="s">
        <v>1</v>
      </c>
      <c r="I542" s="179"/>
      <c r="L542" s="176"/>
      <c r="M542" s="180"/>
      <c r="T542" s="181"/>
      <c r="AT542" s="177" t="s">
        <v>331</v>
      </c>
      <c r="AU542" s="177" t="s">
        <v>83</v>
      </c>
      <c r="AV542" s="13" t="s">
        <v>81</v>
      </c>
      <c r="AW542" s="13" t="s">
        <v>31</v>
      </c>
      <c r="AX542" s="13" t="s">
        <v>74</v>
      </c>
      <c r="AY542" s="177" t="s">
        <v>159</v>
      </c>
    </row>
    <row r="543" spans="2:65" s="12" customFormat="1" ht="10.199999999999999">
      <c r="B543" s="168"/>
      <c r="D543" s="144" t="s">
        <v>331</v>
      </c>
      <c r="E543" s="169" t="s">
        <v>1</v>
      </c>
      <c r="F543" s="170" t="s">
        <v>2002</v>
      </c>
      <c r="H543" s="171">
        <v>6.8639999999999999</v>
      </c>
      <c r="I543" s="172"/>
      <c r="L543" s="168"/>
      <c r="M543" s="173"/>
      <c r="T543" s="174"/>
      <c r="AT543" s="169" t="s">
        <v>331</v>
      </c>
      <c r="AU543" s="169" t="s">
        <v>83</v>
      </c>
      <c r="AV543" s="12" t="s">
        <v>83</v>
      </c>
      <c r="AW543" s="12" t="s">
        <v>31</v>
      </c>
      <c r="AX543" s="12" t="s">
        <v>74</v>
      </c>
      <c r="AY543" s="169" t="s">
        <v>159</v>
      </c>
    </row>
    <row r="544" spans="2:65" s="12" customFormat="1" ht="10.199999999999999">
      <c r="B544" s="168"/>
      <c r="D544" s="144" t="s">
        <v>331</v>
      </c>
      <c r="E544" s="169" t="s">
        <v>1</v>
      </c>
      <c r="F544" s="170" t="s">
        <v>2003</v>
      </c>
      <c r="H544" s="171">
        <v>1.54</v>
      </c>
      <c r="I544" s="172"/>
      <c r="L544" s="168"/>
      <c r="M544" s="173"/>
      <c r="T544" s="174"/>
      <c r="AT544" s="169" t="s">
        <v>331</v>
      </c>
      <c r="AU544" s="169" t="s">
        <v>83</v>
      </c>
      <c r="AV544" s="12" t="s">
        <v>83</v>
      </c>
      <c r="AW544" s="12" t="s">
        <v>31</v>
      </c>
      <c r="AX544" s="12" t="s">
        <v>74</v>
      </c>
      <c r="AY544" s="169" t="s">
        <v>159</v>
      </c>
    </row>
    <row r="545" spans="2:65" s="12" customFormat="1" ht="10.199999999999999">
      <c r="B545" s="168"/>
      <c r="D545" s="144" t="s">
        <v>331</v>
      </c>
      <c r="E545" s="169" t="s">
        <v>1</v>
      </c>
      <c r="F545" s="170" t="s">
        <v>2004</v>
      </c>
      <c r="H545" s="171">
        <v>2.5099999999999998</v>
      </c>
      <c r="I545" s="172"/>
      <c r="L545" s="168"/>
      <c r="M545" s="173"/>
      <c r="T545" s="174"/>
      <c r="AT545" s="169" t="s">
        <v>331</v>
      </c>
      <c r="AU545" s="169" t="s">
        <v>83</v>
      </c>
      <c r="AV545" s="12" t="s">
        <v>83</v>
      </c>
      <c r="AW545" s="12" t="s">
        <v>31</v>
      </c>
      <c r="AX545" s="12" t="s">
        <v>74</v>
      </c>
      <c r="AY545" s="169" t="s">
        <v>159</v>
      </c>
    </row>
    <row r="546" spans="2:65" s="14" customFormat="1" ht="10.199999999999999">
      <c r="B546" s="182"/>
      <c r="D546" s="144" t="s">
        <v>331</v>
      </c>
      <c r="E546" s="183" t="s">
        <v>1</v>
      </c>
      <c r="F546" s="184" t="s">
        <v>1597</v>
      </c>
      <c r="H546" s="185">
        <v>10.914</v>
      </c>
      <c r="I546" s="186"/>
      <c r="L546" s="182"/>
      <c r="M546" s="187"/>
      <c r="T546" s="188"/>
      <c r="AT546" s="183" t="s">
        <v>331</v>
      </c>
      <c r="AU546" s="183" t="s">
        <v>83</v>
      </c>
      <c r="AV546" s="14" t="s">
        <v>164</v>
      </c>
      <c r="AW546" s="14" t="s">
        <v>31</v>
      </c>
      <c r="AX546" s="14" t="s">
        <v>81</v>
      </c>
      <c r="AY546" s="183" t="s">
        <v>159</v>
      </c>
    </row>
    <row r="547" spans="2:65" s="1" customFormat="1" ht="24.15" customHeight="1">
      <c r="B547" s="130"/>
      <c r="C547" s="131" t="s">
        <v>899</v>
      </c>
      <c r="D547" s="131" t="s">
        <v>160</v>
      </c>
      <c r="E547" s="132" t="s">
        <v>2005</v>
      </c>
      <c r="F547" s="133" t="s">
        <v>2006</v>
      </c>
      <c r="G547" s="134" t="s">
        <v>336</v>
      </c>
      <c r="H547" s="135">
        <v>10.914</v>
      </c>
      <c r="I547" s="136"/>
      <c r="J547" s="137">
        <f>ROUND(I547*H547,2)</f>
        <v>0</v>
      </c>
      <c r="K547" s="133" t="s">
        <v>320</v>
      </c>
      <c r="L547" s="32"/>
      <c r="M547" s="138" t="s">
        <v>1</v>
      </c>
      <c r="N547" s="139" t="s">
        <v>39</v>
      </c>
      <c r="P547" s="140">
        <f>O547*H547</f>
        <v>0</v>
      </c>
      <c r="Q547" s="140">
        <v>2.0000000000000001E-4</v>
      </c>
      <c r="R547" s="140">
        <f>Q547*H547</f>
        <v>2.1827999999999999E-3</v>
      </c>
      <c r="S547" s="140">
        <v>0</v>
      </c>
      <c r="T547" s="141">
        <f>S547*H547</f>
        <v>0</v>
      </c>
      <c r="AR547" s="142" t="s">
        <v>164</v>
      </c>
      <c r="AT547" s="142" t="s">
        <v>160</v>
      </c>
      <c r="AU547" s="142" t="s">
        <v>83</v>
      </c>
      <c r="AY547" s="17" t="s">
        <v>159</v>
      </c>
      <c r="BE547" s="143">
        <f>IF(N547="základní",J547,0)</f>
        <v>0</v>
      </c>
      <c r="BF547" s="143">
        <f>IF(N547="snížená",J547,0)</f>
        <v>0</v>
      </c>
      <c r="BG547" s="143">
        <f>IF(N547="zákl. přenesená",J547,0)</f>
        <v>0</v>
      </c>
      <c r="BH547" s="143">
        <f>IF(N547="sníž. přenesená",J547,0)</f>
        <v>0</v>
      </c>
      <c r="BI547" s="143">
        <f>IF(N547="nulová",J547,0)</f>
        <v>0</v>
      </c>
      <c r="BJ547" s="17" t="s">
        <v>81</v>
      </c>
      <c r="BK547" s="143">
        <f>ROUND(I547*H547,2)</f>
        <v>0</v>
      </c>
      <c r="BL547" s="17" t="s">
        <v>164</v>
      </c>
      <c r="BM547" s="142" t="s">
        <v>2007</v>
      </c>
    </row>
    <row r="548" spans="2:65" s="1" customFormat="1" ht="19.2">
      <c r="B548" s="32"/>
      <c r="D548" s="144" t="s">
        <v>165</v>
      </c>
      <c r="F548" s="145" t="s">
        <v>2008</v>
      </c>
      <c r="I548" s="146"/>
      <c r="L548" s="32"/>
      <c r="M548" s="147"/>
      <c r="T548" s="56"/>
      <c r="AT548" s="17" t="s">
        <v>165</v>
      </c>
      <c r="AU548" s="17" t="s">
        <v>83</v>
      </c>
    </row>
    <row r="549" spans="2:65" s="1" customFormat="1" ht="24.15" customHeight="1">
      <c r="B549" s="130"/>
      <c r="C549" s="131" t="s">
        <v>903</v>
      </c>
      <c r="D549" s="131" t="s">
        <v>160</v>
      </c>
      <c r="E549" s="132" t="s">
        <v>2009</v>
      </c>
      <c r="F549" s="133" t="s">
        <v>2010</v>
      </c>
      <c r="G549" s="134" t="s">
        <v>336</v>
      </c>
      <c r="H549" s="135">
        <v>10.914</v>
      </c>
      <c r="I549" s="136"/>
      <c r="J549" s="137">
        <f>ROUND(I549*H549,2)</f>
        <v>0</v>
      </c>
      <c r="K549" s="133" t="s">
        <v>320</v>
      </c>
      <c r="L549" s="32"/>
      <c r="M549" s="138" t="s">
        <v>1</v>
      </c>
      <c r="N549" s="139" t="s">
        <v>39</v>
      </c>
      <c r="P549" s="140">
        <f>O549*H549</f>
        <v>0</v>
      </c>
      <c r="Q549" s="140">
        <v>5.7000000000000002E-3</v>
      </c>
      <c r="R549" s="140">
        <f>Q549*H549</f>
        <v>6.2209800000000003E-2</v>
      </c>
      <c r="S549" s="140">
        <v>0</v>
      </c>
      <c r="T549" s="141">
        <f>S549*H549</f>
        <v>0</v>
      </c>
      <c r="AR549" s="142" t="s">
        <v>164</v>
      </c>
      <c r="AT549" s="142" t="s">
        <v>160</v>
      </c>
      <c r="AU549" s="142" t="s">
        <v>83</v>
      </c>
      <c r="AY549" s="17" t="s">
        <v>159</v>
      </c>
      <c r="BE549" s="143">
        <f>IF(N549="základní",J549,0)</f>
        <v>0</v>
      </c>
      <c r="BF549" s="143">
        <f>IF(N549="snížená",J549,0)</f>
        <v>0</v>
      </c>
      <c r="BG549" s="143">
        <f>IF(N549="zákl. přenesená",J549,0)</f>
        <v>0</v>
      </c>
      <c r="BH549" s="143">
        <f>IF(N549="sníž. přenesená",J549,0)</f>
        <v>0</v>
      </c>
      <c r="BI549" s="143">
        <f>IF(N549="nulová",J549,0)</f>
        <v>0</v>
      </c>
      <c r="BJ549" s="17" t="s">
        <v>81</v>
      </c>
      <c r="BK549" s="143">
        <f>ROUND(I549*H549,2)</f>
        <v>0</v>
      </c>
      <c r="BL549" s="17" t="s">
        <v>164</v>
      </c>
      <c r="BM549" s="142" t="s">
        <v>2011</v>
      </c>
    </row>
    <row r="550" spans="2:65" s="1" customFormat="1" ht="19.2">
      <c r="B550" s="32"/>
      <c r="D550" s="144" t="s">
        <v>165</v>
      </c>
      <c r="F550" s="145" t="s">
        <v>2012</v>
      </c>
      <c r="I550" s="146"/>
      <c r="L550" s="32"/>
      <c r="M550" s="147"/>
      <c r="T550" s="56"/>
      <c r="AT550" s="17" t="s">
        <v>165</v>
      </c>
      <c r="AU550" s="17" t="s">
        <v>83</v>
      </c>
    </row>
    <row r="551" spans="2:65" s="1" customFormat="1" ht="24.15" customHeight="1">
      <c r="B551" s="130"/>
      <c r="C551" s="131" t="s">
        <v>907</v>
      </c>
      <c r="D551" s="131" t="s">
        <v>160</v>
      </c>
      <c r="E551" s="132" t="s">
        <v>2013</v>
      </c>
      <c r="F551" s="133" t="s">
        <v>2014</v>
      </c>
      <c r="G551" s="134" t="s">
        <v>336</v>
      </c>
      <c r="H551" s="135">
        <v>86.06</v>
      </c>
      <c r="I551" s="136"/>
      <c r="J551" s="137">
        <f>ROUND(I551*H551,2)</f>
        <v>0</v>
      </c>
      <c r="K551" s="133" t="s">
        <v>320</v>
      </c>
      <c r="L551" s="32"/>
      <c r="M551" s="138" t="s">
        <v>1</v>
      </c>
      <c r="N551" s="139" t="s">
        <v>39</v>
      </c>
      <c r="P551" s="140">
        <f>O551*H551</f>
        <v>0</v>
      </c>
      <c r="Q551" s="140">
        <v>9.6000000000000002E-4</v>
      </c>
      <c r="R551" s="140">
        <f>Q551*H551</f>
        <v>8.2617599999999999E-2</v>
      </c>
      <c r="S551" s="140">
        <v>0</v>
      </c>
      <c r="T551" s="141">
        <f>S551*H551</f>
        <v>0</v>
      </c>
      <c r="AR551" s="142" t="s">
        <v>164</v>
      </c>
      <c r="AT551" s="142" t="s">
        <v>160</v>
      </c>
      <c r="AU551" s="142" t="s">
        <v>83</v>
      </c>
      <c r="AY551" s="17" t="s">
        <v>159</v>
      </c>
      <c r="BE551" s="143">
        <f>IF(N551="základní",J551,0)</f>
        <v>0</v>
      </c>
      <c r="BF551" s="143">
        <f>IF(N551="snížená",J551,0)</f>
        <v>0</v>
      </c>
      <c r="BG551" s="143">
        <f>IF(N551="zákl. přenesená",J551,0)</f>
        <v>0</v>
      </c>
      <c r="BH551" s="143">
        <f>IF(N551="sníž. přenesená",J551,0)</f>
        <v>0</v>
      </c>
      <c r="BI551" s="143">
        <f>IF(N551="nulová",J551,0)</f>
        <v>0</v>
      </c>
      <c r="BJ551" s="17" t="s">
        <v>81</v>
      </c>
      <c r="BK551" s="143">
        <f>ROUND(I551*H551,2)</f>
        <v>0</v>
      </c>
      <c r="BL551" s="17" t="s">
        <v>164</v>
      </c>
      <c r="BM551" s="142" t="s">
        <v>2015</v>
      </c>
    </row>
    <row r="552" spans="2:65" s="1" customFormat="1" ht="19.2">
      <c r="B552" s="32"/>
      <c r="D552" s="144" t="s">
        <v>165</v>
      </c>
      <c r="F552" s="145" t="s">
        <v>2016</v>
      </c>
      <c r="I552" s="146"/>
      <c r="L552" s="32"/>
      <c r="M552" s="147"/>
      <c r="T552" s="56"/>
      <c r="AT552" s="17" t="s">
        <v>165</v>
      </c>
      <c r="AU552" s="17" t="s">
        <v>83</v>
      </c>
    </row>
    <row r="553" spans="2:65" s="1" customFormat="1" ht="16.5" customHeight="1">
      <c r="B553" s="130"/>
      <c r="C553" s="131" t="s">
        <v>911</v>
      </c>
      <c r="D553" s="131" t="s">
        <v>160</v>
      </c>
      <c r="E553" s="132" t="s">
        <v>2017</v>
      </c>
      <c r="F553" s="133" t="s">
        <v>2018</v>
      </c>
      <c r="G553" s="134" t="s">
        <v>336</v>
      </c>
      <c r="H553" s="135">
        <v>86.06</v>
      </c>
      <c r="I553" s="136"/>
      <c r="J553" s="137">
        <f>ROUND(I553*H553,2)</f>
        <v>0</v>
      </c>
      <c r="K553" s="133" t="s">
        <v>320</v>
      </c>
      <c r="L553" s="32"/>
      <c r="M553" s="138" t="s">
        <v>1</v>
      </c>
      <c r="N553" s="139" t="s">
        <v>39</v>
      </c>
      <c r="P553" s="140">
        <f>O553*H553</f>
        <v>0</v>
      </c>
      <c r="Q553" s="140">
        <v>2.5999999999999998E-4</v>
      </c>
      <c r="R553" s="140">
        <f>Q553*H553</f>
        <v>2.2375599999999999E-2</v>
      </c>
      <c r="S553" s="140">
        <v>0</v>
      </c>
      <c r="T553" s="141">
        <f>S553*H553</f>
        <v>0</v>
      </c>
      <c r="AR553" s="142" t="s">
        <v>164</v>
      </c>
      <c r="AT553" s="142" t="s">
        <v>160</v>
      </c>
      <c r="AU553" s="142" t="s">
        <v>83</v>
      </c>
      <c r="AY553" s="17" t="s">
        <v>159</v>
      </c>
      <c r="BE553" s="143">
        <f>IF(N553="základní",J553,0)</f>
        <v>0</v>
      </c>
      <c r="BF553" s="143">
        <f>IF(N553="snížená",J553,0)</f>
        <v>0</v>
      </c>
      <c r="BG553" s="143">
        <f>IF(N553="zákl. přenesená",J553,0)</f>
        <v>0</v>
      </c>
      <c r="BH553" s="143">
        <f>IF(N553="sníž. přenesená",J553,0)</f>
        <v>0</v>
      </c>
      <c r="BI553" s="143">
        <f>IF(N553="nulová",J553,0)</f>
        <v>0</v>
      </c>
      <c r="BJ553" s="17" t="s">
        <v>81</v>
      </c>
      <c r="BK553" s="143">
        <f>ROUND(I553*H553,2)</f>
        <v>0</v>
      </c>
      <c r="BL553" s="17" t="s">
        <v>164</v>
      </c>
      <c r="BM553" s="142" t="s">
        <v>2019</v>
      </c>
    </row>
    <row r="554" spans="2:65" s="1" customFormat="1" ht="19.2">
      <c r="B554" s="32"/>
      <c r="D554" s="144" t="s">
        <v>165</v>
      </c>
      <c r="F554" s="145" t="s">
        <v>2020</v>
      </c>
      <c r="I554" s="146"/>
      <c r="L554" s="32"/>
      <c r="M554" s="147"/>
      <c r="T554" s="56"/>
      <c r="AT554" s="17" t="s">
        <v>165</v>
      </c>
      <c r="AU554" s="17" t="s">
        <v>83</v>
      </c>
    </row>
    <row r="555" spans="2:65" s="1" customFormat="1" ht="24.15" customHeight="1">
      <c r="B555" s="130"/>
      <c r="C555" s="131" t="s">
        <v>915</v>
      </c>
      <c r="D555" s="131" t="s">
        <v>160</v>
      </c>
      <c r="E555" s="132" t="s">
        <v>1997</v>
      </c>
      <c r="F555" s="133" t="s">
        <v>1998</v>
      </c>
      <c r="G555" s="134" t="s">
        <v>336</v>
      </c>
      <c r="H555" s="135">
        <v>86.06</v>
      </c>
      <c r="I555" s="136"/>
      <c r="J555" s="137">
        <f>ROUND(I555*H555,2)</f>
        <v>0</v>
      </c>
      <c r="K555" s="133" t="s">
        <v>320</v>
      </c>
      <c r="L555" s="32"/>
      <c r="M555" s="138" t="s">
        <v>1</v>
      </c>
      <c r="N555" s="139" t="s">
        <v>39</v>
      </c>
      <c r="P555" s="140">
        <f>O555*H555</f>
        <v>0</v>
      </c>
      <c r="Q555" s="140">
        <v>4.3800000000000002E-3</v>
      </c>
      <c r="R555" s="140">
        <f>Q555*H555</f>
        <v>0.37694280000000002</v>
      </c>
      <c r="S555" s="140">
        <v>0</v>
      </c>
      <c r="T555" s="141">
        <f>S555*H555</f>
        <v>0</v>
      </c>
      <c r="AR555" s="142" t="s">
        <v>164</v>
      </c>
      <c r="AT555" s="142" t="s">
        <v>160</v>
      </c>
      <c r="AU555" s="142" t="s">
        <v>83</v>
      </c>
      <c r="AY555" s="17" t="s">
        <v>159</v>
      </c>
      <c r="BE555" s="143">
        <f>IF(N555="základní",J555,0)</f>
        <v>0</v>
      </c>
      <c r="BF555" s="143">
        <f>IF(N555="snížená",J555,0)</f>
        <v>0</v>
      </c>
      <c r="BG555" s="143">
        <f>IF(N555="zákl. přenesená",J555,0)</f>
        <v>0</v>
      </c>
      <c r="BH555" s="143">
        <f>IF(N555="sníž. přenesená",J555,0)</f>
        <v>0</v>
      </c>
      <c r="BI555" s="143">
        <f>IF(N555="nulová",J555,0)</f>
        <v>0</v>
      </c>
      <c r="BJ555" s="17" t="s">
        <v>81</v>
      </c>
      <c r="BK555" s="143">
        <f>ROUND(I555*H555,2)</f>
        <v>0</v>
      </c>
      <c r="BL555" s="17" t="s">
        <v>164</v>
      </c>
      <c r="BM555" s="142" t="s">
        <v>2021</v>
      </c>
    </row>
    <row r="556" spans="2:65" s="1" customFormat="1" ht="19.2">
      <c r="B556" s="32"/>
      <c r="D556" s="144" t="s">
        <v>165</v>
      </c>
      <c r="F556" s="145" t="s">
        <v>2000</v>
      </c>
      <c r="I556" s="146"/>
      <c r="L556" s="32"/>
      <c r="M556" s="147"/>
      <c r="T556" s="56"/>
      <c r="AT556" s="17" t="s">
        <v>165</v>
      </c>
      <c r="AU556" s="17" t="s">
        <v>83</v>
      </c>
    </row>
    <row r="557" spans="2:65" s="1" customFormat="1" ht="24.15" customHeight="1">
      <c r="B557" s="130"/>
      <c r="C557" s="131" t="s">
        <v>919</v>
      </c>
      <c r="D557" s="131" t="s">
        <v>160</v>
      </c>
      <c r="E557" s="132" t="s">
        <v>2022</v>
      </c>
      <c r="F557" s="133" t="s">
        <v>2023</v>
      </c>
      <c r="G557" s="134" t="s">
        <v>336</v>
      </c>
      <c r="H557" s="135">
        <v>86.06</v>
      </c>
      <c r="I557" s="136"/>
      <c r="J557" s="137">
        <f>ROUND(I557*H557,2)</f>
        <v>0</v>
      </c>
      <c r="K557" s="133" t="s">
        <v>320</v>
      </c>
      <c r="L557" s="32"/>
      <c r="M557" s="138" t="s">
        <v>1</v>
      </c>
      <c r="N557" s="139" t="s">
        <v>39</v>
      </c>
      <c r="P557" s="140">
        <f>O557*H557</f>
        <v>0</v>
      </c>
      <c r="Q557" s="140">
        <v>2.7000000000000001E-3</v>
      </c>
      <c r="R557" s="140">
        <f>Q557*H557</f>
        <v>0.23236200000000001</v>
      </c>
      <c r="S557" s="140">
        <v>0</v>
      </c>
      <c r="T557" s="141">
        <f>S557*H557</f>
        <v>0</v>
      </c>
      <c r="AR557" s="142" t="s">
        <v>164</v>
      </c>
      <c r="AT557" s="142" t="s">
        <v>160</v>
      </c>
      <c r="AU557" s="142" t="s">
        <v>83</v>
      </c>
      <c r="AY557" s="17" t="s">
        <v>159</v>
      </c>
      <c r="BE557" s="143">
        <f>IF(N557="základní",J557,0)</f>
        <v>0</v>
      </c>
      <c r="BF557" s="143">
        <f>IF(N557="snížená",J557,0)</f>
        <v>0</v>
      </c>
      <c r="BG557" s="143">
        <f>IF(N557="zákl. přenesená",J557,0)</f>
        <v>0</v>
      </c>
      <c r="BH557" s="143">
        <f>IF(N557="sníž. přenesená",J557,0)</f>
        <v>0</v>
      </c>
      <c r="BI557" s="143">
        <f>IF(N557="nulová",J557,0)</f>
        <v>0</v>
      </c>
      <c r="BJ557" s="17" t="s">
        <v>81</v>
      </c>
      <c r="BK557" s="143">
        <f>ROUND(I557*H557,2)</f>
        <v>0</v>
      </c>
      <c r="BL557" s="17" t="s">
        <v>164</v>
      </c>
      <c r="BM557" s="142" t="s">
        <v>2024</v>
      </c>
    </row>
    <row r="558" spans="2:65" s="1" customFormat="1" ht="19.2">
      <c r="B558" s="32"/>
      <c r="D558" s="144" t="s">
        <v>165</v>
      </c>
      <c r="F558" s="145" t="s">
        <v>2025</v>
      </c>
      <c r="I558" s="146"/>
      <c r="L558" s="32"/>
      <c r="M558" s="147"/>
      <c r="T558" s="56"/>
      <c r="AT558" s="17" t="s">
        <v>165</v>
      </c>
      <c r="AU558" s="17" t="s">
        <v>83</v>
      </c>
    </row>
    <row r="559" spans="2:65" s="13" customFormat="1" ht="10.199999999999999">
      <c r="B559" s="176"/>
      <c r="D559" s="144" t="s">
        <v>331</v>
      </c>
      <c r="E559" s="177" t="s">
        <v>1</v>
      </c>
      <c r="F559" s="178" t="s">
        <v>2026</v>
      </c>
      <c r="H559" s="177" t="s">
        <v>1</v>
      </c>
      <c r="I559" s="179"/>
      <c r="L559" s="176"/>
      <c r="M559" s="180"/>
      <c r="T559" s="181"/>
      <c r="AT559" s="177" t="s">
        <v>331</v>
      </c>
      <c r="AU559" s="177" t="s">
        <v>83</v>
      </c>
      <c r="AV559" s="13" t="s">
        <v>81</v>
      </c>
      <c r="AW559" s="13" t="s">
        <v>31</v>
      </c>
      <c r="AX559" s="13" t="s">
        <v>74</v>
      </c>
      <c r="AY559" s="177" t="s">
        <v>159</v>
      </c>
    </row>
    <row r="560" spans="2:65" s="12" customFormat="1" ht="10.199999999999999">
      <c r="B560" s="168"/>
      <c r="D560" s="144" t="s">
        <v>331</v>
      </c>
      <c r="E560" s="169" t="s">
        <v>1</v>
      </c>
      <c r="F560" s="170" t="s">
        <v>2027</v>
      </c>
      <c r="H560" s="171">
        <v>25.42</v>
      </c>
      <c r="I560" s="172"/>
      <c r="L560" s="168"/>
      <c r="M560" s="173"/>
      <c r="T560" s="174"/>
      <c r="AT560" s="169" t="s">
        <v>331</v>
      </c>
      <c r="AU560" s="169" t="s">
        <v>83</v>
      </c>
      <c r="AV560" s="12" t="s">
        <v>83</v>
      </c>
      <c r="AW560" s="12" t="s">
        <v>31</v>
      </c>
      <c r="AX560" s="12" t="s">
        <v>74</v>
      </c>
      <c r="AY560" s="169" t="s">
        <v>159</v>
      </c>
    </row>
    <row r="561" spans="2:65" s="13" customFormat="1" ht="10.199999999999999">
      <c r="B561" s="176"/>
      <c r="D561" s="144" t="s">
        <v>331</v>
      </c>
      <c r="E561" s="177" t="s">
        <v>1</v>
      </c>
      <c r="F561" s="178" t="s">
        <v>2028</v>
      </c>
      <c r="H561" s="177" t="s">
        <v>1</v>
      </c>
      <c r="I561" s="179"/>
      <c r="L561" s="176"/>
      <c r="M561" s="180"/>
      <c r="T561" s="181"/>
      <c r="AT561" s="177" t="s">
        <v>331</v>
      </c>
      <c r="AU561" s="177" t="s">
        <v>83</v>
      </c>
      <c r="AV561" s="13" t="s">
        <v>81</v>
      </c>
      <c r="AW561" s="13" t="s">
        <v>31</v>
      </c>
      <c r="AX561" s="13" t="s">
        <v>74</v>
      </c>
      <c r="AY561" s="177" t="s">
        <v>159</v>
      </c>
    </row>
    <row r="562" spans="2:65" s="12" customFormat="1" ht="10.199999999999999">
      <c r="B562" s="168"/>
      <c r="D562" s="144" t="s">
        <v>331</v>
      </c>
      <c r="E562" s="169" t="s">
        <v>1</v>
      </c>
      <c r="F562" s="170" t="s">
        <v>2029</v>
      </c>
      <c r="H562" s="171">
        <v>26.64</v>
      </c>
      <c r="I562" s="172"/>
      <c r="L562" s="168"/>
      <c r="M562" s="173"/>
      <c r="T562" s="174"/>
      <c r="AT562" s="169" t="s">
        <v>331</v>
      </c>
      <c r="AU562" s="169" t="s">
        <v>83</v>
      </c>
      <c r="AV562" s="12" t="s">
        <v>83</v>
      </c>
      <c r="AW562" s="12" t="s">
        <v>31</v>
      </c>
      <c r="AX562" s="12" t="s">
        <v>74</v>
      </c>
      <c r="AY562" s="169" t="s">
        <v>159</v>
      </c>
    </row>
    <row r="563" spans="2:65" s="13" customFormat="1" ht="10.199999999999999">
      <c r="B563" s="176"/>
      <c r="D563" s="144" t="s">
        <v>331</v>
      </c>
      <c r="E563" s="177" t="s">
        <v>1</v>
      </c>
      <c r="F563" s="178" t="s">
        <v>2030</v>
      </c>
      <c r="H563" s="177" t="s">
        <v>1</v>
      </c>
      <c r="I563" s="179"/>
      <c r="L563" s="176"/>
      <c r="M563" s="180"/>
      <c r="T563" s="181"/>
      <c r="AT563" s="177" t="s">
        <v>331</v>
      </c>
      <c r="AU563" s="177" t="s">
        <v>83</v>
      </c>
      <c r="AV563" s="13" t="s">
        <v>81</v>
      </c>
      <c r="AW563" s="13" t="s">
        <v>31</v>
      </c>
      <c r="AX563" s="13" t="s">
        <v>74</v>
      </c>
      <c r="AY563" s="177" t="s">
        <v>159</v>
      </c>
    </row>
    <row r="564" spans="2:65" s="12" customFormat="1" ht="10.199999999999999">
      <c r="B564" s="168"/>
      <c r="D564" s="144" t="s">
        <v>331</v>
      </c>
      <c r="E564" s="169" t="s">
        <v>1</v>
      </c>
      <c r="F564" s="170" t="s">
        <v>2031</v>
      </c>
      <c r="H564" s="171">
        <v>14.52</v>
      </c>
      <c r="I564" s="172"/>
      <c r="L564" s="168"/>
      <c r="M564" s="173"/>
      <c r="T564" s="174"/>
      <c r="AT564" s="169" t="s">
        <v>331</v>
      </c>
      <c r="AU564" s="169" t="s">
        <v>83</v>
      </c>
      <c r="AV564" s="12" t="s">
        <v>83</v>
      </c>
      <c r="AW564" s="12" t="s">
        <v>31</v>
      </c>
      <c r="AX564" s="12" t="s">
        <v>74</v>
      </c>
      <c r="AY564" s="169" t="s">
        <v>159</v>
      </c>
    </row>
    <row r="565" spans="2:65" s="13" customFormat="1" ht="10.199999999999999">
      <c r="B565" s="176"/>
      <c r="D565" s="144" t="s">
        <v>331</v>
      </c>
      <c r="E565" s="177" t="s">
        <v>1</v>
      </c>
      <c r="F565" s="178" t="s">
        <v>2032</v>
      </c>
      <c r="H565" s="177" t="s">
        <v>1</v>
      </c>
      <c r="I565" s="179"/>
      <c r="L565" s="176"/>
      <c r="M565" s="180"/>
      <c r="T565" s="181"/>
      <c r="AT565" s="177" t="s">
        <v>331</v>
      </c>
      <c r="AU565" s="177" t="s">
        <v>83</v>
      </c>
      <c r="AV565" s="13" t="s">
        <v>81</v>
      </c>
      <c r="AW565" s="13" t="s">
        <v>31</v>
      </c>
      <c r="AX565" s="13" t="s">
        <v>74</v>
      </c>
      <c r="AY565" s="177" t="s">
        <v>159</v>
      </c>
    </row>
    <row r="566" spans="2:65" s="12" customFormat="1" ht="20.399999999999999">
      <c r="B566" s="168"/>
      <c r="D566" s="144" t="s">
        <v>331</v>
      </c>
      <c r="E566" s="169" t="s">
        <v>1</v>
      </c>
      <c r="F566" s="170" t="s">
        <v>2033</v>
      </c>
      <c r="H566" s="171">
        <v>19.48</v>
      </c>
      <c r="I566" s="172"/>
      <c r="L566" s="168"/>
      <c r="M566" s="173"/>
      <c r="T566" s="174"/>
      <c r="AT566" s="169" t="s">
        <v>331</v>
      </c>
      <c r="AU566" s="169" t="s">
        <v>83</v>
      </c>
      <c r="AV566" s="12" t="s">
        <v>83</v>
      </c>
      <c r="AW566" s="12" t="s">
        <v>31</v>
      </c>
      <c r="AX566" s="12" t="s">
        <v>74</v>
      </c>
      <c r="AY566" s="169" t="s">
        <v>159</v>
      </c>
    </row>
    <row r="567" spans="2:65" s="14" customFormat="1" ht="10.199999999999999">
      <c r="B567" s="182"/>
      <c r="D567" s="144" t="s">
        <v>331</v>
      </c>
      <c r="E567" s="183" t="s">
        <v>1</v>
      </c>
      <c r="F567" s="184" t="s">
        <v>1597</v>
      </c>
      <c r="H567" s="185">
        <v>86.06</v>
      </c>
      <c r="I567" s="186"/>
      <c r="L567" s="182"/>
      <c r="M567" s="187"/>
      <c r="T567" s="188"/>
      <c r="AT567" s="183" t="s">
        <v>331</v>
      </c>
      <c r="AU567" s="183" t="s">
        <v>83</v>
      </c>
      <c r="AV567" s="14" t="s">
        <v>164</v>
      </c>
      <c r="AW567" s="14" t="s">
        <v>31</v>
      </c>
      <c r="AX567" s="14" t="s">
        <v>81</v>
      </c>
      <c r="AY567" s="183" t="s">
        <v>159</v>
      </c>
    </row>
    <row r="568" spans="2:65" s="1" customFormat="1" ht="24.15" customHeight="1">
      <c r="B568" s="130"/>
      <c r="C568" s="131" t="s">
        <v>923</v>
      </c>
      <c r="D568" s="131" t="s">
        <v>160</v>
      </c>
      <c r="E568" s="132" t="s">
        <v>2034</v>
      </c>
      <c r="F568" s="133" t="s">
        <v>2035</v>
      </c>
      <c r="G568" s="134" t="s">
        <v>336</v>
      </c>
      <c r="H568" s="135">
        <v>27.135999999999999</v>
      </c>
      <c r="I568" s="136"/>
      <c r="J568" s="137">
        <f>ROUND(I568*H568,2)</f>
        <v>0</v>
      </c>
      <c r="K568" s="133" t="s">
        <v>320</v>
      </c>
      <c r="L568" s="32"/>
      <c r="M568" s="138" t="s">
        <v>1</v>
      </c>
      <c r="N568" s="139" t="s">
        <v>39</v>
      </c>
      <c r="P568" s="140">
        <f>O568*H568</f>
        <v>0</v>
      </c>
      <c r="Q568" s="140">
        <v>0</v>
      </c>
      <c r="R568" s="140">
        <f>Q568*H568</f>
        <v>0</v>
      </c>
      <c r="S568" s="140">
        <v>0</v>
      </c>
      <c r="T568" s="141">
        <f>S568*H568</f>
        <v>0</v>
      </c>
      <c r="AR568" s="142" t="s">
        <v>164</v>
      </c>
      <c r="AT568" s="142" t="s">
        <v>160</v>
      </c>
      <c r="AU568" s="142" t="s">
        <v>83</v>
      </c>
      <c r="AY568" s="17" t="s">
        <v>159</v>
      </c>
      <c r="BE568" s="143">
        <f>IF(N568="základní",J568,0)</f>
        <v>0</v>
      </c>
      <c r="BF568" s="143">
        <f>IF(N568="snížená",J568,0)</f>
        <v>0</v>
      </c>
      <c r="BG568" s="143">
        <f>IF(N568="zákl. přenesená",J568,0)</f>
        <v>0</v>
      </c>
      <c r="BH568" s="143">
        <f>IF(N568="sníž. přenesená",J568,0)</f>
        <v>0</v>
      </c>
      <c r="BI568" s="143">
        <f>IF(N568="nulová",J568,0)</f>
        <v>0</v>
      </c>
      <c r="BJ568" s="17" t="s">
        <v>81</v>
      </c>
      <c r="BK568" s="143">
        <f>ROUND(I568*H568,2)</f>
        <v>0</v>
      </c>
      <c r="BL568" s="17" t="s">
        <v>164</v>
      </c>
      <c r="BM568" s="142" t="s">
        <v>2036</v>
      </c>
    </row>
    <row r="569" spans="2:65" s="1" customFormat="1" ht="28.8">
      <c r="B569" s="32"/>
      <c r="D569" s="144" t="s">
        <v>165</v>
      </c>
      <c r="F569" s="145" t="s">
        <v>2037</v>
      </c>
      <c r="I569" s="146"/>
      <c r="L569" s="32"/>
      <c r="M569" s="147"/>
      <c r="T569" s="56"/>
      <c r="AT569" s="17" t="s">
        <v>165</v>
      </c>
      <c r="AU569" s="17" t="s">
        <v>83</v>
      </c>
    </row>
    <row r="570" spans="2:65" s="12" customFormat="1" ht="10.199999999999999">
      <c r="B570" s="168"/>
      <c r="D570" s="144" t="s">
        <v>331</v>
      </c>
      <c r="E570" s="169" t="s">
        <v>1</v>
      </c>
      <c r="F570" s="170" t="s">
        <v>2038</v>
      </c>
      <c r="H570" s="171">
        <v>10.8</v>
      </c>
      <c r="I570" s="172"/>
      <c r="L570" s="168"/>
      <c r="M570" s="173"/>
      <c r="T570" s="174"/>
      <c r="AT570" s="169" t="s">
        <v>331</v>
      </c>
      <c r="AU570" s="169" t="s">
        <v>83</v>
      </c>
      <c r="AV570" s="12" t="s">
        <v>83</v>
      </c>
      <c r="AW570" s="12" t="s">
        <v>31</v>
      </c>
      <c r="AX570" s="12" t="s">
        <v>74</v>
      </c>
      <c r="AY570" s="169" t="s">
        <v>159</v>
      </c>
    </row>
    <row r="571" spans="2:65" s="12" customFormat="1" ht="10.199999999999999">
      <c r="B571" s="168"/>
      <c r="D571" s="144" t="s">
        <v>331</v>
      </c>
      <c r="E571" s="169" t="s">
        <v>1</v>
      </c>
      <c r="F571" s="170" t="s">
        <v>2039</v>
      </c>
      <c r="H571" s="171">
        <v>1.28</v>
      </c>
      <c r="I571" s="172"/>
      <c r="L571" s="168"/>
      <c r="M571" s="173"/>
      <c r="T571" s="174"/>
      <c r="AT571" s="169" t="s">
        <v>331</v>
      </c>
      <c r="AU571" s="169" t="s">
        <v>83</v>
      </c>
      <c r="AV571" s="12" t="s">
        <v>83</v>
      </c>
      <c r="AW571" s="12" t="s">
        <v>31</v>
      </c>
      <c r="AX571" s="12" t="s">
        <v>74</v>
      </c>
      <c r="AY571" s="169" t="s">
        <v>159</v>
      </c>
    </row>
    <row r="572" spans="2:65" s="12" customFormat="1" ht="10.199999999999999">
      <c r="B572" s="168"/>
      <c r="D572" s="144" t="s">
        <v>331</v>
      </c>
      <c r="E572" s="169" t="s">
        <v>1</v>
      </c>
      <c r="F572" s="170" t="s">
        <v>2040</v>
      </c>
      <c r="H572" s="171">
        <v>7.2</v>
      </c>
      <c r="I572" s="172"/>
      <c r="L572" s="168"/>
      <c r="M572" s="173"/>
      <c r="T572" s="174"/>
      <c r="AT572" s="169" t="s">
        <v>331</v>
      </c>
      <c r="AU572" s="169" t="s">
        <v>83</v>
      </c>
      <c r="AV572" s="12" t="s">
        <v>83</v>
      </c>
      <c r="AW572" s="12" t="s">
        <v>31</v>
      </c>
      <c r="AX572" s="12" t="s">
        <v>74</v>
      </c>
      <c r="AY572" s="169" t="s">
        <v>159</v>
      </c>
    </row>
    <row r="573" spans="2:65" s="12" customFormat="1" ht="10.199999999999999">
      <c r="B573" s="168"/>
      <c r="D573" s="144" t="s">
        <v>331</v>
      </c>
      <c r="E573" s="169" t="s">
        <v>1</v>
      </c>
      <c r="F573" s="170" t="s">
        <v>2041</v>
      </c>
      <c r="H573" s="171">
        <v>5.516</v>
      </c>
      <c r="I573" s="172"/>
      <c r="L573" s="168"/>
      <c r="M573" s="173"/>
      <c r="T573" s="174"/>
      <c r="AT573" s="169" t="s">
        <v>331</v>
      </c>
      <c r="AU573" s="169" t="s">
        <v>83</v>
      </c>
      <c r="AV573" s="12" t="s">
        <v>83</v>
      </c>
      <c r="AW573" s="12" t="s">
        <v>31</v>
      </c>
      <c r="AX573" s="12" t="s">
        <v>74</v>
      </c>
      <c r="AY573" s="169" t="s">
        <v>159</v>
      </c>
    </row>
    <row r="574" spans="2:65" s="12" customFormat="1" ht="10.199999999999999">
      <c r="B574" s="168"/>
      <c r="D574" s="144" t="s">
        <v>331</v>
      </c>
      <c r="E574" s="169" t="s">
        <v>1</v>
      </c>
      <c r="F574" s="170" t="s">
        <v>2042</v>
      </c>
      <c r="H574" s="171">
        <v>1.44</v>
      </c>
      <c r="I574" s="172"/>
      <c r="L574" s="168"/>
      <c r="M574" s="173"/>
      <c r="T574" s="174"/>
      <c r="AT574" s="169" t="s">
        <v>331</v>
      </c>
      <c r="AU574" s="169" t="s">
        <v>83</v>
      </c>
      <c r="AV574" s="12" t="s">
        <v>83</v>
      </c>
      <c r="AW574" s="12" t="s">
        <v>31</v>
      </c>
      <c r="AX574" s="12" t="s">
        <v>74</v>
      </c>
      <c r="AY574" s="169" t="s">
        <v>159</v>
      </c>
    </row>
    <row r="575" spans="2:65" s="12" customFormat="1" ht="10.199999999999999">
      <c r="B575" s="168"/>
      <c r="D575" s="144" t="s">
        <v>331</v>
      </c>
      <c r="E575" s="169" t="s">
        <v>1</v>
      </c>
      <c r="F575" s="170" t="s">
        <v>2043</v>
      </c>
      <c r="H575" s="171">
        <v>0.36</v>
      </c>
      <c r="I575" s="172"/>
      <c r="L575" s="168"/>
      <c r="M575" s="173"/>
      <c r="T575" s="174"/>
      <c r="AT575" s="169" t="s">
        <v>331</v>
      </c>
      <c r="AU575" s="169" t="s">
        <v>83</v>
      </c>
      <c r="AV575" s="12" t="s">
        <v>83</v>
      </c>
      <c r="AW575" s="12" t="s">
        <v>31</v>
      </c>
      <c r="AX575" s="12" t="s">
        <v>74</v>
      </c>
      <c r="AY575" s="169" t="s">
        <v>159</v>
      </c>
    </row>
    <row r="576" spans="2:65" s="12" customFormat="1" ht="10.199999999999999">
      <c r="B576" s="168"/>
      <c r="D576" s="144" t="s">
        <v>331</v>
      </c>
      <c r="E576" s="169" t="s">
        <v>1</v>
      </c>
      <c r="F576" s="170" t="s">
        <v>2044</v>
      </c>
      <c r="H576" s="171">
        <v>0.54</v>
      </c>
      <c r="I576" s="172"/>
      <c r="L576" s="168"/>
      <c r="M576" s="173"/>
      <c r="T576" s="174"/>
      <c r="AT576" s="169" t="s">
        <v>331</v>
      </c>
      <c r="AU576" s="169" t="s">
        <v>83</v>
      </c>
      <c r="AV576" s="12" t="s">
        <v>83</v>
      </c>
      <c r="AW576" s="12" t="s">
        <v>31</v>
      </c>
      <c r="AX576" s="12" t="s">
        <v>74</v>
      </c>
      <c r="AY576" s="169" t="s">
        <v>159</v>
      </c>
    </row>
    <row r="577" spans="2:65" s="14" customFormat="1" ht="10.199999999999999">
      <c r="B577" s="182"/>
      <c r="D577" s="144" t="s">
        <v>331</v>
      </c>
      <c r="E577" s="183" t="s">
        <v>1</v>
      </c>
      <c r="F577" s="184" t="s">
        <v>1597</v>
      </c>
      <c r="H577" s="185">
        <v>27.135999999999999</v>
      </c>
      <c r="I577" s="186"/>
      <c r="L577" s="182"/>
      <c r="M577" s="187"/>
      <c r="T577" s="188"/>
      <c r="AT577" s="183" t="s">
        <v>331</v>
      </c>
      <c r="AU577" s="183" t="s">
        <v>83</v>
      </c>
      <c r="AV577" s="14" t="s">
        <v>164</v>
      </c>
      <c r="AW577" s="14" t="s">
        <v>31</v>
      </c>
      <c r="AX577" s="14" t="s">
        <v>81</v>
      </c>
      <c r="AY577" s="183" t="s">
        <v>159</v>
      </c>
    </row>
    <row r="578" spans="2:65" s="1" customFormat="1" ht="33" customHeight="1">
      <c r="B578" s="130"/>
      <c r="C578" s="131" t="s">
        <v>925</v>
      </c>
      <c r="D578" s="131" t="s">
        <v>160</v>
      </c>
      <c r="E578" s="132" t="s">
        <v>2045</v>
      </c>
      <c r="F578" s="133" t="s">
        <v>2046</v>
      </c>
      <c r="G578" s="134" t="s">
        <v>315</v>
      </c>
      <c r="H578" s="135">
        <v>4.242</v>
      </c>
      <c r="I578" s="136"/>
      <c r="J578" s="137">
        <f>ROUND(I578*H578,2)</f>
        <v>0</v>
      </c>
      <c r="K578" s="133" t="s">
        <v>320</v>
      </c>
      <c r="L578" s="32"/>
      <c r="M578" s="138" t="s">
        <v>1</v>
      </c>
      <c r="N578" s="139" t="s">
        <v>39</v>
      </c>
      <c r="P578" s="140">
        <f>O578*H578</f>
        <v>0</v>
      </c>
      <c r="Q578" s="140">
        <v>2.3010199999999998</v>
      </c>
      <c r="R578" s="140">
        <f>Q578*H578</f>
        <v>9.7609268399999998</v>
      </c>
      <c r="S578" s="140">
        <v>0</v>
      </c>
      <c r="T578" s="141">
        <f>S578*H578</f>
        <v>0</v>
      </c>
      <c r="AR578" s="142" t="s">
        <v>164</v>
      </c>
      <c r="AT578" s="142" t="s">
        <v>160</v>
      </c>
      <c r="AU578" s="142" t="s">
        <v>83</v>
      </c>
      <c r="AY578" s="17" t="s">
        <v>159</v>
      </c>
      <c r="BE578" s="143">
        <f>IF(N578="základní",J578,0)</f>
        <v>0</v>
      </c>
      <c r="BF578" s="143">
        <f>IF(N578="snížená",J578,0)</f>
        <v>0</v>
      </c>
      <c r="BG578" s="143">
        <f>IF(N578="zákl. přenesená",J578,0)</f>
        <v>0</v>
      </c>
      <c r="BH578" s="143">
        <f>IF(N578="sníž. přenesená",J578,0)</f>
        <v>0</v>
      </c>
      <c r="BI578" s="143">
        <f>IF(N578="nulová",J578,0)</f>
        <v>0</v>
      </c>
      <c r="BJ578" s="17" t="s">
        <v>81</v>
      </c>
      <c r="BK578" s="143">
        <f>ROUND(I578*H578,2)</f>
        <v>0</v>
      </c>
      <c r="BL578" s="17" t="s">
        <v>164</v>
      </c>
      <c r="BM578" s="142" t="s">
        <v>2047</v>
      </c>
    </row>
    <row r="579" spans="2:65" s="1" customFormat="1" ht="19.2">
      <c r="B579" s="32"/>
      <c r="D579" s="144" t="s">
        <v>165</v>
      </c>
      <c r="F579" s="145" t="s">
        <v>2048</v>
      </c>
      <c r="I579" s="146"/>
      <c r="L579" s="32"/>
      <c r="M579" s="147"/>
      <c r="T579" s="56"/>
      <c r="AT579" s="17" t="s">
        <v>165</v>
      </c>
      <c r="AU579" s="17" t="s">
        <v>83</v>
      </c>
    </row>
    <row r="580" spans="2:65" s="12" customFormat="1" ht="10.199999999999999">
      <c r="B580" s="168"/>
      <c r="D580" s="144" t="s">
        <v>331</v>
      </c>
      <c r="E580" s="169" t="s">
        <v>1</v>
      </c>
      <c r="F580" s="170" t="s">
        <v>2049</v>
      </c>
      <c r="H580" s="171">
        <v>1.4339999999999999</v>
      </c>
      <c r="I580" s="172"/>
      <c r="L580" s="168"/>
      <c r="M580" s="173"/>
      <c r="T580" s="174"/>
      <c r="AT580" s="169" t="s">
        <v>331</v>
      </c>
      <c r="AU580" s="169" t="s">
        <v>83</v>
      </c>
      <c r="AV580" s="12" t="s">
        <v>83</v>
      </c>
      <c r="AW580" s="12" t="s">
        <v>31</v>
      </c>
      <c r="AX580" s="12" t="s">
        <v>74</v>
      </c>
      <c r="AY580" s="169" t="s">
        <v>159</v>
      </c>
    </row>
    <row r="581" spans="2:65" s="12" customFormat="1" ht="10.199999999999999">
      <c r="B581" s="168"/>
      <c r="D581" s="144" t="s">
        <v>331</v>
      </c>
      <c r="E581" s="169" t="s">
        <v>1</v>
      </c>
      <c r="F581" s="170" t="s">
        <v>2050</v>
      </c>
      <c r="H581" s="171">
        <v>1.659</v>
      </c>
      <c r="I581" s="172"/>
      <c r="L581" s="168"/>
      <c r="M581" s="173"/>
      <c r="T581" s="174"/>
      <c r="AT581" s="169" t="s">
        <v>331</v>
      </c>
      <c r="AU581" s="169" t="s">
        <v>83</v>
      </c>
      <c r="AV581" s="12" t="s">
        <v>83</v>
      </c>
      <c r="AW581" s="12" t="s">
        <v>31</v>
      </c>
      <c r="AX581" s="12" t="s">
        <v>74</v>
      </c>
      <c r="AY581" s="169" t="s">
        <v>159</v>
      </c>
    </row>
    <row r="582" spans="2:65" s="12" customFormat="1" ht="10.199999999999999">
      <c r="B582" s="168"/>
      <c r="D582" s="144" t="s">
        <v>331</v>
      </c>
      <c r="E582" s="169" t="s">
        <v>1</v>
      </c>
      <c r="F582" s="170" t="s">
        <v>2051</v>
      </c>
      <c r="H582" s="171">
        <v>0.80900000000000005</v>
      </c>
      <c r="I582" s="172"/>
      <c r="L582" s="168"/>
      <c r="M582" s="173"/>
      <c r="T582" s="174"/>
      <c r="AT582" s="169" t="s">
        <v>331</v>
      </c>
      <c r="AU582" s="169" t="s">
        <v>83</v>
      </c>
      <c r="AV582" s="12" t="s">
        <v>83</v>
      </c>
      <c r="AW582" s="12" t="s">
        <v>31</v>
      </c>
      <c r="AX582" s="12" t="s">
        <v>74</v>
      </c>
      <c r="AY582" s="169" t="s">
        <v>159</v>
      </c>
    </row>
    <row r="583" spans="2:65" s="12" customFormat="1" ht="10.199999999999999">
      <c r="B583" s="168"/>
      <c r="D583" s="144" t="s">
        <v>331</v>
      </c>
      <c r="E583" s="169" t="s">
        <v>1</v>
      </c>
      <c r="F583" s="170" t="s">
        <v>2052</v>
      </c>
      <c r="H583" s="171">
        <v>0.17799999999999999</v>
      </c>
      <c r="I583" s="172"/>
      <c r="L583" s="168"/>
      <c r="M583" s="173"/>
      <c r="T583" s="174"/>
      <c r="AT583" s="169" t="s">
        <v>331</v>
      </c>
      <c r="AU583" s="169" t="s">
        <v>83</v>
      </c>
      <c r="AV583" s="12" t="s">
        <v>83</v>
      </c>
      <c r="AW583" s="12" t="s">
        <v>31</v>
      </c>
      <c r="AX583" s="12" t="s">
        <v>74</v>
      </c>
      <c r="AY583" s="169" t="s">
        <v>159</v>
      </c>
    </row>
    <row r="584" spans="2:65" s="12" customFormat="1" ht="10.199999999999999">
      <c r="B584" s="168"/>
      <c r="D584" s="144" t="s">
        <v>331</v>
      </c>
      <c r="E584" s="169" t="s">
        <v>1</v>
      </c>
      <c r="F584" s="170" t="s">
        <v>2053</v>
      </c>
      <c r="H584" s="171">
        <v>0.16200000000000001</v>
      </c>
      <c r="I584" s="172"/>
      <c r="L584" s="168"/>
      <c r="M584" s="173"/>
      <c r="T584" s="174"/>
      <c r="AT584" s="169" t="s">
        <v>331</v>
      </c>
      <c r="AU584" s="169" t="s">
        <v>83</v>
      </c>
      <c r="AV584" s="12" t="s">
        <v>83</v>
      </c>
      <c r="AW584" s="12" t="s">
        <v>31</v>
      </c>
      <c r="AX584" s="12" t="s">
        <v>74</v>
      </c>
      <c r="AY584" s="169" t="s">
        <v>159</v>
      </c>
    </row>
    <row r="585" spans="2:65" s="14" customFormat="1" ht="10.199999999999999">
      <c r="B585" s="182"/>
      <c r="D585" s="144" t="s">
        <v>331</v>
      </c>
      <c r="E585" s="183" t="s">
        <v>1</v>
      </c>
      <c r="F585" s="184" t="s">
        <v>1597</v>
      </c>
      <c r="H585" s="185">
        <v>4.242</v>
      </c>
      <c r="I585" s="186"/>
      <c r="L585" s="182"/>
      <c r="M585" s="187"/>
      <c r="T585" s="188"/>
      <c r="AT585" s="183" t="s">
        <v>331</v>
      </c>
      <c r="AU585" s="183" t="s">
        <v>83</v>
      </c>
      <c r="AV585" s="14" t="s">
        <v>164</v>
      </c>
      <c r="AW585" s="14" t="s">
        <v>31</v>
      </c>
      <c r="AX585" s="14" t="s">
        <v>81</v>
      </c>
      <c r="AY585" s="183" t="s">
        <v>159</v>
      </c>
    </row>
    <row r="586" spans="2:65" s="1" customFormat="1" ht="24.15" customHeight="1">
      <c r="B586" s="130"/>
      <c r="C586" s="131" t="s">
        <v>928</v>
      </c>
      <c r="D586" s="131" t="s">
        <v>160</v>
      </c>
      <c r="E586" s="132" t="s">
        <v>2054</v>
      </c>
      <c r="F586" s="133" t="s">
        <v>2055</v>
      </c>
      <c r="G586" s="134" t="s">
        <v>315</v>
      </c>
      <c r="H586" s="135">
        <v>4.4009999999999998</v>
      </c>
      <c r="I586" s="136"/>
      <c r="J586" s="137">
        <f>ROUND(I586*H586,2)</f>
        <v>0</v>
      </c>
      <c r="K586" s="133" t="s">
        <v>320</v>
      </c>
      <c r="L586" s="32"/>
      <c r="M586" s="138" t="s">
        <v>1</v>
      </c>
      <c r="N586" s="139" t="s">
        <v>39</v>
      </c>
      <c r="P586" s="140">
        <f>O586*H586</f>
        <v>0</v>
      </c>
      <c r="Q586" s="140">
        <v>0</v>
      </c>
      <c r="R586" s="140">
        <f>Q586*H586</f>
        <v>0</v>
      </c>
      <c r="S586" s="140">
        <v>0</v>
      </c>
      <c r="T586" s="141">
        <f>S586*H586</f>
        <v>0</v>
      </c>
      <c r="AR586" s="142" t="s">
        <v>164</v>
      </c>
      <c r="AT586" s="142" t="s">
        <v>160</v>
      </c>
      <c r="AU586" s="142" t="s">
        <v>83</v>
      </c>
      <c r="AY586" s="17" t="s">
        <v>159</v>
      </c>
      <c r="BE586" s="143">
        <f>IF(N586="základní",J586,0)</f>
        <v>0</v>
      </c>
      <c r="BF586" s="143">
        <f>IF(N586="snížená",J586,0)</f>
        <v>0</v>
      </c>
      <c r="BG586" s="143">
        <f>IF(N586="zákl. přenesená",J586,0)</f>
        <v>0</v>
      </c>
      <c r="BH586" s="143">
        <f>IF(N586="sníž. přenesená",J586,0)</f>
        <v>0</v>
      </c>
      <c r="BI586" s="143">
        <f>IF(N586="nulová",J586,0)</f>
        <v>0</v>
      </c>
      <c r="BJ586" s="17" t="s">
        <v>81</v>
      </c>
      <c r="BK586" s="143">
        <f>ROUND(I586*H586,2)</f>
        <v>0</v>
      </c>
      <c r="BL586" s="17" t="s">
        <v>164</v>
      </c>
      <c r="BM586" s="142" t="s">
        <v>2056</v>
      </c>
    </row>
    <row r="587" spans="2:65" s="1" customFormat="1" ht="19.2">
      <c r="B587" s="32"/>
      <c r="D587" s="144" t="s">
        <v>165</v>
      </c>
      <c r="F587" s="145" t="s">
        <v>2057</v>
      </c>
      <c r="I587" s="146"/>
      <c r="L587" s="32"/>
      <c r="M587" s="147"/>
      <c r="T587" s="56"/>
      <c r="AT587" s="17" t="s">
        <v>165</v>
      </c>
      <c r="AU587" s="17" t="s">
        <v>83</v>
      </c>
    </row>
    <row r="588" spans="2:65" s="12" customFormat="1" ht="10.199999999999999">
      <c r="B588" s="168"/>
      <c r="D588" s="144" t="s">
        <v>331</v>
      </c>
      <c r="E588" s="169" t="s">
        <v>1</v>
      </c>
      <c r="F588" s="170" t="s">
        <v>2049</v>
      </c>
      <c r="H588" s="171">
        <v>1.4339999999999999</v>
      </c>
      <c r="I588" s="172"/>
      <c r="L588" s="168"/>
      <c r="M588" s="173"/>
      <c r="T588" s="174"/>
      <c r="AT588" s="169" t="s">
        <v>331</v>
      </c>
      <c r="AU588" s="169" t="s">
        <v>83</v>
      </c>
      <c r="AV588" s="12" t="s">
        <v>83</v>
      </c>
      <c r="AW588" s="12" t="s">
        <v>31</v>
      </c>
      <c r="AX588" s="12" t="s">
        <v>74</v>
      </c>
      <c r="AY588" s="169" t="s">
        <v>159</v>
      </c>
    </row>
    <row r="589" spans="2:65" s="12" customFormat="1" ht="10.199999999999999">
      <c r="B589" s="168"/>
      <c r="D589" s="144" t="s">
        <v>331</v>
      </c>
      <c r="E589" s="169" t="s">
        <v>1</v>
      </c>
      <c r="F589" s="170" t="s">
        <v>2050</v>
      </c>
      <c r="H589" s="171">
        <v>1.659</v>
      </c>
      <c r="I589" s="172"/>
      <c r="L589" s="168"/>
      <c r="M589" s="173"/>
      <c r="T589" s="174"/>
      <c r="AT589" s="169" t="s">
        <v>331</v>
      </c>
      <c r="AU589" s="169" t="s">
        <v>83</v>
      </c>
      <c r="AV589" s="12" t="s">
        <v>83</v>
      </c>
      <c r="AW589" s="12" t="s">
        <v>31</v>
      </c>
      <c r="AX589" s="12" t="s">
        <v>74</v>
      </c>
      <c r="AY589" s="169" t="s">
        <v>159</v>
      </c>
    </row>
    <row r="590" spans="2:65" s="12" customFormat="1" ht="10.199999999999999">
      <c r="B590" s="168"/>
      <c r="D590" s="144" t="s">
        <v>331</v>
      </c>
      <c r="E590" s="169" t="s">
        <v>1</v>
      </c>
      <c r="F590" s="170" t="s">
        <v>2051</v>
      </c>
      <c r="H590" s="171">
        <v>0.80900000000000005</v>
      </c>
      <c r="I590" s="172"/>
      <c r="L590" s="168"/>
      <c r="M590" s="173"/>
      <c r="T590" s="174"/>
      <c r="AT590" s="169" t="s">
        <v>331</v>
      </c>
      <c r="AU590" s="169" t="s">
        <v>83</v>
      </c>
      <c r="AV590" s="12" t="s">
        <v>83</v>
      </c>
      <c r="AW590" s="12" t="s">
        <v>31</v>
      </c>
      <c r="AX590" s="12" t="s">
        <v>74</v>
      </c>
      <c r="AY590" s="169" t="s">
        <v>159</v>
      </c>
    </row>
    <row r="591" spans="2:65" s="12" customFormat="1" ht="10.199999999999999">
      <c r="B591" s="168"/>
      <c r="D591" s="144" t="s">
        <v>331</v>
      </c>
      <c r="E591" s="169" t="s">
        <v>1</v>
      </c>
      <c r="F591" s="170" t="s">
        <v>2058</v>
      </c>
      <c r="H591" s="171">
        <v>0.33700000000000002</v>
      </c>
      <c r="I591" s="172"/>
      <c r="L591" s="168"/>
      <c r="M591" s="173"/>
      <c r="T591" s="174"/>
      <c r="AT591" s="169" t="s">
        <v>331</v>
      </c>
      <c r="AU591" s="169" t="s">
        <v>83</v>
      </c>
      <c r="AV591" s="12" t="s">
        <v>83</v>
      </c>
      <c r="AW591" s="12" t="s">
        <v>31</v>
      </c>
      <c r="AX591" s="12" t="s">
        <v>74</v>
      </c>
      <c r="AY591" s="169" t="s">
        <v>159</v>
      </c>
    </row>
    <row r="592" spans="2:65" s="12" customFormat="1" ht="10.199999999999999">
      <c r="B592" s="168"/>
      <c r="D592" s="144" t="s">
        <v>331</v>
      </c>
      <c r="E592" s="169" t="s">
        <v>1</v>
      </c>
      <c r="F592" s="170" t="s">
        <v>2053</v>
      </c>
      <c r="H592" s="171">
        <v>0.16200000000000001</v>
      </c>
      <c r="I592" s="172"/>
      <c r="L592" s="168"/>
      <c r="M592" s="173"/>
      <c r="T592" s="174"/>
      <c r="AT592" s="169" t="s">
        <v>331</v>
      </c>
      <c r="AU592" s="169" t="s">
        <v>83</v>
      </c>
      <c r="AV592" s="12" t="s">
        <v>83</v>
      </c>
      <c r="AW592" s="12" t="s">
        <v>31</v>
      </c>
      <c r="AX592" s="12" t="s">
        <v>74</v>
      </c>
      <c r="AY592" s="169" t="s">
        <v>159</v>
      </c>
    </row>
    <row r="593" spans="2:65" s="14" customFormat="1" ht="10.199999999999999">
      <c r="B593" s="182"/>
      <c r="D593" s="144" t="s">
        <v>331</v>
      </c>
      <c r="E593" s="183" t="s">
        <v>1</v>
      </c>
      <c r="F593" s="184" t="s">
        <v>1597</v>
      </c>
      <c r="H593" s="185">
        <v>4.4009999999999998</v>
      </c>
      <c r="I593" s="186"/>
      <c r="L593" s="182"/>
      <c r="M593" s="187"/>
      <c r="T593" s="188"/>
      <c r="AT593" s="183" t="s">
        <v>331</v>
      </c>
      <c r="AU593" s="183" t="s">
        <v>83</v>
      </c>
      <c r="AV593" s="14" t="s">
        <v>164</v>
      </c>
      <c r="AW593" s="14" t="s">
        <v>31</v>
      </c>
      <c r="AX593" s="14" t="s">
        <v>81</v>
      </c>
      <c r="AY593" s="183" t="s">
        <v>159</v>
      </c>
    </row>
    <row r="594" spans="2:65" s="1" customFormat="1" ht="16.5" customHeight="1">
      <c r="B594" s="130"/>
      <c r="C594" s="131" t="s">
        <v>932</v>
      </c>
      <c r="D594" s="131" t="s">
        <v>160</v>
      </c>
      <c r="E594" s="132" t="s">
        <v>2059</v>
      </c>
      <c r="F594" s="133" t="s">
        <v>2060</v>
      </c>
      <c r="G594" s="134" t="s">
        <v>329</v>
      </c>
      <c r="H594" s="135">
        <v>0.20599999999999999</v>
      </c>
      <c r="I594" s="136"/>
      <c r="J594" s="137">
        <f>ROUND(I594*H594,2)</f>
        <v>0</v>
      </c>
      <c r="K594" s="133" t="s">
        <v>320</v>
      </c>
      <c r="L594" s="32"/>
      <c r="M594" s="138" t="s">
        <v>1</v>
      </c>
      <c r="N594" s="139" t="s">
        <v>39</v>
      </c>
      <c r="P594" s="140">
        <f>O594*H594</f>
        <v>0</v>
      </c>
      <c r="Q594" s="140">
        <v>1.06277</v>
      </c>
      <c r="R594" s="140">
        <f>Q594*H594</f>
        <v>0.21893061999999999</v>
      </c>
      <c r="S594" s="140">
        <v>0</v>
      </c>
      <c r="T594" s="141">
        <f>S594*H594</f>
        <v>0</v>
      </c>
      <c r="AR594" s="142" t="s">
        <v>164</v>
      </c>
      <c r="AT594" s="142" t="s">
        <v>160</v>
      </c>
      <c r="AU594" s="142" t="s">
        <v>83</v>
      </c>
      <c r="AY594" s="17" t="s">
        <v>159</v>
      </c>
      <c r="BE594" s="143">
        <f>IF(N594="základní",J594,0)</f>
        <v>0</v>
      </c>
      <c r="BF594" s="143">
        <f>IF(N594="snížená",J594,0)</f>
        <v>0</v>
      </c>
      <c r="BG594" s="143">
        <f>IF(N594="zákl. přenesená",J594,0)</f>
        <v>0</v>
      </c>
      <c r="BH594" s="143">
        <f>IF(N594="sníž. přenesená",J594,0)</f>
        <v>0</v>
      </c>
      <c r="BI594" s="143">
        <f>IF(N594="nulová",J594,0)</f>
        <v>0</v>
      </c>
      <c r="BJ594" s="17" t="s">
        <v>81</v>
      </c>
      <c r="BK594" s="143">
        <f>ROUND(I594*H594,2)</f>
        <v>0</v>
      </c>
      <c r="BL594" s="17" t="s">
        <v>164</v>
      </c>
      <c r="BM594" s="142" t="s">
        <v>2061</v>
      </c>
    </row>
    <row r="595" spans="2:65" s="1" customFormat="1" ht="10.199999999999999">
      <c r="B595" s="32"/>
      <c r="D595" s="144" t="s">
        <v>165</v>
      </c>
      <c r="F595" s="145" t="s">
        <v>2062</v>
      </c>
      <c r="I595" s="146"/>
      <c r="L595" s="32"/>
      <c r="M595" s="147"/>
      <c r="T595" s="56"/>
      <c r="AT595" s="17" t="s">
        <v>165</v>
      </c>
      <c r="AU595" s="17" t="s">
        <v>83</v>
      </c>
    </row>
    <row r="596" spans="2:65" s="1" customFormat="1" ht="28.8">
      <c r="B596" s="32"/>
      <c r="D596" s="144" t="s">
        <v>176</v>
      </c>
      <c r="F596" s="148" t="s">
        <v>2063</v>
      </c>
      <c r="I596" s="146"/>
      <c r="L596" s="32"/>
      <c r="M596" s="147"/>
      <c r="T596" s="56"/>
      <c r="AT596" s="17" t="s">
        <v>176</v>
      </c>
      <c r="AU596" s="17" t="s">
        <v>83</v>
      </c>
    </row>
    <row r="597" spans="2:65" s="12" customFormat="1" ht="10.199999999999999">
      <c r="B597" s="168"/>
      <c r="D597" s="144" t="s">
        <v>331</v>
      </c>
      <c r="E597" s="169" t="s">
        <v>1</v>
      </c>
      <c r="F597" s="170" t="s">
        <v>2064</v>
      </c>
      <c r="H597" s="171">
        <v>15.6</v>
      </c>
      <c r="I597" s="172"/>
      <c r="L597" s="168"/>
      <c r="M597" s="173"/>
      <c r="T597" s="174"/>
      <c r="AT597" s="169" t="s">
        <v>331</v>
      </c>
      <c r="AU597" s="169" t="s">
        <v>83</v>
      </c>
      <c r="AV597" s="12" t="s">
        <v>83</v>
      </c>
      <c r="AW597" s="12" t="s">
        <v>31</v>
      </c>
      <c r="AX597" s="12" t="s">
        <v>74</v>
      </c>
      <c r="AY597" s="169" t="s">
        <v>159</v>
      </c>
    </row>
    <row r="598" spans="2:65" s="12" customFormat="1" ht="10.199999999999999">
      <c r="B598" s="168"/>
      <c r="D598" s="144" t="s">
        <v>331</v>
      </c>
      <c r="E598" s="169" t="s">
        <v>1</v>
      </c>
      <c r="F598" s="170" t="s">
        <v>2065</v>
      </c>
      <c r="H598" s="171">
        <v>21</v>
      </c>
      <c r="I598" s="172"/>
      <c r="L598" s="168"/>
      <c r="M598" s="173"/>
      <c r="T598" s="174"/>
      <c r="AT598" s="169" t="s">
        <v>331</v>
      </c>
      <c r="AU598" s="169" t="s">
        <v>83</v>
      </c>
      <c r="AV598" s="12" t="s">
        <v>83</v>
      </c>
      <c r="AW598" s="12" t="s">
        <v>31</v>
      </c>
      <c r="AX598" s="12" t="s">
        <v>74</v>
      </c>
      <c r="AY598" s="169" t="s">
        <v>159</v>
      </c>
    </row>
    <row r="599" spans="2:65" s="12" customFormat="1" ht="10.199999999999999">
      <c r="B599" s="168"/>
      <c r="D599" s="144" t="s">
        <v>331</v>
      </c>
      <c r="E599" s="169" t="s">
        <v>1</v>
      </c>
      <c r="F599" s="170" t="s">
        <v>2066</v>
      </c>
      <c r="H599" s="171">
        <v>8.6590000000000007</v>
      </c>
      <c r="I599" s="172"/>
      <c r="L599" s="168"/>
      <c r="M599" s="173"/>
      <c r="T599" s="174"/>
      <c r="AT599" s="169" t="s">
        <v>331</v>
      </c>
      <c r="AU599" s="169" t="s">
        <v>83</v>
      </c>
      <c r="AV599" s="12" t="s">
        <v>83</v>
      </c>
      <c r="AW599" s="12" t="s">
        <v>31</v>
      </c>
      <c r="AX599" s="12" t="s">
        <v>74</v>
      </c>
      <c r="AY599" s="169" t="s">
        <v>159</v>
      </c>
    </row>
    <row r="600" spans="2:65" s="12" customFormat="1" ht="10.199999999999999">
      <c r="B600" s="168"/>
      <c r="D600" s="144" t="s">
        <v>331</v>
      </c>
      <c r="E600" s="169" t="s">
        <v>1</v>
      </c>
      <c r="F600" s="170" t="s">
        <v>2067</v>
      </c>
      <c r="H600" s="171">
        <v>3.6</v>
      </c>
      <c r="I600" s="172"/>
      <c r="L600" s="168"/>
      <c r="M600" s="173"/>
      <c r="T600" s="174"/>
      <c r="AT600" s="169" t="s">
        <v>331</v>
      </c>
      <c r="AU600" s="169" t="s">
        <v>83</v>
      </c>
      <c r="AV600" s="12" t="s">
        <v>83</v>
      </c>
      <c r="AW600" s="12" t="s">
        <v>31</v>
      </c>
      <c r="AX600" s="12" t="s">
        <v>74</v>
      </c>
      <c r="AY600" s="169" t="s">
        <v>159</v>
      </c>
    </row>
    <row r="601" spans="2:65" s="14" customFormat="1" ht="10.199999999999999">
      <c r="B601" s="182"/>
      <c r="D601" s="144" t="s">
        <v>331</v>
      </c>
      <c r="E601" s="183" t="s">
        <v>1</v>
      </c>
      <c r="F601" s="184" t="s">
        <v>1597</v>
      </c>
      <c r="H601" s="185">
        <v>48.859000000000002</v>
      </c>
      <c r="I601" s="186"/>
      <c r="L601" s="182"/>
      <c r="M601" s="187"/>
      <c r="T601" s="188"/>
      <c r="AT601" s="183" t="s">
        <v>331</v>
      </c>
      <c r="AU601" s="183" t="s">
        <v>83</v>
      </c>
      <c r="AV601" s="14" t="s">
        <v>164</v>
      </c>
      <c r="AW601" s="14" t="s">
        <v>31</v>
      </c>
      <c r="AX601" s="14" t="s">
        <v>74</v>
      </c>
      <c r="AY601" s="183" t="s">
        <v>159</v>
      </c>
    </row>
    <row r="602" spans="2:65" s="12" customFormat="1" ht="10.199999999999999">
      <c r="B602" s="168"/>
      <c r="D602" s="144" t="s">
        <v>331</v>
      </c>
      <c r="E602" s="169" t="s">
        <v>1</v>
      </c>
      <c r="F602" s="170" t="s">
        <v>2068</v>
      </c>
      <c r="H602" s="171">
        <v>0.10299999999999999</v>
      </c>
      <c r="I602" s="172"/>
      <c r="L602" s="168"/>
      <c r="M602" s="173"/>
      <c r="T602" s="174"/>
      <c r="AT602" s="169" t="s">
        <v>331</v>
      </c>
      <c r="AU602" s="169" t="s">
        <v>83</v>
      </c>
      <c r="AV602" s="12" t="s">
        <v>83</v>
      </c>
      <c r="AW602" s="12" t="s">
        <v>31</v>
      </c>
      <c r="AX602" s="12" t="s">
        <v>81</v>
      </c>
      <c r="AY602" s="169" t="s">
        <v>159</v>
      </c>
    </row>
    <row r="603" spans="2:65" s="12" customFormat="1" ht="10.199999999999999">
      <c r="B603" s="168"/>
      <c r="D603" s="144" t="s">
        <v>331</v>
      </c>
      <c r="F603" s="170" t="s">
        <v>2069</v>
      </c>
      <c r="H603" s="171">
        <v>0.20599999999999999</v>
      </c>
      <c r="I603" s="172"/>
      <c r="L603" s="168"/>
      <c r="M603" s="173"/>
      <c r="T603" s="174"/>
      <c r="AT603" s="169" t="s">
        <v>331</v>
      </c>
      <c r="AU603" s="169" t="s">
        <v>83</v>
      </c>
      <c r="AV603" s="12" t="s">
        <v>83</v>
      </c>
      <c r="AW603" s="12" t="s">
        <v>3</v>
      </c>
      <c r="AX603" s="12" t="s">
        <v>81</v>
      </c>
      <c r="AY603" s="169" t="s">
        <v>159</v>
      </c>
    </row>
    <row r="604" spans="2:65" s="1" customFormat="1" ht="16.5" customHeight="1">
      <c r="B604" s="130"/>
      <c r="C604" s="131" t="s">
        <v>648</v>
      </c>
      <c r="D604" s="131" t="s">
        <v>160</v>
      </c>
      <c r="E604" s="132" t="s">
        <v>2070</v>
      </c>
      <c r="F604" s="133" t="s">
        <v>2071</v>
      </c>
      <c r="G604" s="134" t="s">
        <v>336</v>
      </c>
      <c r="H604" s="135">
        <v>0.09</v>
      </c>
      <c r="I604" s="136"/>
      <c r="J604" s="137">
        <f>ROUND(I604*H604,2)</f>
        <v>0</v>
      </c>
      <c r="K604" s="133" t="s">
        <v>320</v>
      </c>
      <c r="L604" s="32"/>
      <c r="M604" s="138" t="s">
        <v>1</v>
      </c>
      <c r="N604" s="139" t="s">
        <v>39</v>
      </c>
      <c r="P604" s="140">
        <f>O604*H604</f>
        <v>0</v>
      </c>
      <c r="Q604" s="140">
        <v>1.6070000000000001E-2</v>
      </c>
      <c r="R604" s="140">
        <f>Q604*H604</f>
        <v>1.4463E-3</v>
      </c>
      <c r="S604" s="140">
        <v>0</v>
      </c>
      <c r="T604" s="141">
        <f>S604*H604</f>
        <v>0</v>
      </c>
      <c r="AR604" s="142" t="s">
        <v>164</v>
      </c>
      <c r="AT604" s="142" t="s">
        <v>160</v>
      </c>
      <c r="AU604" s="142" t="s">
        <v>83</v>
      </c>
      <c r="AY604" s="17" t="s">
        <v>159</v>
      </c>
      <c r="BE604" s="143">
        <f>IF(N604="základní",J604,0)</f>
        <v>0</v>
      </c>
      <c r="BF604" s="143">
        <f>IF(N604="snížená",J604,0)</f>
        <v>0</v>
      </c>
      <c r="BG604" s="143">
        <f>IF(N604="zákl. přenesená",J604,0)</f>
        <v>0</v>
      </c>
      <c r="BH604" s="143">
        <f>IF(N604="sníž. přenesená",J604,0)</f>
        <v>0</v>
      </c>
      <c r="BI604" s="143">
        <f>IF(N604="nulová",J604,0)</f>
        <v>0</v>
      </c>
      <c r="BJ604" s="17" t="s">
        <v>81</v>
      </c>
      <c r="BK604" s="143">
        <f>ROUND(I604*H604,2)</f>
        <v>0</v>
      </c>
      <c r="BL604" s="17" t="s">
        <v>164</v>
      </c>
      <c r="BM604" s="142" t="s">
        <v>2072</v>
      </c>
    </row>
    <row r="605" spans="2:65" s="1" customFormat="1" ht="10.199999999999999">
      <c r="B605" s="32"/>
      <c r="D605" s="144" t="s">
        <v>165</v>
      </c>
      <c r="F605" s="145" t="s">
        <v>2073</v>
      </c>
      <c r="I605" s="146"/>
      <c r="L605" s="32"/>
      <c r="M605" s="147"/>
      <c r="T605" s="56"/>
      <c r="AT605" s="17" t="s">
        <v>165</v>
      </c>
      <c r="AU605" s="17" t="s">
        <v>83</v>
      </c>
    </row>
    <row r="606" spans="2:65" s="12" customFormat="1" ht="10.199999999999999">
      <c r="B606" s="168"/>
      <c r="D606" s="144" t="s">
        <v>331</v>
      </c>
      <c r="E606" s="169" t="s">
        <v>1</v>
      </c>
      <c r="F606" s="170" t="s">
        <v>2074</v>
      </c>
      <c r="H606" s="171">
        <v>0.09</v>
      </c>
      <c r="I606" s="172"/>
      <c r="L606" s="168"/>
      <c r="M606" s="173"/>
      <c r="T606" s="174"/>
      <c r="AT606" s="169" t="s">
        <v>331</v>
      </c>
      <c r="AU606" s="169" t="s">
        <v>83</v>
      </c>
      <c r="AV606" s="12" t="s">
        <v>83</v>
      </c>
      <c r="AW606" s="12" t="s">
        <v>31</v>
      </c>
      <c r="AX606" s="12" t="s">
        <v>81</v>
      </c>
      <c r="AY606" s="169" t="s">
        <v>159</v>
      </c>
    </row>
    <row r="607" spans="2:65" s="1" customFormat="1" ht="16.5" customHeight="1">
      <c r="B607" s="130"/>
      <c r="C607" s="131" t="s">
        <v>939</v>
      </c>
      <c r="D607" s="131" t="s">
        <v>160</v>
      </c>
      <c r="E607" s="132" t="s">
        <v>2075</v>
      </c>
      <c r="F607" s="133" t="s">
        <v>2076</v>
      </c>
      <c r="G607" s="134" t="s">
        <v>336</v>
      </c>
      <c r="H607" s="135">
        <v>0.09</v>
      </c>
      <c r="I607" s="136"/>
      <c r="J607" s="137">
        <f>ROUND(I607*H607,2)</f>
        <v>0</v>
      </c>
      <c r="K607" s="133" t="s">
        <v>320</v>
      </c>
      <c r="L607" s="32"/>
      <c r="M607" s="138" t="s">
        <v>1</v>
      </c>
      <c r="N607" s="139" t="s">
        <v>39</v>
      </c>
      <c r="P607" s="140">
        <f>O607*H607</f>
        <v>0</v>
      </c>
      <c r="Q607" s="140">
        <v>0</v>
      </c>
      <c r="R607" s="140">
        <f>Q607*H607</f>
        <v>0</v>
      </c>
      <c r="S607" s="140">
        <v>0</v>
      </c>
      <c r="T607" s="141">
        <f>S607*H607</f>
        <v>0</v>
      </c>
      <c r="AR607" s="142" t="s">
        <v>164</v>
      </c>
      <c r="AT607" s="142" t="s">
        <v>160</v>
      </c>
      <c r="AU607" s="142" t="s">
        <v>83</v>
      </c>
      <c r="AY607" s="17" t="s">
        <v>159</v>
      </c>
      <c r="BE607" s="143">
        <f>IF(N607="základní",J607,0)</f>
        <v>0</v>
      </c>
      <c r="BF607" s="143">
        <f>IF(N607="snížená",J607,0)</f>
        <v>0</v>
      </c>
      <c r="BG607" s="143">
        <f>IF(N607="zákl. přenesená",J607,0)</f>
        <v>0</v>
      </c>
      <c r="BH607" s="143">
        <f>IF(N607="sníž. přenesená",J607,0)</f>
        <v>0</v>
      </c>
      <c r="BI607" s="143">
        <f>IF(N607="nulová",J607,0)</f>
        <v>0</v>
      </c>
      <c r="BJ607" s="17" t="s">
        <v>81</v>
      </c>
      <c r="BK607" s="143">
        <f>ROUND(I607*H607,2)</f>
        <v>0</v>
      </c>
      <c r="BL607" s="17" t="s">
        <v>164</v>
      </c>
      <c r="BM607" s="142" t="s">
        <v>2077</v>
      </c>
    </row>
    <row r="608" spans="2:65" s="1" customFormat="1" ht="10.199999999999999">
      <c r="B608" s="32"/>
      <c r="D608" s="144" t="s">
        <v>165</v>
      </c>
      <c r="F608" s="145" t="s">
        <v>2078</v>
      </c>
      <c r="I608" s="146"/>
      <c r="L608" s="32"/>
      <c r="M608" s="147"/>
      <c r="T608" s="56"/>
      <c r="AT608" s="17" t="s">
        <v>165</v>
      </c>
      <c r="AU608" s="17" t="s">
        <v>83</v>
      </c>
    </row>
    <row r="609" spans="2:65" s="12" customFormat="1" ht="10.199999999999999">
      <c r="B609" s="168"/>
      <c r="D609" s="144" t="s">
        <v>331</v>
      </c>
      <c r="E609" s="169" t="s">
        <v>1</v>
      </c>
      <c r="F609" s="170" t="s">
        <v>2074</v>
      </c>
      <c r="H609" s="171">
        <v>0.09</v>
      </c>
      <c r="I609" s="172"/>
      <c r="L609" s="168"/>
      <c r="M609" s="173"/>
      <c r="T609" s="174"/>
      <c r="AT609" s="169" t="s">
        <v>331</v>
      </c>
      <c r="AU609" s="169" t="s">
        <v>83</v>
      </c>
      <c r="AV609" s="12" t="s">
        <v>83</v>
      </c>
      <c r="AW609" s="12" t="s">
        <v>31</v>
      </c>
      <c r="AX609" s="12" t="s">
        <v>81</v>
      </c>
      <c r="AY609" s="169" t="s">
        <v>159</v>
      </c>
    </row>
    <row r="610" spans="2:65" s="1" customFormat="1" ht="37.799999999999997" customHeight="1">
      <c r="B610" s="130"/>
      <c r="C610" s="131" t="s">
        <v>943</v>
      </c>
      <c r="D610" s="131" t="s">
        <v>160</v>
      </c>
      <c r="E610" s="132" t="s">
        <v>2079</v>
      </c>
      <c r="F610" s="133" t="s">
        <v>2080</v>
      </c>
      <c r="G610" s="134" t="s">
        <v>344</v>
      </c>
      <c r="H610" s="135">
        <v>62.2</v>
      </c>
      <c r="I610" s="136"/>
      <c r="J610" s="137">
        <f>ROUND(I610*H610,2)</f>
        <v>0</v>
      </c>
      <c r="K610" s="133" t="s">
        <v>320</v>
      </c>
      <c r="L610" s="32"/>
      <c r="M610" s="138" t="s">
        <v>1</v>
      </c>
      <c r="N610" s="139" t="s">
        <v>39</v>
      </c>
      <c r="P610" s="140">
        <f>O610*H610</f>
        <v>0</v>
      </c>
      <c r="Q610" s="140">
        <v>2.0000000000000002E-5</v>
      </c>
      <c r="R610" s="140">
        <f>Q610*H610</f>
        <v>1.2440000000000001E-3</v>
      </c>
      <c r="S610" s="140">
        <v>0</v>
      </c>
      <c r="T610" s="141">
        <f>S610*H610</f>
        <v>0</v>
      </c>
      <c r="AR610" s="142" t="s">
        <v>164</v>
      </c>
      <c r="AT610" s="142" t="s">
        <v>160</v>
      </c>
      <c r="AU610" s="142" t="s">
        <v>83</v>
      </c>
      <c r="AY610" s="17" t="s">
        <v>159</v>
      </c>
      <c r="BE610" s="143">
        <f>IF(N610="základní",J610,0)</f>
        <v>0</v>
      </c>
      <c r="BF610" s="143">
        <f>IF(N610="snížená",J610,0)</f>
        <v>0</v>
      </c>
      <c r="BG610" s="143">
        <f>IF(N610="zákl. přenesená",J610,0)</f>
        <v>0</v>
      </c>
      <c r="BH610" s="143">
        <f>IF(N610="sníž. přenesená",J610,0)</f>
        <v>0</v>
      </c>
      <c r="BI610" s="143">
        <f>IF(N610="nulová",J610,0)</f>
        <v>0</v>
      </c>
      <c r="BJ610" s="17" t="s">
        <v>81</v>
      </c>
      <c r="BK610" s="143">
        <f>ROUND(I610*H610,2)</f>
        <v>0</v>
      </c>
      <c r="BL610" s="17" t="s">
        <v>164</v>
      </c>
      <c r="BM610" s="142" t="s">
        <v>2081</v>
      </c>
    </row>
    <row r="611" spans="2:65" s="1" customFormat="1" ht="28.8">
      <c r="B611" s="32"/>
      <c r="D611" s="144" t="s">
        <v>165</v>
      </c>
      <c r="F611" s="145" t="s">
        <v>2082</v>
      </c>
      <c r="I611" s="146"/>
      <c r="L611" s="32"/>
      <c r="M611" s="147"/>
      <c r="T611" s="56"/>
      <c r="AT611" s="17" t="s">
        <v>165</v>
      </c>
      <c r="AU611" s="17" t="s">
        <v>83</v>
      </c>
    </row>
    <row r="612" spans="2:65" s="12" customFormat="1" ht="10.199999999999999">
      <c r="B612" s="168"/>
      <c r="D612" s="144" t="s">
        <v>331</v>
      </c>
      <c r="E612" s="169" t="s">
        <v>1</v>
      </c>
      <c r="F612" s="170" t="s">
        <v>2083</v>
      </c>
      <c r="H612" s="171">
        <v>17.8</v>
      </c>
      <c r="I612" s="172"/>
      <c r="L612" s="168"/>
      <c r="M612" s="173"/>
      <c r="T612" s="174"/>
      <c r="AT612" s="169" t="s">
        <v>331</v>
      </c>
      <c r="AU612" s="169" t="s">
        <v>83</v>
      </c>
      <c r="AV612" s="12" t="s">
        <v>83</v>
      </c>
      <c r="AW612" s="12" t="s">
        <v>31</v>
      </c>
      <c r="AX612" s="12" t="s">
        <v>74</v>
      </c>
      <c r="AY612" s="169" t="s">
        <v>159</v>
      </c>
    </row>
    <row r="613" spans="2:65" s="12" customFormat="1" ht="10.199999999999999">
      <c r="B613" s="168"/>
      <c r="D613" s="144" t="s">
        <v>331</v>
      </c>
      <c r="E613" s="169" t="s">
        <v>1</v>
      </c>
      <c r="F613" s="170" t="s">
        <v>2084</v>
      </c>
      <c r="H613" s="171">
        <v>20.2</v>
      </c>
      <c r="I613" s="172"/>
      <c r="L613" s="168"/>
      <c r="M613" s="173"/>
      <c r="T613" s="174"/>
      <c r="AT613" s="169" t="s">
        <v>331</v>
      </c>
      <c r="AU613" s="169" t="s">
        <v>83</v>
      </c>
      <c r="AV613" s="12" t="s">
        <v>83</v>
      </c>
      <c r="AW613" s="12" t="s">
        <v>31</v>
      </c>
      <c r="AX613" s="12" t="s">
        <v>74</v>
      </c>
      <c r="AY613" s="169" t="s">
        <v>159</v>
      </c>
    </row>
    <row r="614" spans="2:65" s="12" customFormat="1" ht="10.199999999999999">
      <c r="B614" s="168"/>
      <c r="D614" s="144" t="s">
        <v>331</v>
      </c>
      <c r="E614" s="169" t="s">
        <v>1</v>
      </c>
      <c r="F614" s="170" t="s">
        <v>2085</v>
      </c>
      <c r="H614" s="171">
        <v>13</v>
      </c>
      <c r="I614" s="172"/>
      <c r="L614" s="168"/>
      <c r="M614" s="173"/>
      <c r="T614" s="174"/>
      <c r="AT614" s="169" t="s">
        <v>331</v>
      </c>
      <c r="AU614" s="169" t="s">
        <v>83</v>
      </c>
      <c r="AV614" s="12" t="s">
        <v>83</v>
      </c>
      <c r="AW614" s="12" t="s">
        <v>31</v>
      </c>
      <c r="AX614" s="12" t="s">
        <v>74</v>
      </c>
      <c r="AY614" s="169" t="s">
        <v>159</v>
      </c>
    </row>
    <row r="615" spans="2:65" s="12" customFormat="1" ht="10.199999999999999">
      <c r="B615" s="168"/>
      <c r="D615" s="144" t="s">
        <v>331</v>
      </c>
      <c r="E615" s="169" t="s">
        <v>1</v>
      </c>
      <c r="F615" s="170" t="s">
        <v>2086</v>
      </c>
      <c r="H615" s="171">
        <v>11.2</v>
      </c>
      <c r="I615" s="172"/>
      <c r="L615" s="168"/>
      <c r="M615" s="173"/>
      <c r="T615" s="174"/>
      <c r="AT615" s="169" t="s">
        <v>331</v>
      </c>
      <c r="AU615" s="169" t="s">
        <v>83</v>
      </c>
      <c r="AV615" s="12" t="s">
        <v>83</v>
      </c>
      <c r="AW615" s="12" t="s">
        <v>31</v>
      </c>
      <c r="AX615" s="12" t="s">
        <v>74</v>
      </c>
      <c r="AY615" s="169" t="s">
        <v>159</v>
      </c>
    </row>
    <row r="616" spans="2:65" s="14" customFormat="1" ht="10.199999999999999">
      <c r="B616" s="182"/>
      <c r="D616" s="144" t="s">
        <v>331</v>
      </c>
      <c r="E616" s="183" t="s">
        <v>1</v>
      </c>
      <c r="F616" s="184" t="s">
        <v>1597</v>
      </c>
      <c r="H616" s="185">
        <v>62.2</v>
      </c>
      <c r="I616" s="186"/>
      <c r="L616" s="182"/>
      <c r="M616" s="187"/>
      <c r="T616" s="188"/>
      <c r="AT616" s="183" t="s">
        <v>331</v>
      </c>
      <c r="AU616" s="183" t="s">
        <v>83</v>
      </c>
      <c r="AV616" s="14" t="s">
        <v>164</v>
      </c>
      <c r="AW616" s="14" t="s">
        <v>31</v>
      </c>
      <c r="AX616" s="14" t="s">
        <v>81</v>
      </c>
      <c r="AY616" s="183" t="s">
        <v>159</v>
      </c>
    </row>
    <row r="617" spans="2:65" s="1" customFormat="1" ht="24.15" customHeight="1">
      <c r="B617" s="130"/>
      <c r="C617" s="131" t="s">
        <v>947</v>
      </c>
      <c r="D617" s="131" t="s">
        <v>160</v>
      </c>
      <c r="E617" s="132" t="s">
        <v>2087</v>
      </c>
      <c r="F617" s="133" t="s">
        <v>2088</v>
      </c>
      <c r="G617" s="134" t="s">
        <v>376</v>
      </c>
      <c r="H617" s="135">
        <v>2</v>
      </c>
      <c r="I617" s="136"/>
      <c r="J617" s="137">
        <f>ROUND(I617*H617,2)</f>
        <v>0</v>
      </c>
      <c r="K617" s="133" t="s">
        <v>320</v>
      </c>
      <c r="L617" s="32"/>
      <c r="M617" s="138" t="s">
        <v>1</v>
      </c>
      <c r="N617" s="139" t="s">
        <v>39</v>
      </c>
      <c r="P617" s="140">
        <f>O617*H617</f>
        <v>0</v>
      </c>
      <c r="Q617" s="140">
        <v>1.7770000000000001E-2</v>
      </c>
      <c r="R617" s="140">
        <f>Q617*H617</f>
        <v>3.5540000000000002E-2</v>
      </c>
      <c r="S617" s="140">
        <v>0</v>
      </c>
      <c r="T617" s="141">
        <f>S617*H617</f>
        <v>0</v>
      </c>
      <c r="AR617" s="142" t="s">
        <v>164</v>
      </c>
      <c r="AT617" s="142" t="s">
        <v>160</v>
      </c>
      <c r="AU617" s="142" t="s">
        <v>83</v>
      </c>
      <c r="AY617" s="17" t="s">
        <v>159</v>
      </c>
      <c r="BE617" s="143">
        <f>IF(N617="základní",J617,0)</f>
        <v>0</v>
      </c>
      <c r="BF617" s="143">
        <f>IF(N617="snížená",J617,0)</f>
        <v>0</v>
      </c>
      <c r="BG617" s="143">
        <f>IF(N617="zákl. přenesená",J617,0)</f>
        <v>0</v>
      </c>
      <c r="BH617" s="143">
        <f>IF(N617="sníž. přenesená",J617,0)</f>
        <v>0</v>
      </c>
      <c r="BI617" s="143">
        <f>IF(N617="nulová",J617,0)</f>
        <v>0</v>
      </c>
      <c r="BJ617" s="17" t="s">
        <v>81</v>
      </c>
      <c r="BK617" s="143">
        <f>ROUND(I617*H617,2)</f>
        <v>0</v>
      </c>
      <c r="BL617" s="17" t="s">
        <v>164</v>
      </c>
      <c r="BM617" s="142" t="s">
        <v>2089</v>
      </c>
    </row>
    <row r="618" spans="2:65" s="1" customFormat="1" ht="28.8">
      <c r="B618" s="32"/>
      <c r="D618" s="144" t="s">
        <v>165</v>
      </c>
      <c r="F618" s="145" t="s">
        <v>2090</v>
      </c>
      <c r="I618" s="146"/>
      <c r="L618" s="32"/>
      <c r="M618" s="147"/>
      <c r="T618" s="56"/>
      <c r="AT618" s="17" t="s">
        <v>165</v>
      </c>
      <c r="AU618" s="17" t="s">
        <v>83</v>
      </c>
    </row>
    <row r="619" spans="2:65" s="1" customFormat="1" ht="24.15" customHeight="1">
      <c r="B619" s="130"/>
      <c r="C619" s="158" t="s">
        <v>951</v>
      </c>
      <c r="D619" s="158" t="s">
        <v>326</v>
      </c>
      <c r="E619" s="159" t="s">
        <v>2091</v>
      </c>
      <c r="F619" s="160" t="s">
        <v>2092</v>
      </c>
      <c r="G619" s="161" t="s">
        <v>376</v>
      </c>
      <c r="H619" s="162">
        <v>2</v>
      </c>
      <c r="I619" s="163"/>
      <c r="J619" s="164">
        <f>ROUND(I619*H619,2)</f>
        <v>0</v>
      </c>
      <c r="K619" s="160" t="s">
        <v>320</v>
      </c>
      <c r="L619" s="165"/>
      <c r="M619" s="166" t="s">
        <v>1</v>
      </c>
      <c r="N619" s="167" t="s">
        <v>39</v>
      </c>
      <c r="P619" s="140">
        <f>O619*H619</f>
        <v>0</v>
      </c>
      <c r="Q619" s="140">
        <v>1.225E-2</v>
      </c>
      <c r="R619" s="140">
        <f>Q619*H619</f>
        <v>2.4500000000000001E-2</v>
      </c>
      <c r="S619" s="140">
        <v>0</v>
      </c>
      <c r="T619" s="141">
        <f>S619*H619</f>
        <v>0</v>
      </c>
      <c r="AR619" s="142" t="s">
        <v>175</v>
      </c>
      <c r="AT619" s="142" t="s">
        <v>326</v>
      </c>
      <c r="AU619" s="142" t="s">
        <v>83</v>
      </c>
      <c r="AY619" s="17" t="s">
        <v>159</v>
      </c>
      <c r="BE619" s="143">
        <f>IF(N619="základní",J619,0)</f>
        <v>0</v>
      </c>
      <c r="BF619" s="143">
        <f>IF(N619="snížená",J619,0)</f>
        <v>0</v>
      </c>
      <c r="BG619" s="143">
        <f>IF(N619="zákl. přenesená",J619,0)</f>
        <v>0</v>
      </c>
      <c r="BH619" s="143">
        <f>IF(N619="sníž. přenesená",J619,0)</f>
        <v>0</v>
      </c>
      <c r="BI619" s="143">
        <f>IF(N619="nulová",J619,0)</f>
        <v>0</v>
      </c>
      <c r="BJ619" s="17" t="s">
        <v>81</v>
      </c>
      <c r="BK619" s="143">
        <f>ROUND(I619*H619,2)</f>
        <v>0</v>
      </c>
      <c r="BL619" s="17" t="s">
        <v>164</v>
      </c>
      <c r="BM619" s="142" t="s">
        <v>2093</v>
      </c>
    </row>
    <row r="620" spans="2:65" s="1" customFormat="1" ht="19.2">
      <c r="B620" s="32"/>
      <c r="D620" s="144" t="s">
        <v>165</v>
      </c>
      <c r="F620" s="145" t="s">
        <v>2092</v>
      </c>
      <c r="I620" s="146"/>
      <c r="L620" s="32"/>
      <c r="M620" s="147"/>
      <c r="T620" s="56"/>
      <c r="AT620" s="17" t="s">
        <v>165</v>
      </c>
      <c r="AU620" s="17" t="s">
        <v>83</v>
      </c>
    </row>
    <row r="621" spans="2:65" s="10" customFormat="1" ht="22.8" customHeight="1">
      <c r="B621" s="120"/>
      <c r="D621" s="121" t="s">
        <v>73</v>
      </c>
      <c r="E621" s="156" t="s">
        <v>175</v>
      </c>
      <c r="F621" s="156" t="s">
        <v>2094</v>
      </c>
      <c r="I621" s="123"/>
      <c r="J621" s="157">
        <f>BK621</f>
        <v>0</v>
      </c>
      <c r="L621" s="120"/>
      <c r="M621" s="125"/>
      <c r="P621" s="126">
        <f>SUM(P622:P623)</f>
        <v>0</v>
      </c>
      <c r="R621" s="126">
        <f>SUM(R622:R623)</f>
        <v>3.0104600000000001</v>
      </c>
      <c r="T621" s="127">
        <f>SUM(T622:T623)</f>
        <v>0</v>
      </c>
      <c r="AR621" s="121" t="s">
        <v>81</v>
      </c>
      <c r="AT621" s="128" t="s">
        <v>73</v>
      </c>
      <c r="AU621" s="128" t="s">
        <v>81</v>
      </c>
      <c r="AY621" s="121" t="s">
        <v>159</v>
      </c>
      <c r="BK621" s="129">
        <f>SUM(BK622:BK623)</f>
        <v>0</v>
      </c>
    </row>
    <row r="622" spans="2:65" s="1" customFormat="1" ht="24.15" customHeight="1">
      <c r="B622" s="130"/>
      <c r="C622" s="131" t="s">
        <v>955</v>
      </c>
      <c r="D622" s="131" t="s">
        <v>160</v>
      </c>
      <c r="E622" s="132" t="s">
        <v>2095</v>
      </c>
      <c r="F622" s="133" t="s">
        <v>2096</v>
      </c>
      <c r="G622" s="134" t="s">
        <v>376</v>
      </c>
      <c r="H622" s="135">
        <v>2</v>
      </c>
      <c r="I622" s="136"/>
      <c r="J622" s="137">
        <f>ROUND(I622*H622,2)</f>
        <v>0</v>
      </c>
      <c r="K622" s="133" t="s">
        <v>320</v>
      </c>
      <c r="L622" s="32"/>
      <c r="M622" s="138" t="s">
        <v>1</v>
      </c>
      <c r="N622" s="139" t="s">
        <v>39</v>
      </c>
      <c r="P622" s="140">
        <f>O622*H622</f>
        <v>0</v>
      </c>
      <c r="Q622" s="140">
        <v>1.5052300000000001</v>
      </c>
      <c r="R622" s="140">
        <f>Q622*H622</f>
        <v>3.0104600000000001</v>
      </c>
      <c r="S622" s="140">
        <v>0</v>
      </c>
      <c r="T622" s="141">
        <f>S622*H622</f>
        <v>0</v>
      </c>
      <c r="AR622" s="142" t="s">
        <v>164</v>
      </c>
      <c r="AT622" s="142" t="s">
        <v>160</v>
      </c>
      <c r="AU622" s="142" t="s">
        <v>83</v>
      </c>
      <c r="AY622" s="17" t="s">
        <v>159</v>
      </c>
      <c r="BE622" s="143">
        <f>IF(N622="základní",J622,0)</f>
        <v>0</v>
      </c>
      <c r="BF622" s="143">
        <f>IF(N622="snížená",J622,0)</f>
        <v>0</v>
      </c>
      <c r="BG622" s="143">
        <f>IF(N622="zákl. přenesená",J622,0)</f>
        <v>0</v>
      </c>
      <c r="BH622" s="143">
        <f>IF(N622="sníž. přenesená",J622,0)</f>
        <v>0</v>
      </c>
      <c r="BI622" s="143">
        <f>IF(N622="nulová",J622,0)</f>
        <v>0</v>
      </c>
      <c r="BJ622" s="17" t="s">
        <v>81</v>
      </c>
      <c r="BK622" s="143">
        <f>ROUND(I622*H622,2)</f>
        <v>0</v>
      </c>
      <c r="BL622" s="17" t="s">
        <v>164</v>
      </c>
      <c r="BM622" s="142" t="s">
        <v>2097</v>
      </c>
    </row>
    <row r="623" spans="2:65" s="1" customFormat="1" ht="19.2">
      <c r="B623" s="32"/>
      <c r="D623" s="144" t="s">
        <v>165</v>
      </c>
      <c r="F623" s="145" t="s">
        <v>2096</v>
      </c>
      <c r="I623" s="146"/>
      <c r="L623" s="32"/>
      <c r="M623" s="147"/>
      <c r="T623" s="56"/>
      <c r="AT623" s="17" t="s">
        <v>165</v>
      </c>
      <c r="AU623" s="17" t="s">
        <v>83</v>
      </c>
    </row>
    <row r="624" spans="2:65" s="10" customFormat="1" ht="22.8" customHeight="1">
      <c r="B624" s="120"/>
      <c r="D624" s="121" t="s">
        <v>73</v>
      </c>
      <c r="E624" s="156" t="s">
        <v>197</v>
      </c>
      <c r="F624" s="156" t="s">
        <v>2098</v>
      </c>
      <c r="I624" s="123"/>
      <c r="J624" s="157">
        <f>BK624</f>
        <v>0</v>
      </c>
      <c r="L624" s="120"/>
      <c r="M624" s="125"/>
      <c r="P624" s="126">
        <f>SUM(P625:P696)</f>
        <v>0</v>
      </c>
      <c r="R624" s="126">
        <f>SUM(R625:R696)</f>
        <v>0.96637865000000001</v>
      </c>
      <c r="T624" s="127">
        <f>SUM(T625:T696)</f>
        <v>0</v>
      </c>
      <c r="AR624" s="121" t="s">
        <v>81</v>
      </c>
      <c r="AT624" s="128" t="s">
        <v>73</v>
      </c>
      <c r="AU624" s="128" t="s">
        <v>81</v>
      </c>
      <c r="AY624" s="121" t="s">
        <v>159</v>
      </c>
      <c r="BK624" s="129">
        <f>SUM(BK625:BK696)</f>
        <v>0</v>
      </c>
    </row>
    <row r="625" spans="2:65" s="1" customFormat="1" ht="21.75" customHeight="1">
      <c r="B625" s="130"/>
      <c r="C625" s="131" t="s">
        <v>959</v>
      </c>
      <c r="D625" s="131" t="s">
        <v>160</v>
      </c>
      <c r="E625" s="132" t="s">
        <v>2099</v>
      </c>
      <c r="F625" s="133" t="s">
        <v>2100</v>
      </c>
      <c r="G625" s="134" t="s">
        <v>315</v>
      </c>
      <c r="H625" s="135">
        <v>135.166</v>
      </c>
      <c r="I625" s="136"/>
      <c r="J625" s="137">
        <f>ROUND(I625*H625,2)</f>
        <v>0</v>
      </c>
      <c r="K625" s="133" t="s">
        <v>320</v>
      </c>
      <c r="L625" s="32"/>
      <c r="M625" s="138" t="s">
        <v>1</v>
      </c>
      <c r="N625" s="139" t="s">
        <v>39</v>
      </c>
      <c r="P625" s="140">
        <f>O625*H625</f>
        <v>0</v>
      </c>
      <c r="Q625" s="140">
        <v>0</v>
      </c>
      <c r="R625" s="140">
        <f>Q625*H625</f>
        <v>0</v>
      </c>
      <c r="S625" s="140">
        <v>0</v>
      </c>
      <c r="T625" s="141">
        <f>S625*H625</f>
        <v>0</v>
      </c>
      <c r="AR625" s="142" t="s">
        <v>164</v>
      </c>
      <c r="AT625" s="142" t="s">
        <v>160</v>
      </c>
      <c r="AU625" s="142" t="s">
        <v>83</v>
      </c>
      <c r="AY625" s="17" t="s">
        <v>159</v>
      </c>
      <c r="BE625" s="143">
        <f>IF(N625="základní",J625,0)</f>
        <v>0</v>
      </c>
      <c r="BF625" s="143">
        <f>IF(N625="snížená",J625,0)</f>
        <v>0</v>
      </c>
      <c r="BG625" s="143">
        <f>IF(N625="zákl. přenesená",J625,0)</f>
        <v>0</v>
      </c>
      <c r="BH625" s="143">
        <f>IF(N625="sníž. přenesená",J625,0)</f>
        <v>0</v>
      </c>
      <c r="BI625" s="143">
        <f>IF(N625="nulová",J625,0)</f>
        <v>0</v>
      </c>
      <c r="BJ625" s="17" t="s">
        <v>81</v>
      </c>
      <c r="BK625" s="143">
        <f>ROUND(I625*H625,2)</f>
        <v>0</v>
      </c>
      <c r="BL625" s="17" t="s">
        <v>164</v>
      </c>
      <c r="BM625" s="142" t="s">
        <v>2101</v>
      </c>
    </row>
    <row r="626" spans="2:65" s="1" customFormat="1" ht="28.8">
      <c r="B626" s="32"/>
      <c r="D626" s="144" t="s">
        <v>165</v>
      </c>
      <c r="F626" s="145" t="s">
        <v>2102</v>
      </c>
      <c r="I626" s="146"/>
      <c r="L626" s="32"/>
      <c r="M626" s="147"/>
      <c r="T626" s="56"/>
      <c r="AT626" s="17" t="s">
        <v>165</v>
      </c>
      <c r="AU626" s="17" t="s">
        <v>83</v>
      </c>
    </row>
    <row r="627" spans="2:65" s="12" customFormat="1" ht="10.199999999999999">
      <c r="B627" s="168"/>
      <c r="D627" s="144" t="s">
        <v>331</v>
      </c>
      <c r="E627" s="169" t="s">
        <v>1</v>
      </c>
      <c r="F627" s="170" t="s">
        <v>2103</v>
      </c>
      <c r="H627" s="171">
        <v>137.83000000000001</v>
      </c>
      <c r="I627" s="172"/>
      <c r="L627" s="168"/>
      <c r="M627" s="173"/>
      <c r="T627" s="174"/>
      <c r="AT627" s="169" t="s">
        <v>331</v>
      </c>
      <c r="AU627" s="169" t="s">
        <v>83</v>
      </c>
      <c r="AV627" s="12" t="s">
        <v>83</v>
      </c>
      <c r="AW627" s="12" t="s">
        <v>31</v>
      </c>
      <c r="AX627" s="12" t="s">
        <v>74</v>
      </c>
      <c r="AY627" s="169" t="s">
        <v>159</v>
      </c>
    </row>
    <row r="628" spans="2:65" s="12" customFormat="1" ht="10.199999999999999">
      <c r="B628" s="168"/>
      <c r="D628" s="144" t="s">
        <v>331</v>
      </c>
      <c r="E628" s="169" t="s">
        <v>1</v>
      </c>
      <c r="F628" s="170" t="s">
        <v>2104</v>
      </c>
      <c r="H628" s="171">
        <v>24.696000000000002</v>
      </c>
      <c r="I628" s="172"/>
      <c r="L628" s="168"/>
      <c r="M628" s="173"/>
      <c r="T628" s="174"/>
      <c r="AT628" s="169" t="s">
        <v>331</v>
      </c>
      <c r="AU628" s="169" t="s">
        <v>83</v>
      </c>
      <c r="AV628" s="12" t="s">
        <v>83</v>
      </c>
      <c r="AW628" s="12" t="s">
        <v>31</v>
      </c>
      <c r="AX628" s="12" t="s">
        <v>74</v>
      </c>
      <c r="AY628" s="169" t="s">
        <v>159</v>
      </c>
    </row>
    <row r="629" spans="2:65" s="12" customFormat="1" ht="10.199999999999999">
      <c r="B629" s="168"/>
      <c r="D629" s="144" t="s">
        <v>331</v>
      </c>
      <c r="E629" s="169" t="s">
        <v>1</v>
      </c>
      <c r="F629" s="170" t="s">
        <v>2105</v>
      </c>
      <c r="H629" s="171">
        <v>-27.36</v>
      </c>
      <c r="I629" s="172"/>
      <c r="L629" s="168"/>
      <c r="M629" s="173"/>
      <c r="T629" s="174"/>
      <c r="AT629" s="169" t="s">
        <v>331</v>
      </c>
      <c r="AU629" s="169" t="s">
        <v>83</v>
      </c>
      <c r="AV629" s="12" t="s">
        <v>83</v>
      </c>
      <c r="AW629" s="12" t="s">
        <v>31</v>
      </c>
      <c r="AX629" s="12" t="s">
        <v>74</v>
      </c>
      <c r="AY629" s="169" t="s">
        <v>159</v>
      </c>
    </row>
    <row r="630" spans="2:65" s="14" customFormat="1" ht="10.199999999999999">
      <c r="B630" s="182"/>
      <c r="D630" s="144" t="s">
        <v>331</v>
      </c>
      <c r="E630" s="183" t="s">
        <v>1</v>
      </c>
      <c r="F630" s="184" t="s">
        <v>1597</v>
      </c>
      <c r="H630" s="185">
        <v>135.166</v>
      </c>
      <c r="I630" s="186"/>
      <c r="L630" s="182"/>
      <c r="M630" s="187"/>
      <c r="T630" s="188"/>
      <c r="AT630" s="183" t="s">
        <v>331</v>
      </c>
      <c r="AU630" s="183" t="s">
        <v>83</v>
      </c>
      <c r="AV630" s="14" t="s">
        <v>164</v>
      </c>
      <c r="AW630" s="14" t="s">
        <v>31</v>
      </c>
      <c r="AX630" s="14" t="s">
        <v>81</v>
      </c>
      <c r="AY630" s="183" t="s">
        <v>159</v>
      </c>
    </row>
    <row r="631" spans="2:65" s="1" customFormat="1" ht="24.15" customHeight="1">
      <c r="B631" s="130"/>
      <c r="C631" s="131" t="s">
        <v>963</v>
      </c>
      <c r="D631" s="131" t="s">
        <v>160</v>
      </c>
      <c r="E631" s="132" t="s">
        <v>2106</v>
      </c>
      <c r="F631" s="133" t="s">
        <v>2107</v>
      </c>
      <c r="G631" s="134" t="s">
        <v>315</v>
      </c>
      <c r="H631" s="135">
        <v>135.166</v>
      </c>
      <c r="I631" s="136"/>
      <c r="J631" s="137">
        <f>ROUND(I631*H631,2)</f>
        <v>0</v>
      </c>
      <c r="K631" s="133" t="s">
        <v>320</v>
      </c>
      <c r="L631" s="32"/>
      <c r="M631" s="138" t="s">
        <v>1</v>
      </c>
      <c r="N631" s="139" t="s">
        <v>39</v>
      </c>
      <c r="P631" s="140">
        <f>O631*H631</f>
        <v>0</v>
      </c>
      <c r="Q631" s="140">
        <v>0</v>
      </c>
      <c r="R631" s="140">
        <f>Q631*H631</f>
        <v>0</v>
      </c>
      <c r="S631" s="140">
        <v>0</v>
      </c>
      <c r="T631" s="141">
        <f>S631*H631</f>
        <v>0</v>
      </c>
      <c r="AR631" s="142" t="s">
        <v>164</v>
      </c>
      <c r="AT631" s="142" t="s">
        <v>160</v>
      </c>
      <c r="AU631" s="142" t="s">
        <v>83</v>
      </c>
      <c r="AY631" s="17" t="s">
        <v>159</v>
      </c>
      <c r="BE631" s="143">
        <f>IF(N631="základní",J631,0)</f>
        <v>0</v>
      </c>
      <c r="BF631" s="143">
        <f>IF(N631="snížená",J631,0)</f>
        <v>0</v>
      </c>
      <c r="BG631" s="143">
        <f>IF(N631="zákl. přenesená",J631,0)</f>
        <v>0</v>
      </c>
      <c r="BH631" s="143">
        <f>IF(N631="sníž. přenesená",J631,0)</f>
        <v>0</v>
      </c>
      <c r="BI631" s="143">
        <f>IF(N631="nulová",J631,0)</f>
        <v>0</v>
      </c>
      <c r="BJ631" s="17" t="s">
        <v>81</v>
      </c>
      <c r="BK631" s="143">
        <f>ROUND(I631*H631,2)</f>
        <v>0</v>
      </c>
      <c r="BL631" s="17" t="s">
        <v>164</v>
      </c>
      <c r="BM631" s="142" t="s">
        <v>2108</v>
      </c>
    </row>
    <row r="632" spans="2:65" s="1" customFormat="1" ht="19.2">
      <c r="B632" s="32"/>
      <c r="D632" s="144" t="s">
        <v>165</v>
      </c>
      <c r="F632" s="145" t="s">
        <v>2109</v>
      </c>
      <c r="I632" s="146"/>
      <c r="L632" s="32"/>
      <c r="M632" s="147"/>
      <c r="T632" s="56"/>
      <c r="AT632" s="17" t="s">
        <v>165</v>
      </c>
      <c r="AU632" s="17" t="s">
        <v>83</v>
      </c>
    </row>
    <row r="633" spans="2:65" s="12" customFormat="1" ht="10.199999999999999">
      <c r="B633" s="168"/>
      <c r="D633" s="144" t="s">
        <v>331</v>
      </c>
      <c r="E633" s="169" t="s">
        <v>1</v>
      </c>
      <c r="F633" s="170" t="s">
        <v>2103</v>
      </c>
      <c r="H633" s="171">
        <v>137.83000000000001</v>
      </c>
      <c r="I633" s="172"/>
      <c r="L633" s="168"/>
      <c r="M633" s="173"/>
      <c r="T633" s="174"/>
      <c r="AT633" s="169" t="s">
        <v>331</v>
      </c>
      <c r="AU633" s="169" t="s">
        <v>83</v>
      </c>
      <c r="AV633" s="12" t="s">
        <v>83</v>
      </c>
      <c r="AW633" s="12" t="s">
        <v>31</v>
      </c>
      <c r="AX633" s="12" t="s">
        <v>74</v>
      </c>
      <c r="AY633" s="169" t="s">
        <v>159</v>
      </c>
    </row>
    <row r="634" spans="2:65" s="12" customFormat="1" ht="10.199999999999999">
      <c r="B634" s="168"/>
      <c r="D634" s="144" t="s">
        <v>331</v>
      </c>
      <c r="E634" s="169" t="s">
        <v>1</v>
      </c>
      <c r="F634" s="170" t="s">
        <v>2104</v>
      </c>
      <c r="H634" s="171">
        <v>24.696000000000002</v>
      </c>
      <c r="I634" s="172"/>
      <c r="L634" s="168"/>
      <c r="M634" s="173"/>
      <c r="T634" s="174"/>
      <c r="AT634" s="169" t="s">
        <v>331</v>
      </c>
      <c r="AU634" s="169" t="s">
        <v>83</v>
      </c>
      <c r="AV634" s="12" t="s">
        <v>83</v>
      </c>
      <c r="AW634" s="12" t="s">
        <v>31</v>
      </c>
      <c r="AX634" s="12" t="s">
        <v>74</v>
      </c>
      <c r="AY634" s="169" t="s">
        <v>159</v>
      </c>
    </row>
    <row r="635" spans="2:65" s="12" customFormat="1" ht="10.199999999999999">
      <c r="B635" s="168"/>
      <c r="D635" s="144" t="s">
        <v>331</v>
      </c>
      <c r="E635" s="169" t="s">
        <v>1</v>
      </c>
      <c r="F635" s="170" t="s">
        <v>2105</v>
      </c>
      <c r="H635" s="171">
        <v>-27.36</v>
      </c>
      <c r="I635" s="172"/>
      <c r="L635" s="168"/>
      <c r="M635" s="173"/>
      <c r="T635" s="174"/>
      <c r="AT635" s="169" t="s">
        <v>331</v>
      </c>
      <c r="AU635" s="169" t="s">
        <v>83</v>
      </c>
      <c r="AV635" s="12" t="s">
        <v>83</v>
      </c>
      <c r="AW635" s="12" t="s">
        <v>31</v>
      </c>
      <c r="AX635" s="12" t="s">
        <v>74</v>
      </c>
      <c r="AY635" s="169" t="s">
        <v>159</v>
      </c>
    </row>
    <row r="636" spans="2:65" s="14" customFormat="1" ht="10.199999999999999">
      <c r="B636" s="182"/>
      <c r="D636" s="144" t="s">
        <v>331</v>
      </c>
      <c r="E636" s="183" t="s">
        <v>1</v>
      </c>
      <c r="F636" s="184" t="s">
        <v>1597</v>
      </c>
      <c r="H636" s="185">
        <v>135.166</v>
      </c>
      <c r="I636" s="186"/>
      <c r="L636" s="182"/>
      <c r="M636" s="187"/>
      <c r="T636" s="188"/>
      <c r="AT636" s="183" t="s">
        <v>331</v>
      </c>
      <c r="AU636" s="183" t="s">
        <v>83</v>
      </c>
      <c r="AV636" s="14" t="s">
        <v>164</v>
      </c>
      <c r="AW636" s="14" t="s">
        <v>31</v>
      </c>
      <c r="AX636" s="14" t="s">
        <v>81</v>
      </c>
      <c r="AY636" s="183" t="s">
        <v>159</v>
      </c>
    </row>
    <row r="637" spans="2:65" s="1" customFormat="1" ht="37.799999999999997" customHeight="1">
      <c r="B637" s="130"/>
      <c r="C637" s="131" t="s">
        <v>967</v>
      </c>
      <c r="D637" s="131" t="s">
        <v>160</v>
      </c>
      <c r="E637" s="132" t="s">
        <v>2110</v>
      </c>
      <c r="F637" s="133" t="s">
        <v>2111</v>
      </c>
      <c r="G637" s="134" t="s">
        <v>336</v>
      </c>
      <c r="H637" s="135">
        <v>247.71799999999999</v>
      </c>
      <c r="I637" s="136"/>
      <c r="J637" s="137">
        <f>ROUND(I637*H637,2)</f>
        <v>0</v>
      </c>
      <c r="K637" s="133" t="s">
        <v>320</v>
      </c>
      <c r="L637" s="32"/>
      <c r="M637" s="138" t="s">
        <v>1</v>
      </c>
      <c r="N637" s="139" t="s">
        <v>39</v>
      </c>
      <c r="P637" s="140">
        <f>O637*H637</f>
        <v>0</v>
      </c>
      <c r="Q637" s="140">
        <v>0</v>
      </c>
      <c r="R637" s="140">
        <f>Q637*H637</f>
        <v>0</v>
      </c>
      <c r="S637" s="140">
        <v>0</v>
      </c>
      <c r="T637" s="141">
        <f>S637*H637</f>
        <v>0</v>
      </c>
      <c r="AR637" s="142" t="s">
        <v>164</v>
      </c>
      <c r="AT637" s="142" t="s">
        <v>160</v>
      </c>
      <c r="AU637" s="142" t="s">
        <v>83</v>
      </c>
      <c r="AY637" s="17" t="s">
        <v>159</v>
      </c>
      <c r="BE637" s="143">
        <f>IF(N637="základní",J637,0)</f>
        <v>0</v>
      </c>
      <c r="BF637" s="143">
        <f>IF(N637="snížená",J637,0)</f>
        <v>0</v>
      </c>
      <c r="BG637" s="143">
        <f>IF(N637="zákl. přenesená",J637,0)</f>
        <v>0</v>
      </c>
      <c r="BH637" s="143">
        <f>IF(N637="sníž. přenesená",J637,0)</f>
        <v>0</v>
      </c>
      <c r="BI637" s="143">
        <f>IF(N637="nulová",J637,0)</f>
        <v>0</v>
      </c>
      <c r="BJ637" s="17" t="s">
        <v>81</v>
      </c>
      <c r="BK637" s="143">
        <f>ROUND(I637*H637,2)</f>
        <v>0</v>
      </c>
      <c r="BL637" s="17" t="s">
        <v>164</v>
      </c>
      <c r="BM637" s="142" t="s">
        <v>2112</v>
      </c>
    </row>
    <row r="638" spans="2:65" s="1" customFormat="1" ht="28.8">
      <c r="B638" s="32"/>
      <c r="D638" s="144" t="s">
        <v>165</v>
      </c>
      <c r="F638" s="145" t="s">
        <v>2113</v>
      </c>
      <c r="I638" s="146"/>
      <c r="L638" s="32"/>
      <c r="M638" s="147"/>
      <c r="T638" s="56"/>
      <c r="AT638" s="17" t="s">
        <v>165</v>
      </c>
      <c r="AU638" s="17" t="s">
        <v>83</v>
      </c>
    </row>
    <row r="639" spans="2:65" s="12" customFormat="1" ht="10.199999999999999">
      <c r="B639" s="168"/>
      <c r="D639" s="144" t="s">
        <v>331</v>
      </c>
      <c r="E639" s="169" t="s">
        <v>1</v>
      </c>
      <c r="F639" s="170" t="s">
        <v>2114</v>
      </c>
      <c r="H639" s="171">
        <v>173.6</v>
      </c>
      <c r="I639" s="172"/>
      <c r="L639" s="168"/>
      <c r="M639" s="173"/>
      <c r="T639" s="174"/>
      <c r="AT639" s="169" t="s">
        <v>331</v>
      </c>
      <c r="AU639" s="169" t="s">
        <v>83</v>
      </c>
      <c r="AV639" s="12" t="s">
        <v>83</v>
      </c>
      <c r="AW639" s="12" t="s">
        <v>31</v>
      </c>
      <c r="AX639" s="12" t="s">
        <v>74</v>
      </c>
      <c r="AY639" s="169" t="s">
        <v>159</v>
      </c>
    </row>
    <row r="640" spans="2:65" s="12" customFormat="1" ht="10.199999999999999">
      <c r="B640" s="168"/>
      <c r="D640" s="144" t="s">
        <v>331</v>
      </c>
      <c r="E640" s="169" t="s">
        <v>1</v>
      </c>
      <c r="F640" s="170" t="s">
        <v>2115</v>
      </c>
      <c r="H640" s="171">
        <v>74.117999999999995</v>
      </c>
      <c r="I640" s="172"/>
      <c r="L640" s="168"/>
      <c r="M640" s="173"/>
      <c r="T640" s="174"/>
      <c r="AT640" s="169" t="s">
        <v>331</v>
      </c>
      <c r="AU640" s="169" t="s">
        <v>83</v>
      </c>
      <c r="AV640" s="12" t="s">
        <v>83</v>
      </c>
      <c r="AW640" s="12" t="s">
        <v>31</v>
      </c>
      <c r="AX640" s="12" t="s">
        <v>74</v>
      </c>
      <c r="AY640" s="169" t="s">
        <v>159</v>
      </c>
    </row>
    <row r="641" spans="2:65" s="14" customFormat="1" ht="10.199999999999999">
      <c r="B641" s="182"/>
      <c r="D641" s="144" t="s">
        <v>331</v>
      </c>
      <c r="E641" s="183" t="s">
        <v>1</v>
      </c>
      <c r="F641" s="184" t="s">
        <v>1597</v>
      </c>
      <c r="H641" s="185">
        <v>247.71799999999999</v>
      </c>
      <c r="I641" s="186"/>
      <c r="L641" s="182"/>
      <c r="M641" s="187"/>
      <c r="T641" s="188"/>
      <c r="AT641" s="183" t="s">
        <v>331</v>
      </c>
      <c r="AU641" s="183" t="s">
        <v>83</v>
      </c>
      <c r="AV641" s="14" t="s">
        <v>164</v>
      </c>
      <c r="AW641" s="14" t="s">
        <v>31</v>
      </c>
      <c r="AX641" s="14" t="s">
        <v>81</v>
      </c>
      <c r="AY641" s="183" t="s">
        <v>159</v>
      </c>
    </row>
    <row r="642" spans="2:65" s="1" customFormat="1" ht="37.799999999999997" customHeight="1">
      <c r="B642" s="130"/>
      <c r="C642" s="131" t="s">
        <v>973</v>
      </c>
      <c r="D642" s="131" t="s">
        <v>160</v>
      </c>
      <c r="E642" s="132" t="s">
        <v>2116</v>
      </c>
      <c r="F642" s="133" t="s">
        <v>2117</v>
      </c>
      <c r="G642" s="134" t="s">
        <v>336</v>
      </c>
      <c r="H642" s="135">
        <v>7431.54</v>
      </c>
      <c r="I642" s="136"/>
      <c r="J642" s="137">
        <f>ROUND(I642*H642,2)</f>
        <v>0</v>
      </c>
      <c r="K642" s="133" t="s">
        <v>320</v>
      </c>
      <c r="L642" s="32"/>
      <c r="M642" s="138" t="s">
        <v>1</v>
      </c>
      <c r="N642" s="139" t="s">
        <v>39</v>
      </c>
      <c r="P642" s="140">
        <f>O642*H642</f>
        <v>0</v>
      </c>
      <c r="Q642" s="140">
        <v>0</v>
      </c>
      <c r="R642" s="140">
        <f>Q642*H642</f>
        <v>0</v>
      </c>
      <c r="S642" s="140">
        <v>0</v>
      </c>
      <c r="T642" s="141">
        <f>S642*H642</f>
        <v>0</v>
      </c>
      <c r="AR642" s="142" t="s">
        <v>164</v>
      </c>
      <c r="AT642" s="142" t="s">
        <v>160</v>
      </c>
      <c r="AU642" s="142" t="s">
        <v>83</v>
      </c>
      <c r="AY642" s="17" t="s">
        <v>159</v>
      </c>
      <c r="BE642" s="143">
        <f>IF(N642="základní",J642,0)</f>
        <v>0</v>
      </c>
      <c r="BF642" s="143">
        <f>IF(N642="snížená",J642,0)</f>
        <v>0</v>
      </c>
      <c r="BG642" s="143">
        <f>IF(N642="zákl. přenesená",J642,0)</f>
        <v>0</v>
      </c>
      <c r="BH642" s="143">
        <f>IF(N642="sníž. přenesená",J642,0)</f>
        <v>0</v>
      </c>
      <c r="BI642" s="143">
        <f>IF(N642="nulová",J642,0)</f>
        <v>0</v>
      </c>
      <c r="BJ642" s="17" t="s">
        <v>81</v>
      </c>
      <c r="BK642" s="143">
        <f>ROUND(I642*H642,2)</f>
        <v>0</v>
      </c>
      <c r="BL642" s="17" t="s">
        <v>164</v>
      </c>
      <c r="BM642" s="142" t="s">
        <v>2118</v>
      </c>
    </row>
    <row r="643" spans="2:65" s="1" customFormat="1" ht="38.4">
      <c r="B643" s="32"/>
      <c r="D643" s="144" t="s">
        <v>165</v>
      </c>
      <c r="F643" s="145" t="s">
        <v>2119</v>
      </c>
      <c r="I643" s="146"/>
      <c r="L643" s="32"/>
      <c r="M643" s="147"/>
      <c r="T643" s="56"/>
      <c r="AT643" s="17" t="s">
        <v>165</v>
      </c>
      <c r="AU643" s="17" t="s">
        <v>83</v>
      </c>
    </row>
    <row r="644" spans="2:65" s="12" customFormat="1" ht="10.199999999999999">
      <c r="B644" s="168"/>
      <c r="D644" s="144" t="s">
        <v>331</v>
      </c>
      <c r="E644" s="169" t="s">
        <v>1</v>
      </c>
      <c r="F644" s="170" t="s">
        <v>2120</v>
      </c>
      <c r="H644" s="171">
        <v>7431.54</v>
      </c>
      <c r="I644" s="172"/>
      <c r="L644" s="168"/>
      <c r="M644" s="173"/>
      <c r="T644" s="174"/>
      <c r="AT644" s="169" t="s">
        <v>331</v>
      </c>
      <c r="AU644" s="169" t="s">
        <v>83</v>
      </c>
      <c r="AV644" s="12" t="s">
        <v>83</v>
      </c>
      <c r="AW644" s="12" t="s">
        <v>31</v>
      </c>
      <c r="AX644" s="12" t="s">
        <v>81</v>
      </c>
      <c r="AY644" s="169" t="s">
        <v>159</v>
      </c>
    </row>
    <row r="645" spans="2:65" s="1" customFormat="1" ht="37.799999999999997" customHeight="1">
      <c r="B645" s="130"/>
      <c r="C645" s="131" t="s">
        <v>977</v>
      </c>
      <c r="D645" s="131" t="s">
        <v>160</v>
      </c>
      <c r="E645" s="132" t="s">
        <v>2121</v>
      </c>
      <c r="F645" s="133" t="s">
        <v>2122</v>
      </c>
      <c r="G645" s="134" t="s">
        <v>336</v>
      </c>
      <c r="H645" s="135">
        <v>247.71799999999999</v>
      </c>
      <c r="I645" s="136"/>
      <c r="J645" s="137">
        <f>ROUND(I645*H645,2)</f>
        <v>0</v>
      </c>
      <c r="K645" s="133" t="s">
        <v>320</v>
      </c>
      <c r="L645" s="32"/>
      <c r="M645" s="138" t="s">
        <v>1</v>
      </c>
      <c r="N645" s="139" t="s">
        <v>39</v>
      </c>
      <c r="P645" s="140">
        <f>O645*H645</f>
        <v>0</v>
      </c>
      <c r="Q645" s="140">
        <v>0</v>
      </c>
      <c r="R645" s="140">
        <f>Q645*H645</f>
        <v>0</v>
      </c>
      <c r="S645" s="140">
        <v>0</v>
      </c>
      <c r="T645" s="141">
        <f>S645*H645</f>
        <v>0</v>
      </c>
      <c r="AR645" s="142" t="s">
        <v>164</v>
      </c>
      <c r="AT645" s="142" t="s">
        <v>160</v>
      </c>
      <c r="AU645" s="142" t="s">
        <v>83</v>
      </c>
      <c r="AY645" s="17" t="s">
        <v>159</v>
      </c>
      <c r="BE645" s="143">
        <f>IF(N645="základní",J645,0)</f>
        <v>0</v>
      </c>
      <c r="BF645" s="143">
        <f>IF(N645="snížená",J645,0)</f>
        <v>0</v>
      </c>
      <c r="BG645" s="143">
        <f>IF(N645="zákl. přenesená",J645,0)</f>
        <v>0</v>
      </c>
      <c r="BH645" s="143">
        <f>IF(N645="sníž. přenesená",J645,0)</f>
        <v>0</v>
      </c>
      <c r="BI645" s="143">
        <f>IF(N645="nulová",J645,0)</f>
        <v>0</v>
      </c>
      <c r="BJ645" s="17" t="s">
        <v>81</v>
      </c>
      <c r="BK645" s="143">
        <f>ROUND(I645*H645,2)</f>
        <v>0</v>
      </c>
      <c r="BL645" s="17" t="s">
        <v>164</v>
      </c>
      <c r="BM645" s="142" t="s">
        <v>2123</v>
      </c>
    </row>
    <row r="646" spans="2:65" s="1" customFormat="1" ht="28.8">
      <c r="B646" s="32"/>
      <c r="D646" s="144" t="s">
        <v>165</v>
      </c>
      <c r="F646" s="145" t="s">
        <v>2124</v>
      </c>
      <c r="I646" s="146"/>
      <c r="L646" s="32"/>
      <c r="M646" s="147"/>
      <c r="T646" s="56"/>
      <c r="AT646" s="17" t="s">
        <v>165</v>
      </c>
      <c r="AU646" s="17" t="s">
        <v>83</v>
      </c>
    </row>
    <row r="647" spans="2:65" s="1" customFormat="1" ht="37.799999999999997" customHeight="1">
      <c r="B647" s="130"/>
      <c r="C647" s="131" t="s">
        <v>981</v>
      </c>
      <c r="D647" s="131" t="s">
        <v>160</v>
      </c>
      <c r="E647" s="132" t="s">
        <v>2125</v>
      </c>
      <c r="F647" s="133" t="s">
        <v>2126</v>
      </c>
      <c r="G647" s="134" t="s">
        <v>336</v>
      </c>
      <c r="H647" s="135">
        <v>87.98</v>
      </c>
      <c r="I647" s="136"/>
      <c r="J647" s="137">
        <f>ROUND(I647*H647,2)</f>
        <v>0</v>
      </c>
      <c r="K647" s="133" t="s">
        <v>320</v>
      </c>
      <c r="L647" s="32"/>
      <c r="M647" s="138" t="s">
        <v>1</v>
      </c>
      <c r="N647" s="139" t="s">
        <v>39</v>
      </c>
      <c r="P647" s="140">
        <f>O647*H647</f>
        <v>0</v>
      </c>
      <c r="Q647" s="140">
        <v>0</v>
      </c>
      <c r="R647" s="140">
        <f>Q647*H647</f>
        <v>0</v>
      </c>
      <c r="S647" s="140">
        <v>0</v>
      </c>
      <c r="T647" s="141">
        <f>S647*H647</f>
        <v>0</v>
      </c>
      <c r="AR647" s="142" t="s">
        <v>164</v>
      </c>
      <c r="AT647" s="142" t="s">
        <v>160</v>
      </c>
      <c r="AU647" s="142" t="s">
        <v>83</v>
      </c>
      <c r="AY647" s="17" t="s">
        <v>159</v>
      </c>
      <c r="BE647" s="143">
        <f>IF(N647="základní",J647,0)</f>
        <v>0</v>
      </c>
      <c r="BF647" s="143">
        <f>IF(N647="snížená",J647,0)</f>
        <v>0</v>
      </c>
      <c r="BG647" s="143">
        <f>IF(N647="zákl. přenesená",J647,0)</f>
        <v>0</v>
      </c>
      <c r="BH647" s="143">
        <f>IF(N647="sníž. přenesená",J647,0)</f>
        <v>0</v>
      </c>
      <c r="BI647" s="143">
        <f>IF(N647="nulová",J647,0)</f>
        <v>0</v>
      </c>
      <c r="BJ647" s="17" t="s">
        <v>81</v>
      </c>
      <c r="BK647" s="143">
        <f>ROUND(I647*H647,2)</f>
        <v>0</v>
      </c>
      <c r="BL647" s="17" t="s">
        <v>164</v>
      </c>
      <c r="BM647" s="142" t="s">
        <v>2127</v>
      </c>
    </row>
    <row r="648" spans="2:65" s="1" customFormat="1" ht="28.8">
      <c r="B648" s="32"/>
      <c r="D648" s="144" t="s">
        <v>165</v>
      </c>
      <c r="F648" s="145" t="s">
        <v>2128</v>
      </c>
      <c r="I648" s="146"/>
      <c r="L648" s="32"/>
      <c r="M648" s="147"/>
      <c r="T648" s="56"/>
      <c r="AT648" s="17" t="s">
        <v>165</v>
      </c>
      <c r="AU648" s="17" t="s">
        <v>83</v>
      </c>
    </row>
    <row r="649" spans="2:65" s="12" customFormat="1" ht="10.199999999999999">
      <c r="B649" s="168"/>
      <c r="D649" s="144" t="s">
        <v>331</v>
      </c>
      <c r="E649" s="169" t="s">
        <v>1</v>
      </c>
      <c r="F649" s="170" t="s">
        <v>2129</v>
      </c>
      <c r="H649" s="171">
        <v>25.08</v>
      </c>
      <c r="I649" s="172"/>
      <c r="L649" s="168"/>
      <c r="M649" s="173"/>
      <c r="T649" s="174"/>
      <c r="AT649" s="169" t="s">
        <v>331</v>
      </c>
      <c r="AU649" s="169" t="s">
        <v>83</v>
      </c>
      <c r="AV649" s="12" t="s">
        <v>83</v>
      </c>
      <c r="AW649" s="12" t="s">
        <v>31</v>
      </c>
      <c r="AX649" s="12" t="s">
        <v>74</v>
      </c>
      <c r="AY649" s="169" t="s">
        <v>159</v>
      </c>
    </row>
    <row r="650" spans="2:65" s="12" customFormat="1" ht="10.199999999999999">
      <c r="B650" s="168"/>
      <c r="D650" s="144" t="s">
        <v>331</v>
      </c>
      <c r="E650" s="169" t="s">
        <v>1</v>
      </c>
      <c r="F650" s="170" t="s">
        <v>2130</v>
      </c>
      <c r="H650" s="171">
        <v>48.9</v>
      </c>
      <c r="I650" s="172"/>
      <c r="L650" s="168"/>
      <c r="M650" s="173"/>
      <c r="T650" s="174"/>
      <c r="AT650" s="169" t="s">
        <v>331</v>
      </c>
      <c r="AU650" s="169" t="s">
        <v>83</v>
      </c>
      <c r="AV650" s="12" t="s">
        <v>83</v>
      </c>
      <c r="AW650" s="12" t="s">
        <v>31</v>
      </c>
      <c r="AX650" s="12" t="s">
        <v>74</v>
      </c>
      <c r="AY650" s="169" t="s">
        <v>159</v>
      </c>
    </row>
    <row r="651" spans="2:65" s="12" customFormat="1" ht="10.199999999999999">
      <c r="B651" s="168"/>
      <c r="D651" s="144" t="s">
        <v>331</v>
      </c>
      <c r="E651" s="169" t="s">
        <v>1</v>
      </c>
      <c r="F651" s="170" t="s">
        <v>2131</v>
      </c>
      <c r="H651" s="171">
        <v>14</v>
      </c>
      <c r="I651" s="172"/>
      <c r="L651" s="168"/>
      <c r="M651" s="173"/>
      <c r="T651" s="174"/>
      <c r="AT651" s="169" t="s">
        <v>331</v>
      </c>
      <c r="AU651" s="169" t="s">
        <v>83</v>
      </c>
      <c r="AV651" s="12" t="s">
        <v>83</v>
      </c>
      <c r="AW651" s="12" t="s">
        <v>31</v>
      </c>
      <c r="AX651" s="12" t="s">
        <v>74</v>
      </c>
      <c r="AY651" s="169" t="s">
        <v>159</v>
      </c>
    </row>
    <row r="652" spans="2:65" s="14" customFormat="1" ht="10.199999999999999">
      <c r="B652" s="182"/>
      <c r="D652" s="144" t="s">
        <v>331</v>
      </c>
      <c r="E652" s="183" t="s">
        <v>1</v>
      </c>
      <c r="F652" s="184" t="s">
        <v>1597</v>
      </c>
      <c r="H652" s="185">
        <v>87.98</v>
      </c>
      <c r="I652" s="186"/>
      <c r="L652" s="182"/>
      <c r="M652" s="187"/>
      <c r="T652" s="188"/>
      <c r="AT652" s="183" t="s">
        <v>331</v>
      </c>
      <c r="AU652" s="183" t="s">
        <v>83</v>
      </c>
      <c r="AV652" s="14" t="s">
        <v>164</v>
      </c>
      <c r="AW652" s="14" t="s">
        <v>31</v>
      </c>
      <c r="AX652" s="14" t="s">
        <v>81</v>
      </c>
      <c r="AY652" s="183" t="s">
        <v>159</v>
      </c>
    </row>
    <row r="653" spans="2:65" s="1" customFormat="1" ht="24.15" customHeight="1">
      <c r="B653" s="130"/>
      <c r="C653" s="131" t="s">
        <v>983</v>
      </c>
      <c r="D653" s="131" t="s">
        <v>160</v>
      </c>
      <c r="E653" s="132" t="s">
        <v>2132</v>
      </c>
      <c r="F653" s="133" t="s">
        <v>2133</v>
      </c>
      <c r="G653" s="134" t="s">
        <v>336</v>
      </c>
      <c r="H653" s="135">
        <v>85.02</v>
      </c>
      <c r="I653" s="136"/>
      <c r="J653" s="137">
        <f>ROUND(I653*H653,2)</f>
        <v>0</v>
      </c>
      <c r="K653" s="133" t="s">
        <v>320</v>
      </c>
      <c r="L653" s="32"/>
      <c r="M653" s="138" t="s">
        <v>1</v>
      </c>
      <c r="N653" s="139" t="s">
        <v>39</v>
      </c>
      <c r="P653" s="140">
        <f>O653*H653</f>
        <v>0</v>
      </c>
      <c r="Q653" s="140">
        <v>1.0000000000000001E-5</v>
      </c>
      <c r="R653" s="140">
        <f>Q653*H653</f>
        <v>8.5020000000000007E-4</v>
      </c>
      <c r="S653" s="140">
        <v>0</v>
      </c>
      <c r="T653" s="141">
        <f>S653*H653</f>
        <v>0</v>
      </c>
      <c r="AR653" s="142" t="s">
        <v>164</v>
      </c>
      <c r="AT653" s="142" t="s">
        <v>160</v>
      </c>
      <c r="AU653" s="142" t="s">
        <v>83</v>
      </c>
      <c r="AY653" s="17" t="s">
        <v>159</v>
      </c>
      <c r="BE653" s="143">
        <f>IF(N653="základní",J653,0)</f>
        <v>0</v>
      </c>
      <c r="BF653" s="143">
        <f>IF(N653="snížená",J653,0)</f>
        <v>0</v>
      </c>
      <c r="BG653" s="143">
        <f>IF(N653="zákl. přenesená",J653,0)</f>
        <v>0</v>
      </c>
      <c r="BH653" s="143">
        <f>IF(N653="sníž. přenesená",J653,0)</f>
        <v>0</v>
      </c>
      <c r="BI653" s="143">
        <f>IF(N653="nulová",J653,0)</f>
        <v>0</v>
      </c>
      <c r="BJ653" s="17" t="s">
        <v>81</v>
      </c>
      <c r="BK653" s="143">
        <f>ROUND(I653*H653,2)</f>
        <v>0</v>
      </c>
      <c r="BL653" s="17" t="s">
        <v>164</v>
      </c>
      <c r="BM653" s="142" t="s">
        <v>2134</v>
      </c>
    </row>
    <row r="654" spans="2:65" s="1" customFormat="1" ht="19.2">
      <c r="B654" s="32"/>
      <c r="D654" s="144" t="s">
        <v>165</v>
      </c>
      <c r="F654" s="145" t="s">
        <v>2135</v>
      </c>
      <c r="I654" s="146"/>
      <c r="L654" s="32"/>
      <c r="M654" s="147"/>
      <c r="T654" s="56"/>
      <c r="AT654" s="17" t="s">
        <v>165</v>
      </c>
      <c r="AU654" s="17" t="s">
        <v>83</v>
      </c>
    </row>
    <row r="655" spans="2:65" s="13" customFormat="1" ht="10.199999999999999">
      <c r="B655" s="176"/>
      <c r="D655" s="144" t="s">
        <v>331</v>
      </c>
      <c r="E655" s="177" t="s">
        <v>1</v>
      </c>
      <c r="F655" s="178" t="s">
        <v>1490</v>
      </c>
      <c r="H655" s="177" t="s">
        <v>1</v>
      </c>
      <c r="I655" s="179"/>
      <c r="L655" s="176"/>
      <c r="M655" s="180"/>
      <c r="T655" s="181"/>
      <c r="AT655" s="177" t="s">
        <v>331</v>
      </c>
      <c r="AU655" s="177" t="s">
        <v>83</v>
      </c>
      <c r="AV655" s="13" t="s">
        <v>81</v>
      </c>
      <c r="AW655" s="13" t="s">
        <v>31</v>
      </c>
      <c r="AX655" s="13" t="s">
        <v>74</v>
      </c>
      <c r="AY655" s="177" t="s">
        <v>159</v>
      </c>
    </row>
    <row r="656" spans="2:65" s="12" customFormat="1" ht="10.199999999999999">
      <c r="B656" s="168"/>
      <c r="D656" s="144" t="s">
        <v>331</v>
      </c>
      <c r="E656" s="169" t="s">
        <v>1</v>
      </c>
      <c r="F656" s="170" t="s">
        <v>2136</v>
      </c>
      <c r="H656" s="171">
        <v>5.29</v>
      </c>
      <c r="I656" s="172"/>
      <c r="L656" s="168"/>
      <c r="M656" s="173"/>
      <c r="T656" s="174"/>
      <c r="AT656" s="169" t="s">
        <v>331</v>
      </c>
      <c r="AU656" s="169" t="s">
        <v>83</v>
      </c>
      <c r="AV656" s="12" t="s">
        <v>83</v>
      </c>
      <c r="AW656" s="12" t="s">
        <v>31</v>
      </c>
      <c r="AX656" s="12" t="s">
        <v>74</v>
      </c>
      <c r="AY656" s="169" t="s">
        <v>159</v>
      </c>
    </row>
    <row r="657" spans="2:65" s="12" customFormat="1" ht="10.199999999999999">
      <c r="B657" s="168"/>
      <c r="D657" s="144" t="s">
        <v>331</v>
      </c>
      <c r="E657" s="169" t="s">
        <v>1</v>
      </c>
      <c r="F657" s="170" t="s">
        <v>2137</v>
      </c>
      <c r="H657" s="171">
        <v>4.7300000000000004</v>
      </c>
      <c r="I657" s="172"/>
      <c r="L657" s="168"/>
      <c r="M657" s="173"/>
      <c r="T657" s="174"/>
      <c r="AT657" s="169" t="s">
        <v>331</v>
      </c>
      <c r="AU657" s="169" t="s">
        <v>83</v>
      </c>
      <c r="AV657" s="12" t="s">
        <v>83</v>
      </c>
      <c r="AW657" s="12" t="s">
        <v>31</v>
      </c>
      <c r="AX657" s="12" t="s">
        <v>74</v>
      </c>
      <c r="AY657" s="169" t="s">
        <v>159</v>
      </c>
    </row>
    <row r="658" spans="2:65" s="12" customFormat="1" ht="10.199999999999999">
      <c r="B658" s="168"/>
      <c r="D658" s="144" t="s">
        <v>331</v>
      </c>
      <c r="E658" s="169" t="s">
        <v>1</v>
      </c>
      <c r="F658" s="170" t="s">
        <v>2138</v>
      </c>
      <c r="H658" s="171">
        <v>10.37</v>
      </c>
      <c r="I658" s="172"/>
      <c r="L658" s="168"/>
      <c r="M658" s="173"/>
      <c r="T658" s="174"/>
      <c r="AT658" s="169" t="s">
        <v>331</v>
      </c>
      <c r="AU658" s="169" t="s">
        <v>83</v>
      </c>
      <c r="AV658" s="12" t="s">
        <v>83</v>
      </c>
      <c r="AW658" s="12" t="s">
        <v>31</v>
      </c>
      <c r="AX658" s="12" t="s">
        <v>74</v>
      </c>
      <c r="AY658" s="169" t="s">
        <v>159</v>
      </c>
    </row>
    <row r="659" spans="2:65" s="12" customFormat="1" ht="10.199999999999999">
      <c r="B659" s="168"/>
      <c r="D659" s="144" t="s">
        <v>331</v>
      </c>
      <c r="E659" s="169" t="s">
        <v>1</v>
      </c>
      <c r="F659" s="170" t="s">
        <v>2139</v>
      </c>
      <c r="H659" s="171">
        <v>21.93</v>
      </c>
      <c r="I659" s="172"/>
      <c r="L659" s="168"/>
      <c r="M659" s="173"/>
      <c r="T659" s="174"/>
      <c r="AT659" s="169" t="s">
        <v>331</v>
      </c>
      <c r="AU659" s="169" t="s">
        <v>83</v>
      </c>
      <c r="AV659" s="12" t="s">
        <v>83</v>
      </c>
      <c r="AW659" s="12" t="s">
        <v>31</v>
      </c>
      <c r="AX659" s="12" t="s">
        <v>74</v>
      </c>
      <c r="AY659" s="169" t="s">
        <v>159</v>
      </c>
    </row>
    <row r="660" spans="2:65" s="15" customFormat="1" ht="10.199999999999999">
      <c r="B660" s="189"/>
      <c r="D660" s="144" t="s">
        <v>331</v>
      </c>
      <c r="E660" s="190" t="s">
        <v>1</v>
      </c>
      <c r="F660" s="191" t="s">
        <v>1849</v>
      </c>
      <c r="H660" s="192">
        <v>42.32</v>
      </c>
      <c r="I660" s="193"/>
      <c r="L660" s="189"/>
      <c r="M660" s="194"/>
      <c r="T660" s="195"/>
      <c r="AT660" s="190" t="s">
        <v>331</v>
      </c>
      <c r="AU660" s="190" t="s">
        <v>83</v>
      </c>
      <c r="AV660" s="15" t="s">
        <v>94</v>
      </c>
      <c r="AW660" s="15" t="s">
        <v>31</v>
      </c>
      <c r="AX660" s="15" t="s">
        <v>74</v>
      </c>
      <c r="AY660" s="190" t="s">
        <v>159</v>
      </c>
    </row>
    <row r="661" spans="2:65" s="13" customFormat="1" ht="10.199999999999999">
      <c r="B661" s="176"/>
      <c r="D661" s="144" t="s">
        <v>331</v>
      </c>
      <c r="E661" s="177" t="s">
        <v>1</v>
      </c>
      <c r="F661" s="178" t="s">
        <v>1487</v>
      </c>
      <c r="H661" s="177" t="s">
        <v>1</v>
      </c>
      <c r="I661" s="179"/>
      <c r="L661" s="176"/>
      <c r="M661" s="180"/>
      <c r="T661" s="181"/>
      <c r="AT661" s="177" t="s">
        <v>331</v>
      </c>
      <c r="AU661" s="177" t="s">
        <v>83</v>
      </c>
      <c r="AV661" s="13" t="s">
        <v>81</v>
      </c>
      <c r="AW661" s="13" t="s">
        <v>31</v>
      </c>
      <c r="AX661" s="13" t="s">
        <v>74</v>
      </c>
      <c r="AY661" s="177" t="s">
        <v>159</v>
      </c>
    </row>
    <row r="662" spans="2:65" s="12" customFormat="1" ht="10.199999999999999">
      <c r="B662" s="168"/>
      <c r="D662" s="144" t="s">
        <v>331</v>
      </c>
      <c r="E662" s="169" t="s">
        <v>1</v>
      </c>
      <c r="F662" s="170" t="s">
        <v>2140</v>
      </c>
      <c r="H662" s="171">
        <v>6.3</v>
      </c>
      <c r="I662" s="172"/>
      <c r="L662" s="168"/>
      <c r="M662" s="173"/>
      <c r="T662" s="174"/>
      <c r="AT662" s="169" t="s">
        <v>331</v>
      </c>
      <c r="AU662" s="169" t="s">
        <v>83</v>
      </c>
      <c r="AV662" s="12" t="s">
        <v>83</v>
      </c>
      <c r="AW662" s="12" t="s">
        <v>31</v>
      </c>
      <c r="AX662" s="12" t="s">
        <v>74</v>
      </c>
      <c r="AY662" s="169" t="s">
        <v>159</v>
      </c>
    </row>
    <row r="663" spans="2:65" s="12" customFormat="1" ht="10.199999999999999">
      <c r="B663" s="168"/>
      <c r="D663" s="144" t="s">
        <v>331</v>
      </c>
      <c r="E663" s="169" t="s">
        <v>1</v>
      </c>
      <c r="F663" s="170" t="s">
        <v>2141</v>
      </c>
      <c r="H663" s="171">
        <v>11.76</v>
      </c>
      <c r="I663" s="172"/>
      <c r="L663" s="168"/>
      <c r="M663" s="173"/>
      <c r="T663" s="174"/>
      <c r="AT663" s="169" t="s">
        <v>331</v>
      </c>
      <c r="AU663" s="169" t="s">
        <v>83</v>
      </c>
      <c r="AV663" s="12" t="s">
        <v>83</v>
      </c>
      <c r="AW663" s="12" t="s">
        <v>31</v>
      </c>
      <c r="AX663" s="12" t="s">
        <v>74</v>
      </c>
      <c r="AY663" s="169" t="s">
        <v>159</v>
      </c>
    </row>
    <row r="664" spans="2:65" s="12" customFormat="1" ht="10.199999999999999">
      <c r="B664" s="168"/>
      <c r="D664" s="144" t="s">
        <v>331</v>
      </c>
      <c r="E664" s="169" t="s">
        <v>1</v>
      </c>
      <c r="F664" s="170" t="s">
        <v>2142</v>
      </c>
      <c r="H664" s="171">
        <v>17.64</v>
      </c>
      <c r="I664" s="172"/>
      <c r="L664" s="168"/>
      <c r="M664" s="173"/>
      <c r="T664" s="174"/>
      <c r="AT664" s="169" t="s">
        <v>331</v>
      </c>
      <c r="AU664" s="169" t="s">
        <v>83</v>
      </c>
      <c r="AV664" s="12" t="s">
        <v>83</v>
      </c>
      <c r="AW664" s="12" t="s">
        <v>31</v>
      </c>
      <c r="AX664" s="12" t="s">
        <v>74</v>
      </c>
      <c r="AY664" s="169" t="s">
        <v>159</v>
      </c>
    </row>
    <row r="665" spans="2:65" s="12" customFormat="1" ht="10.199999999999999">
      <c r="B665" s="168"/>
      <c r="D665" s="144" t="s">
        <v>331</v>
      </c>
      <c r="E665" s="169" t="s">
        <v>1</v>
      </c>
      <c r="F665" s="170" t="s">
        <v>2143</v>
      </c>
      <c r="H665" s="171">
        <v>7</v>
      </c>
      <c r="I665" s="172"/>
      <c r="L665" s="168"/>
      <c r="M665" s="173"/>
      <c r="T665" s="174"/>
      <c r="AT665" s="169" t="s">
        <v>331</v>
      </c>
      <c r="AU665" s="169" t="s">
        <v>83</v>
      </c>
      <c r="AV665" s="12" t="s">
        <v>83</v>
      </c>
      <c r="AW665" s="12" t="s">
        <v>31</v>
      </c>
      <c r="AX665" s="12" t="s">
        <v>74</v>
      </c>
      <c r="AY665" s="169" t="s">
        <v>159</v>
      </c>
    </row>
    <row r="666" spans="2:65" s="15" customFormat="1" ht="10.199999999999999">
      <c r="B666" s="189"/>
      <c r="D666" s="144" t="s">
        <v>331</v>
      </c>
      <c r="E666" s="190" t="s">
        <v>1480</v>
      </c>
      <c r="F666" s="191" t="s">
        <v>1849</v>
      </c>
      <c r="H666" s="192">
        <v>42.7</v>
      </c>
      <c r="I666" s="193"/>
      <c r="L666" s="189"/>
      <c r="M666" s="194"/>
      <c r="T666" s="195"/>
      <c r="AT666" s="190" t="s">
        <v>331</v>
      </c>
      <c r="AU666" s="190" t="s">
        <v>83</v>
      </c>
      <c r="AV666" s="15" t="s">
        <v>94</v>
      </c>
      <c r="AW666" s="15" t="s">
        <v>31</v>
      </c>
      <c r="AX666" s="15" t="s">
        <v>74</v>
      </c>
      <c r="AY666" s="190" t="s">
        <v>159</v>
      </c>
    </row>
    <row r="667" spans="2:65" s="14" customFormat="1" ht="10.199999999999999">
      <c r="B667" s="182"/>
      <c r="D667" s="144" t="s">
        <v>331</v>
      </c>
      <c r="E667" s="183" t="s">
        <v>1</v>
      </c>
      <c r="F667" s="184" t="s">
        <v>1597</v>
      </c>
      <c r="H667" s="185">
        <v>85.02</v>
      </c>
      <c r="I667" s="186"/>
      <c r="L667" s="182"/>
      <c r="M667" s="187"/>
      <c r="T667" s="188"/>
      <c r="AT667" s="183" t="s">
        <v>331</v>
      </c>
      <c r="AU667" s="183" t="s">
        <v>83</v>
      </c>
      <c r="AV667" s="14" t="s">
        <v>164</v>
      </c>
      <c r="AW667" s="14" t="s">
        <v>31</v>
      </c>
      <c r="AX667" s="14" t="s">
        <v>81</v>
      </c>
      <c r="AY667" s="183" t="s">
        <v>159</v>
      </c>
    </row>
    <row r="668" spans="2:65" s="1" customFormat="1" ht="24.15" customHeight="1">
      <c r="B668" s="130"/>
      <c r="C668" s="131" t="s">
        <v>987</v>
      </c>
      <c r="D668" s="131" t="s">
        <v>160</v>
      </c>
      <c r="E668" s="132" t="s">
        <v>2144</v>
      </c>
      <c r="F668" s="133" t="s">
        <v>2145</v>
      </c>
      <c r="G668" s="134" t="s">
        <v>336</v>
      </c>
      <c r="H668" s="135">
        <v>42.7</v>
      </c>
      <c r="I668" s="136"/>
      <c r="J668" s="137">
        <f>ROUND(I668*H668,2)</f>
        <v>0</v>
      </c>
      <c r="K668" s="133" t="s">
        <v>320</v>
      </c>
      <c r="L668" s="32"/>
      <c r="M668" s="138" t="s">
        <v>1</v>
      </c>
      <c r="N668" s="139" t="s">
        <v>39</v>
      </c>
      <c r="P668" s="140">
        <f>O668*H668</f>
        <v>0</v>
      </c>
      <c r="Q668" s="140">
        <v>0</v>
      </c>
      <c r="R668" s="140">
        <f>Q668*H668</f>
        <v>0</v>
      </c>
      <c r="S668" s="140">
        <v>0</v>
      </c>
      <c r="T668" s="141">
        <f>S668*H668</f>
        <v>0</v>
      </c>
      <c r="AR668" s="142" t="s">
        <v>164</v>
      </c>
      <c r="AT668" s="142" t="s">
        <v>160</v>
      </c>
      <c r="AU668" s="142" t="s">
        <v>83</v>
      </c>
      <c r="AY668" s="17" t="s">
        <v>159</v>
      </c>
      <c r="BE668" s="143">
        <f>IF(N668="základní",J668,0)</f>
        <v>0</v>
      </c>
      <c r="BF668" s="143">
        <f>IF(N668="snížená",J668,0)</f>
        <v>0</v>
      </c>
      <c r="BG668" s="143">
        <f>IF(N668="zákl. přenesená",J668,0)</f>
        <v>0</v>
      </c>
      <c r="BH668" s="143">
        <f>IF(N668="sníž. přenesená",J668,0)</f>
        <v>0</v>
      </c>
      <c r="BI668" s="143">
        <f>IF(N668="nulová",J668,0)</f>
        <v>0</v>
      </c>
      <c r="BJ668" s="17" t="s">
        <v>81</v>
      </c>
      <c r="BK668" s="143">
        <f>ROUND(I668*H668,2)</f>
        <v>0</v>
      </c>
      <c r="BL668" s="17" t="s">
        <v>164</v>
      </c>
      <c r="BM668" s="142" t="s">
        <v>2146</v>
      </c>
    </row>
    <row r="669" spans="2:65" s="1" customFormat="1" ht="19.2">
      <c r="B669" s="32"/>
      <c r="D669" s="144" t="s">
        <v>165</v>
      </c>
      <c r="F669" s="145" t="s">
        <v>2147</v>
      </c>
      <c r="I669" s="146"/>
      <c r="L669" s="32"/>
      <c r="M669" s="147"/>
      <c r="T669" s="56"/>
      <c r="AT669" s="17" t="s">
        <v>165</v>
      </c>
      <c r="AU669" s="17" t="s">
        <v>83</v>
      </c>
    </row>
    <row r="670" spans="2:65" s="12" customFormat="1" ht="10.199999999999999">
      <c r="B670" s="168"/>
      <c r="D670" s="144" t="s">
        <v>331</v>
      </c>
      <c r="E670" s="169" t="s">
        <v>1</v>
      </c>
      <c r="F670" s="170" t="s">
        <v>1480</v>
      </c>
      <c r="H670" s="171">
        <v>42.7</v>
      </c>
      <c r="I670" s="172"/>
      <c r="L670" s="168"/>
      <c r="M670" s="173"/>
      <c r="T670" s="174"/>
      <c r="AT670" s="169" t="s">
        <v>331</v>
      </c>
      <c r="AU670" s="169" t="s">
        <v>83</v>
      </c>
      <c r="AV670" s="12" t="s">
        <v>83</v>
      </c>
      <c r="AW670" s="12" t="s">
        <v>31</v>
      </c>
      <c r="AX670" s="12" t="s">
        <v>81</v>
      </c>
      <c r="AY670" s="169" t="s">
        <v>159</v>
      </c>
    </row>
    <row r="671" spans="2:65" s="1" customFormat="1" ht="24.15" customHeight="1">
      <c r="B671" s="130"/>
      <c r="C671" s="131" t="s">
        <v>992</v>
      </c>
      <c r="D671" s="131" t="s">
        <v>160</v>
      </c>
      <c r="E671" s="132" t="s">
        <v>2148</v>
      </c>
      <c r="F671" s="133" t="s">
        <v>2149</v>
      </c>
      <c r="G671" s="134" t="s">
        <v>344</v>
      </c>
      <c r="H671" s="135">
        <v>6.4</v>
      </c>
      <c r="I671" s="136"/>
      <c r="J671" s="137">
        <f>ROUND(I671*H671,2)</f>
        <v>0</v>
      </c>
      <c r="K671" s="133" t="s">
        <v>320</v>
      </c>
      <c r="L671" s="32"/>
      <c r="M671" s="138" t="s">
        <v>1</v>
      </c>
      <c r="N671" s="139" t="s">
        <v>39</v>
      </c>
      <c r="P671" s="140">
        <f>O671*H671</f>
        <v>0</v>
      </c>
      <c r="Q671" s="140">
        <v>1.3140000000000001E-2</v>
      </c>
      <c r="R671" s="140">
        <f>Q671*H671</f>
        <v>8.4096000000000004E-2</v>
      </c>
      <c r="S671" s="140">
        <v>0</v>
      </c>
      <c r="T671" s="141">
        <f>S671*H671</f>
        <v>0</v>
      </c>
      <c r="AR671" s="142" t="s">
        <v>164</v>
      </c>
      <c r="AT671" s="142" t="s">
        <v>160</v>
      </c>
      <c r="AU671" s="142" t="s">
        <v>83</v>
      </c>
      <c r="AY671" s="17" t="s">
        <v>159</v>
      </c>
      <c r="BE671" s="143">
        <f>IF(N671="základní",J671,0)</f>
        <v>0</v>
      </c>
      <c r="BF671" s="143">
        <f>IF(N671="snížená",J671,0)</f>
        <v>0</v>
      </c>
      <c r="BG671" s="143">
        <f>IF(N671="zákl. přenesená",J671,0)</f>
        <v>0</v>
      </c>
      <c r="BH671" s="143">
        <f>IF(N671="sníž. přenesená",J671,0)</f>
        <v>0</v>
      </c>
      <c r="BI671" s="143">
        <f>IF(N671="nulová",J671,0)</f>
        <v>0</v>
      </c>
      <c r="BJ671" s="17" t="s">
        <v>81</v>
      </c>
      <c r="BK671" s="143">
        <f>ROUND(I671*H671,2)</f>
        <v>0</v>
      </c>
      <c r="BL671" s="17" t="s">
        <v>164</v>
      </c>
      <c r="BM671" s="142" t="s">
        <v>2150</v>
      </c>
    </row>
    <row r="672" spans="2:65" s="1" customFormat="1" ht="28.8">
      <c r="B672" s="32"/>
      <c r="D672" s="144" t="s">
        <v>165</v>
      </c>
      <c r="F672" s="145" t="s">
        <v>2151</v>
      </c>
      <c r="I672" s="146"/>
      <c r="L672" s="32"/>
      <c r="M672" s="147"/>
      <c r="T672" s="56"/>
      <c r="AT672" s="17" t="s">
        <v>165</v>
      </c>
      <c r="AU672" s="17" t="s">
        <v>83</v>
      </c>
    </row>
    <row r="673" spans="2:65" s="12" customFormat="1" ht="10.199999999999999">
      <c r="B673" s="168"/>
      <c r="D673" s="144" t="s">
        <v>331</v>
      </c>
      <c r="E673" s="169" t="s">
        <v>1</v>
      </c>
      <c r="F673" s="170" t="s">
        <v>2152</v>
      </c>
      <c r="H673" s="171">
        <v>6.4</v>
      </c>
      <c r="I673" s="172"/>
      <c r="L673" s="168"/>
      <c r="M673" s="173"/>
      <c r="T673" s="174"/>
      <c r="AT673" s="169" t="s">
        <v>331</v>
      </c>
      <c r="AU673" s="169" t="s">
        <v>83</v>
      </c>
      <c r="AV673" s="12" t="s">
        <v>83</v>
      </c>
      <c r="AW673" s="12" t="s">
        <v>31</v>
      </c>
      <c r="AX673" s="12" t="s">
        <v>74</v>
      </c>
      <c r="AY673" s="169" t="s">
        <v>159</v>
      </c>
    </row>
    <row r="674" spans="2:65" s="14" customFormat="1" ht="10.199999999999999">
      <c r="B674" s="182"/>
      <c r="D674" s="144" t="s">
        <v>331</v>
      </c>
      <c r="E674" s="183" t="s">
        <v>1</v>
      </c>
      <c r="F674" s="184" t="s">
        <v>1597</v>
      </c>
      <c r="H674" s="185">
        <v>6.4</v>
      </c>
      <c r="I674" s="186"/>
      <c r="L674" s="182"/>
      <c r="M674" s="187"/>
      <c r="T674" s="188"/>
      <c r="AT674" s="183" t="s">
        <v>331</v>
      </c>
      <c r="AU674" s="183" t="s">
        <v>83</v>
      </c>
      <c r="AV674" s="14" t="s">
        <v>164</v>
      </c>
      <c r="AW674" s="14" t="s">
        <v>31</v>
      </c>
      <c r="AX674" s="14" t="s">
        <v>81</v>
      </c>
      <c r="AY674" s="183" t="s">
        <v>159</v>
      </c>
    </row>
    <row r="675" spans="2:65" s="1" customFormat="1" ht="33" customHeight="1">
      <c r="B675" s="130"/>
      <c r="C675" s="131" t="s">
        <v>996</v>
      </c>
      <c r="D675" s="131" t="s">
        <v>160</v>
      </c>
      <c r="E675" s="132" t="s">
        <v>2153</v>
      </c>
      <c r="F675" s="133" t="s">
        <v>2154</v>
      </c>
      <c r="G675" s="134" t="s">
        <v>344</v>
      </c>
      <c r="H675" s="135">
        <v>22</v>
      </c>
      <c r="I675" s="136"/>
      <c r="J675" s="137">
        <f>ROUND(I675*H675,2)</f>
        <v>0</v>
      </c>
      <c r="K675" s="133" t="s">
        <v>320</v>
      </c>
      <c r="L675" s="32"/>
      <c r="M675" s="138" t="s">
        <v>1</v>
      </c>
      <c r="N675" s="139" t="s">
        <v>39</v>
      </c>
      <c r="P675" s="140">
        <f>O675*H675</f>
        <v>0</v>
      </c>
      <c r="Q675" s="140">
        <v>1.788E-2</v>
      </c>
      <c r="R675" s="140">
        <f>Q675*H675</f>
        <v>0.39335999999999999</v>
      </c>
      <c r="S675" s="140">
        <v>0</v>
      </c>
      <c r="T675" s="141">
        <f>S675*H675</f>
        <v>0</v>
      </c>
      <c r="AR675" s="142" t="s">
        <v>164</v>
      </c>
      <c r="AT675" s="142" t="s">
        <v>160</v>
      </c>
      <c r="AU675" s="142" t="s">
        <v>83</v>
      </c>
      <c r="AY675" s="17" t="s">
        <v>159</v>
      </c>
      <c r="BE675" s="143">
        <f>IF(N675="základní",J675,0)</f>
        <v>0</v>
      </c>
      <c r="BF675" s="143">
        <f>IF(N675="snížená",J675,0)</f>
        <v>0</v>
      </c>
      <c r="BG675" s="143">
        <f>IF(N675="zákl. přenesená",J675,0)</f>
        <v>0</v>
      </c>
      <c r="BH675" s="143">
        <f>IF(N675="sníž. přenesená",J675,0)</f>
        <v>0</v>
      </c>
      <c r="BI675" s="143">
        <f>IF(N675="nulová",J675,0)</f>
        <v>0</v>
      </c>
      <c r="BJ675" s="17" t="s">
        <v>81</v>
      </c>
      <c r="BK675" s="143">
        <f>ROUND(I675*H675,2)</f>
        <v>0</v>
      </c>
      <c r="BL675" s="17" t="s">
        <v>164</v>
      </c>
      <c r="BM675" s="142" t="s">
        <v>2155</v>
      </c>
    </row>
    <row r="676" spans="2:65" s="1" customFormat="1" ht="28.8">
      <c r="B676" s="32"/>
      <c r="D676" s="144" t="s">
        <v>165</v>
      </c>
      <c r="F676" s="145" t="s">
        <v>2156</v>
      </c>
      <c r="I676" s="146"/>
      <c r="L676" s="32"/>
      <c r="M676" s="147"/>
      <c r="T676" s="56"/>
      <c r="AT676" s="17" t="s">
        <v>165</v>
      </c>
      <c r="AU676" s="17" t="s">
        <v>83</v>
      </c>
    </row>
    <row r="677" spans="2:65" s="12" customFormat="1" ht="10.199999999999999">
      <c r="B677" s="168"/>
      <c r="D677" s="144" t="s">
        <v>331</v>
      </c>
      <c r="E677" s="169" t="s">
        <v>1</v>
      </c>
      <c r="F677" s="170" t="s">
        <v>2157</v>
      </c>
      <c r="H677" s="171">
        <v>22</v>
      </c>
      <c r="I677" s="172"/>
      <c r="L677" s="168"/>
      <c r="M677" s="173"/>
      <c r="T677" s="174"/>
      <c r="AT677" s="169" t="s">
        <v>331</v>
      </c>
      <c r="AU677" s="169" t="s">
        <v>83</v>
      </c>
      <c r="AV677" s="12" t="s">
        <v>83</v>
      </c>
      <c r="AW677" s="12" t="s">
        <v>31</v>
      </c>
      <c r="AX677" s="12" t="s">
        <v>74</v>
      </c>
      <c r="AY677" s="169" t="s">
        <v>159</v>
      </c>
    </row>
    <row r="678" spans="2:65" s="14" customFormat="1" ht="10.199999999999999">
      <c r="B678" s="182"/>
      <c r="D678" s="144" t="s">
        <v>331</v>
      </c>
      <c r="E678" s="183" t="s">
        <v>1</v>
      </c>
      <c r="F678" s="184" t="s">
        <v>1597</v>
      </c>
      <c r="H678" s="185">
        <v>22</v>
      </c>
      <c r="I678" s="186"/>
      <c r="L678" s="182"/>
      <c r="M678" s="187"/>
      <c r="T678" s="188"/>
      <c r="AT678" s="183" t="s">
        <v>331</v>
      </c>
      <c r="AU678" s="183" t="s">
        <v>83</v>
      </c>
      <c r="AV678" s="14" t="s">
        <v>164</v>
      </c>
      <c r="AW678" s="14" t="s">
        <v>31</v>
      </c>
      <c r="AX678" s="14" t="s">
        <v>81</v>
      </c>
      <c r="AY678" s="183" t="s">
        <v>159</v>
      </c>
    </row>
    <row r="679" spans="2:65" s="1" customFormat="1" ht="24.15" customHeight="1">
      <c r="B679" s="130"/>
      <c r="C679" s="131" t="s">
        <v>1000</v>
      </c>
      <c r="D679" s="131" t="s">
        <v>160</v>
      </c>
      <c r="E679" s="132" t="s">
        <v>2158</v>
      </c>
      <c r="F679" s="133" t="s">
        <v>2159</v>
      </c>
      <c r="G679" s="134" t="s">
        <v>376</v>
      </c>
      <c r="H679" s="135">
        <v>2</v>
      </c>
      <c r="I679" s="136"/>
      <c r="J679" s="137">
        <f>ROUND(I679*H679,2)</f>
        <v>0</v>
      </c>
      <c r="K679" s="133" t="s">
        <v>320</v>
      </c>
      <c r="L679" s="32"/>
      <c r="M679" s="138" t="s">
        <v>1</v>
      </c>
      <c r="N679" s="139" t="s">
        <v>39</v>
      </c>
      <c r="P679" s="140">
        <f>O679*H679</f>
        <v>0</v>
      </c>
      <c r="Q679" s="140">
        <v>4.5900000000000003E-3</v>
      </c>
      <c r="R679" s="140">
        <f>Q679*H679</f>
        <v>9.1800000000000007E-3</v>
      </c>
      <c r="S679" s="140">
        <v>0</v>
      </c>
      <c r="T679" s="141">
        <f>S679*H679</f>
        <v>0</v>
      </c>
      <c r="AR679" s="142" t="s">
        <v>164</v>
      </c>
      <c r="AT679" s="142" t="s">
        <v>160</v>
      </c>
      <c r="AU679" s="142" t="s">
        <v>83</v>
      </c>
      <c r="AY679" s="17" t="s">
        <v>159</v>
      </c>
      <c r="BE679" s="143">
        <f>IF(N679="základní",J679,0)</f>
        <v>0</v>
      </c>
      <c r="BF679" s="143">
        <f>IF(N679="snížená",J679,0)</f>
        <v>0</v>
      </c>
      <c r="BG679" s="143">
        <f>IF(N679="zákl. přenesená",J679,0)</f>
        <v>0</v>
      </c>
      <c r="BH679" s="143">
        <f>IF(N679="sníž. přenesená",J679,0)</f>
        <v>0</v>
      </c>
      <c r="BI679" s="143">
        <f>IF(N679="nulová",J679,0)</f>
        <v>0</v>
      </c>
      <c r="BJ679" s="17" t="s">
        <v>81</v>
      </c>
      <c r="BK679" s="143">
        <f>ROUND(I679*H679,2)</f>
        <v>0</v>
      </c>
      <c r="BL679" s="17" t="s">
        <v>164</v>
      </c>
      <c r="BM679" s="142" t="s">
        <v>2160</v>
      </c>
    </row>
    <row r="680" spans="2:65" s="1" customFormat="1" ht="19.2">
      <c r="B680" s="32"/>
      <c r="D680" s="144" t="s">
        <v>165</v>
      </c>
      <c r="F680" s="145" t="s">
        <v>2161</v>
      </c>
      <c r="I680" s="146"/>
      <c r="L680" s="32"/>
      <c r="M680" s="147"/>
      <c r="T680" s="56"/>
      <c r="AT680" s="17" t="s">
        <v>165</v>
      </c>
      <c r="AU680" s="17" t="s">
        <v>83</v>
      </c>
    </row>
    <row r="681" spans="2:65" s="1" customFormat="1" ht="33" customHeight="1">
      <c r="B681" s="130"/>
      <c r="C681" s="158" t="s">
        <v>1004</v>
      </c>
      <c r="D681" s="158" t="s">
        <v>326</v>
      </c>
      <c r="E681" s="159" t="s">
        <v>2162</v>
      </c>
      <c r="F681" s="160" t="s">
        <v>2163</v>
      </c>
      <c r="G681" s="161" t="s">
        <v>376</v>
      </c>
      <c r="H681" s="162">
        <v>1</v>
      </c>
      <c r="I681" s="163"/>
      <c r="J681" s="164">
        <f>ROUND(I681*H681,2)</f>
        <v>0</v>
      </c>
      <c r="K681" s="160" t="s">
        <v>1</v>
      </c>
      <c r="L681" s="165"/>
      <c r="M681" s="166" t="s">
        <v>1</v>
      </c>
      <c r="N681" s="167" t="s">
        <v>39</v>
      </c>
      <c r="P681" s="140">
        <f>O681*H681</f>
        <v>0</v>
      </c>
      <c r="Q681" s="140">
        <v>0.02</v>
      </c>
      <c r="R681" s="140">
        <f>Q681*H681</f>
        <v>0.02</v>
      </c>
      <c r="S681" s="140">
        <v>0</v>
      </c>
      <c r="T681" s="141">
        <f>S681*H681</f>
        <v>0</v>
      </c>
      <c r="AR681" s="142" t="s">
        <v>175</v>
      </c>
      <c r="AT681" s="142" t="s">
        <v>326</v>
      </c>
      <c r="AU681" s="142" t="s">
        <v>83</v>
      </c>
      <c r="AY681" s="17" t="s">
        <v>159</v>
      </c>
      <c r="BE681" s="143">
        <f>IF(N681="základní",J681,0)</f>
        <v>0</v>
      </c>
      <c r="BF681" s="143">
        <f>IF(N681="snížená",J681,0)</f>
        <v>0</v>
      </c>
      <c r="BG681" s="143">
        <f>IF(N681="zákl. přenesená",J681,0)</f>
        <v>0</v>
      </c>
      <c r="BH681" s="143">
        <f>IF(N681="sníž. přenesená",J681,0)</f>
        <v>0</v>
      </c>
      <c r="BI681" s="143">
        <f>IF(N681="nulová",J681,0)</f>
        <v>0</v>
      </c>
      <c r="BJ681" s="17" t="s">
        <v>81</v>
      </c>
      <c r="BK681" s="143">
        <f>ROUND(I681*H681,2)</f>
        <v>0</v>
      </c>
      <c r="BL681" s="17" t="s">
        <v>164</v>
      </c>
      <c r="BM681" s="142" t="s">
        <v>2164</v>
      </c>
    </row>
    <row r="682" spans="2:65" s="1" customFormat="1" ht="19.2">
      <c r="B682" s="32"/>
      <c r="D682" s="144" t="s">
        <v>165</v>
      </c>
      <c r="F682" s="145" t="s">
        <v>2165</v>
      </c>
      <c r="I682" s="146"/>
      <c r="L682" s="32"/>
      <c r="M682" s="147"/>
      <c r="T682" s="56"/>
      <c r="AT682" s="17" t="s">
        <v>165</v>
      </c>
      <c r="AU682" s="17" t="s">
        <v>83</v>
      </c>
    </row>
    <row r="683" spans="2:65" s="1" customFormat="1" ht="33" customHeight="1">
      <c r="B683" s="130"/>
      <c r="C683" s="158" t="s">
        <v>1008</v>
      </c>
      <c r="D683" s="158" t="s">
        <v>326</v>
      </c>
      <c r="E683" s="159" t="s">
        <v>2166</v>
      </c>
      <c r="F683" s="160" t="s">
        <v>2167</v>
      </c>
      <c r="G683" s="161" t="s">
        <v>376</v>
      </c>
      <c r="H683" s="162">
        <v>1</v>
      </c>
      <c r="I683" s="163"/>
      <c r="J683" s="164">
        <f>ROUND(I683*H683,2)</f>
        <v>0</v>
      </c>
      <c r="K683" s="160" t="s">
        <v>1</v>
      </c>
      <c r="L683" s="165"/>
      <c r="M683" s="166" t="s">
        <v>1</v>
      </c>
      <c r="N683" s="167" t="s">
        <v>39</v>
      </c>
      <c r="P683" s="140">
        <f>O683*H683</f>
        <v>0</v>
      </c>
      <c r="Q683" s="140">
        <v>3.5000000000000003E-2</v>
      </c>
      <c r="R683" s="140">
        <f>Q683*H683</f>
        <v>3.5000000000000003E-2</v>
      </c>
      <c r="S683" s="140">
        <v>0</v>
      </c>
      <c r="T683" s="141">
        <f>S683*H683</f>
        <v>0</v>
      </c>
      <c r="AR683" s="142" t="s">
        <v>175</v>
      </c>
      <c r="AT683" s="142" t="s">
        <v>326</v>
      </c>
      <c r="AU683" s="142" t="s">
        <v>83</v>
      </c>
      <c r="AY683" s="17" t="s">
        <v>159</v>
      </c>
      <c r="BE683" s="143">
        <f>IF(N683="základní",J683,0)</f>
        <v>0</v>
      </c>
      <c r="BF683" s="143">
        <f>IF(N683="snížená",J683,0)</f>
        <v>0</v>
      </c>
      <c r="BG683" s="143">
        <f>IF(N683="zákl. přenesená",J683,0)</f>
        <v>0</v>
      </c>
      <c r="BH683" s="143">
        <f>IF(N683="sníž. přenesená",J683,0)</f>
        <v>0</v>
      </c>
      <c r="BI683" s="143">
        <f>IF(N683="nulová",J683,0)</f>
        <v>0</v>
      </c>
      <c r="BJ683" s="17" t="s">
        <v>81</v>
      </c>
      <c r="BK683" s="143">
        <f>ROUND(I683*H683,2)</f>
        <v>0</v>
      </c>
      <c r="BL683" s="17" t="s">
        <v>164</v>
      </c>
      <c r="BM683" s="142" t="s">
        <v>2168</v>
      </c>
    </row>
    <row r="684" spans="2:65" s="1" customFormat="1" ht="19.2">
      <c r="B684" s="32"/>
      <c r="D684" s="144" t="s">
        <v>165</v>
      </c>
      <c r="F684" s="145" t="s">
        <v>2167</v>
      </c>
      <c r="I684" s="146"/>
      <c r="L684" s="32"/>
      <c r="M684" s="147"/>
      <c r="T684" s="56"/>
      <c r="AT684" s="17" t="s">
        <v>165</v>
      </c>
      <c r="AU684" s="17" t="s">
        <v>83</v>
      </c>
    </row>
    <row r="685" spans="2:65" s="1" customFormat="1" ht="33" customHeight="1">
      <c r="B685" s="130"/>
      <c r="C685" s="131" t="s">
        <v>1012</v>
      </c>
      <c r="D685" s="131" t="s">
        <v>160</v>
      </c>
      <c r="E685" s="132" t="s">
        <v>2169</v>
      </c>
      <c r="F685" s="133" t="s">
        <v>2170</v>
      </c>
      <c r="G685" s="134" t="s">
        <v>344</v>
      </c>
      <c r="H685" s="135">
        <v>61.1</v>
      </c>
      <c r="I685" s="136"/>
      <c r="J685" s="137">
        <f>ROUND(I685*H685,2)</f>
        <v>0</v>
      </c>
      <c r="K685" s="133" t="s">
        <v>320</v>
      </c>
      <c r="L685" s="32"/>
      <c r="M685" s="138" t="s">
        <v>1</v>
      </c>
      <c r="N685" s="139" t="s">
        <v>39</v>
      </c>
      <c r="P685" s="140">
        <f>O685*H685</f>
        <v>0</v>
      </c>
      <c r="Q685" s="140">
        <v>1.2199999999999999E-3</v>
      </c>
      <c r="R685" s="140">
        <f>Q685*H685</f>
        <v>7.4541999999999997E-2</v>
      </c>
      <c r="S685" s="140">
        <v>0</v>
      </c>
      <c r="T685" s="141">
        <f>S685*H685</f>
        <v>0</v>
      </c>
      <c r="AR685" s="142" t="s">
        <v>164</v>
      </c>
      <c r="AT685" s="142" t="s">
        <v>160</v>
      </c>
      <c r="AU685" s="142" t="s">
        <v>83</v>
      </c>
      <c r="AY685" s="17" t="s">
        <v>159</v>
      </c>
      <c r="BE685" s="143">
        <f>IF(N685="základní",J685,0)</f>
        <v>0</v>
      </c>
      <c r="BF685" s="143">
        <f>IF(N685="snížená",J685,0)</f>
        <v>0</v>
      </c>
      <c r="BG685" s="143">
        <f>IF(N685="zákl. přenesená",J685,0)</f>
        <v>0</v>
      </c>
      <c r="BH685" s="143">
        <f>IF(N685="sníž. přenesená",J685,0)</f>
        <v>0</v>
      </c>
      <c r="BI685" s="143">
        <f>IF(N685="nulová",J685,0)</f>
        <v>0</v>
      </c>
      <c r="BJ685" s="17" t="s">
        <v>81</v>
      </c>
      <c r="BK685" s="143">
        <f>ROUND(I685*H685,2)</f>
        <v>0</v>
      </c>
      <c r="BL685" s="17" t="s">
        <v>164</v>
      </c>
      <c r="BM685" s="142" t="s">
        <v>2171</v>
      </c>
    </row>
    <row r="686" spans="2:65" s="1" customFormat="1" ht="38.4">
      <c r="B686" s="32"/>
      <c r="D686" s="144" t="s">
        <v>165</v>
      </c>
      <c r="F686" s="145" t="s">
        <v>2172</v>
      </c>
      <c r="I686" s="146"/>
      <c r="L686" s="32"/>
      <c r="M686" s="147"/>
      <c r="T686" s="56"/>
      <c r="AT686" s="17" t="s">
        <v>165</v>
      </c>
      <c r="AU686" s="17" t="s">
        <v>83</v>
      </c>
    </row>
    <row r="687" spans="2:65" s="1" customFormat="1" ht="19.2">
      <c r="B687" s="32"/>
      <c r="D687" s="144" t="s">
        <v>176</v>
      </c>
      <c r="F687" s="148" t="s">
        <v>2173</v>
      </c>
      <c r="I687" s="146"/>
      <c r="L687" s="32"/>
      <c r="M687" s="147"/>
      <c r="T687" s="56"/>
      <c r="AT687" s="17" t="s">
        <v>176</v>
      </c>
      <c r="AU687" s="17" t="s">
        <v>83</v>
      </c>
    </row>
    <row r="688" spans="2:65" s="12" customFormat="1" ht="10.199999999999999">
      <c r="B688" s="168"/>
      <c r="D688" s="144" t="s">
        <v>331</v>
      </c>
      <c r="E688" s="169" t="s">
        <v>1</v>
      </c>
      <c r="F688" s="170" t="s">
        <v>2174</v>
      </c>
      <c r="H688" s="171">
        <v>61.1</v>
      </c>
      <c r="I688" s="172"/>
      <c r="L688" s="168"/>
      <c r="M688" s="173"/>
      <c r="T688" s="174"/>
      <c r="AT688" s="169" t="s">
        <v>331</v>
      </c>
      <c r="AU688" s="169" t="s">
        <v>83</v>
      </c>
      <c r="AV688" s="12" t="s">
        <v>83</v>
      </c>
      <c r="AW688" s="12" t="s">
        <v>31</v>
      </c>
      <c r="AX688" s="12" t="s">
        <v>74</v>
      </c>
      <c r="AY688" s="169" t="s">
        <v>159</v>
      </c>
    </row>
    <row r="689" spans="2:65" s="14" customFormat="1" ht="10.199999999999999">
      <c r="B689" s="182"/>
      <c r="D689" s="144" t="s">
        <v>331</v>
      </c>
      <c r="E689" s="183" t="s">
        <v>1</v>
      </c>
      <c r="F689" s="184" t="s">
        <v>1597</v>
      </c>
      <c r="H689" s="185">
        <v>61.1</v>
      </c>
      <c r="I689" s="186"/>
      <c r="L689" s="182"/>
      <c r="M689" s="187"/>
      <c r="T689" s="188"/>
      <c r="AT689" s="183" t="s">
        <v>331</v>
      </c>
      <c r="AU689" s="183" t="s">
        <v>83</v>
      </c>
      <c r="AV689" s="14" t="s">
        <v>164</v>
      </c>
      <c r="AW689" s="14" t="s">
        <v>31</v>
      </c>
      <c r="AX689" s="14" t="s">
        <v>81</v>
      </c>
      <c r="AY689" s="183" t="s">
        <v>159</v>
      </c>
    </row>
    <row r="690" spans="2:65" s="1" customFormat="1" ht="24.15" customHeight="1">
      <c r="B690" s="130"/>
      <c r="C690" s="131" t="s">
        <v>1016</v>
      </c>
      <c r="D690" s="131" t="s">
        <v>160</v>
      </c>
      <c r="E690" s="132" t="s">
        <v>2175</v>
      </c>
      <c r="F690" s="133" t="s">
        <v>2176</v>
      </c>
      <c r="G690" s="134" t="s">
        <v>336</v>
      </c>
      <c r="H690" s="135">
        <v>320.505</v>
      </c>
      <c r="I690" s="136"/>
      <c r="J690" s="137">
        <f>ROUND(I690*H690,2)</f>
        <v>0</v>
      </c>
      <c r="K690" s="133" t="s">
        <v>320</v>
      </c>
      <c r="L690" s="32"/>
      <c r="M690" s="138" t="s">
        <v>1</v>
      </c>
      <c r="N690" s="139" t="s">
        <v>39</v>
      </c>
      <c r="P690" s="140">
        <f>O690*H690</f>
        <v>0</v>
      </c>
      <c r="Q690" s="140">
        <v>1.09E-3</v>
      </c>
      <c r="R690" s="140">
        <f>Q690*H690</f>
        <v>0.34935045000000003</v>
      </c>
      <c r="S690" s="140">
        <v>0</v>
      </c>
      <c r="T690" s="141">
        <f>S690*H690</f>
        <v>0</v>
      </c>
      <c r="AR690" s="142" t="s">
        <v>164</v>
      </c>
      <c r="AT690" s="142" t="s">
        <v>160</v>
      </c>
      <c r="AU690" s="142" t="s">
        <v>83</v>
      </c>
      <c r="AY690" s="17" t="s">
        <v>159</v>
      </c>
      <c r="BE690" s="143">
        <f>IF(N690="základní",J690,0)</f>
        <v>0</v>
      </c>
      <c r="BF690" s="143">
        <f>IF(N690="snížená",J690,0)</f>
        <v>0</v>
      </c>
      <c r="BG690" s="143">
        <f>IF(N690="zákl. přenesená",J690,0)</f>
        <v>0</v>
      </c>
      <c r="BH690" s="143">
        <f>IF(N690="sníž. přenesená",J690,0)</f>
        <v>0</v>
      </c>
      <c r="BI690" s="143">
        <f>IF(N690="nulová",J690,0)</f>
        <v>0</v>
      </c>
      <c r="BJ690" s="17" t="s">
        <v>81</v>
      </c>
      <c r="BK690" s="143">
        <f>ROUND(I690*H690,2)</f>
        <v>0</v>
      </c>
      <c r="BL690" s="17" t="s">
        <v>164</v>
      </c>
      <c r="BM690" s="142" t="s">
        <v>2177</v>
      </c>
    </row>
    <row r="691" spans="2:65" s="1" customFormat="1" ht="19.2">
      <c r="B691" s="32"/>
      <c r="D691" s="144" t="s">
        <v>165</v>
      </c>
      <c r="F691" s="145" t="s">
        <v>2178</v>
      </c>
      <c r="I691" s="146"/>
      <c r="L691" s="32"/>
      <c r="M691" s="147"/>
      <c r="T691" s="56"/>
      <c r="AT691" s="17" t="s">
        <v>165</v>
      </c>
      <c r="AU691" s="17" t="s">
        <v>83</v>
      </c>
    </row>
    <row r="692" spans="2:65" s="12" customFormat="1" ht="10.199999999999999">
      <c r="B692" s="168"/>
      <c r="D692" s="144" t="s">
        <v>331</v>
      </c>
      <c r="E692" s="169" t="s">
        <v>1</v>
      </c>
      <c r="F692" s="170" t="s">
        <v>2179</v>
      </c>
      <c r="H692" s="171">
        <v>65.3</v>
      </c>
      <c r="I692" s="172"/>
      <c r="L692" s="168"/>
      <c r="M692" s="173"/>
      <c r="T692" s="174"/>
      <c r="AT692" s="169" t="s">
        <v>331</v>
      </c>
      <c r="AU692" s="169" t="s">
        <v>83</v>
      </c>
      <c r="AV692" s="12" t="s">
        <v>83</v>
      </c>
      <c r="AW692" s="12" t="s">
        <v>31</v>
      </c>
      <c r="AX692" s="12" t="s">
        <v>74</v>
      </c>
      <c r="AY692" s="169" t="s">
        <v>159</v>
      </c>
    </row>
    <row r="693" spans="2:65" s="12" customFormat="1" ht="10.199999999999999">
      <c r="B693" s="168"/>
      <c r="D693" s="144" t="s">
        <v>331</v>
      </c>
      <c r="E693" s="169" t="s">
        <v>1</v>
      </c>
      <c r="F693" s="170" t="s">
        <v>2180</v>
      </c>
      <c r="H693" s="171">
        <v>99</v>
      </c>
      <c r="I693" s="172"/>
      <c r="L693" s="168"/>
      <c r="M693" s="173"/>
      <c r="T693" s="174"/>
      <c r="AT693" s="169" t="s">
        <v>331</v>
      </c>
      <c r="AU693" s="169" t="s">
        <v>83</v>
      </c>
      <c r="AV693" s="12" t="s">
        <v>83</v>
      </c>
      <c r="AW693" s="12" t="s">
        <v>31</v>
      </c>
      <c r="AX693" s="12" t="s">
        <v>74</v>
      </c>
      <c r="AY693" s="169" t="s">
        <v>159</v>
      </c>
    </row>
    <row r="694" spans="2:65" s="12" customFormat="1" ht="10.199999999999999">
      <c r="B694" s="168"/>
      <c r="D694" s="144" t="s">
        <v>331</v>
      </c>
      <c r="E694" s="169" t="s">
        <v>1</v>
      </c>
      <c r="F694" s="170" t="s">
        <v>2181</v>
      </c>
      <c r="H694" s="171">
        <v>88.76</v>
      </c>
      <c r="I694" s="172"/>
      <c r="L694" s="168"/>
      <c r="M694" s="173"/>
      <c r="T694" s="174"/>
      <c r="AT694" s="169" t="s">
        <v>331</v>
      </c>
      <c r="AU694" s="169" t="s">
        <v>83</v>
      </c>
      <c r="AV694" s="12" t="s">
        <v>83</v>
      </c>
      <c r="AW694" s="12" t="s">
        <v>31</v>
      </c>
      <c r="AX694" s="12" t="s">
        <v>74</v>
      </c>
      <c r="AY694" s="169" t="s">
        <v>159</v>
      </c>
    </row>
    <row r="695" spans="2:65" s="12" customFormat="1" ht="20.399999999999999">
      <c r="B695" s="168"/>
      <c r="D695" s="144" t="s">
        <v>331</v>
      </c>
      <c r="E695" s="169" t="s">
        <v>1</v>
      </c>
      <c r="F695" s="170" t="s">
        <v>2182</v>
      </c>
      <c r="H695" s="171">
        <v>67.444999999999993</v>
      </c>
      <c r="I695" s="172"/>
      <c r="L695" s="168"/>
      <c r="M695" s="173"/>
      <c r="T695" s="174"/>
      <c r="AT695" s="169" t="s">
        <v>331</v>
      </c>
      <c r="AU695" s="169" t="s">
        <v>83</v>
      </c>
      <c r="AV695" s="12" t="s">
        <v>83</v>
      </c>
      <c r="AW695" s="12" t="s">
        <v>31</v>
      </c>
      <c r="AX695" s="12" t="s">
        <v>74</v>
      </c>
      <c r="AY695" s="169" t="s">
        <v>159</v>
      </c>
    </row>
    <row r="696" spans="2:65" s="14" customFormat="1" ht="10.199999999999999">
      <c r="B696" s="182"/>
      <c r="D696" s="144" t="s">
        <v>331</v>
      </c>
      <c r="E696" s="183" t="s">
        <v>1</v>
      </c>
      <c r="F696" s="184" t="s">
        <v>1597</v>
      </c>
      <c r="H696" s="185">
        <v>320.505</v>
      </c>
      <c r="I696" s="186"/>
      <c r="L696" s="182"/>
      <c r="M696" s="187"/>
      <c r="T696" s="188"/>
      <c r="AT696" s="183" t="s">
        <v>331</v>
      </c>
      <c r="AU696" s="183" t="s">
        <v>83</v>
      </c>
      <c r="AV696" s="14" t="s">
        <v>164</v>
      </c>
      <c r="AW696" s="14" t="s">
        <v>31</v>
      </c>
      <c r="AX696" s="14" t="s">
        <v>81</v>
      </c>
      <c r="AY696" s="183" t="s">
        <v>159</v>
      </c>
    </row>
    <row r="697" spans="2:65" s="10" customFormat="1" ht="22.8" customHeight="1">
      <c r="B697" s="120"/>
      <c r="D697" s="121" t="s">
        <v>73</v>
      </c>
      <c r="E697" s="156" t="s">
        <v>2183</v>
      </c>
      <c r="F697" s="156" t="s">
        <v>2184</v>
      </c>
      <c r="I697" s="123"/>
      <c r="J697" s="157">
        <f>BK697</f>
        <v>0</v>
      </c>
      <c r="L697" s="120"/>
      <c r="M697" s="125"/>
      <c r="P697" s="126">
        <f>SUM(P698:P699)</f>
        <v>0</v>
      </c>
      <c r="R697" s="126">
        <f>SUM(R698:R699)</f>
        <v>0</v>
      </c>
      <c r="T697" s="127">
        <f>SUM(T698:T699)</f>
        <v>0</v>
      </c>
      <c r="AR697" s="121" t="s">
        <v>81</v>
      </c>
      <c r="AT697" s="128" t="s">
        <v>73</v>
      </c>
      <c r="AU697" s="128" t="s">
        <v>81</v>
      </c>
      <c r="AY697" s="121" t="s">
        <v>159</v>
      </c>
      <c r="BK697" s="129">
        <f>SUM(BK698:BK699)</f>
        <v>0</v>
      </c>
    </row>
    <row r="698" spans="2:65" s="1" customFormat="1" ht="24.15" customHeight="1">
      <c r="B698" s="130"/>
      <c r="C698" s="131" t="s">
        <v>1020</v>
      </c>
      <c r="D698" s="131" t="s">
        <v>160</v>
      </c>
      <c r="E698" s="132" t="s">
        <v>2185</v>
      </c>
      <c r="F698" s="133" t="s">
        <v>2186</v>
      </c>
      <c r="G698" s="134" t="s">
        <v>329</v>
      </c>
      <c r="H698" s="135">
        <v>1940.404</v>
      </c>
      <c r="I698" s="136"/>
      <c r="J698" s="137">
        <f>ROUND(I698*H698,2)</f>
        <v>0</v>
      </c>
      <c r="K698" s="133" t="s">
        <v>320</v>
      </c>
      <c r="L698" s="32"/>
      <c r="M698" s="138" t="s">
        <v>1</v>
      </c>
      <c r="N698" s="139" t="s">
        <v>39</v>
      </c>
      <c r="P698" s="140">
        <f>O698*H698</f>
        <v>0</v>
      </c>
      <c r="Q698" s="140">
        <v>0</v>
      </c>
      <c r="R698" s="140">
        <f>Q698*H698</f>
        <v>0</v>
      </c>
      <c r="S698" s="140">
        <v>0</v>
      </c>
      <c r="T698" s="141">
        <f>S698*H698</f>
        <v>0</v>
      </c>
      <c r="AR698" s="142" t="s">
        <v>164</v>
      </c>
      <c r="AT698" s="142" t="s">
        <v>160</v>
      </c>
      <c r="AU698" s="142" t="s">
        <v>83</v>
      </c>
      <c r="AY698" s="17" t="s">
        <v>159</v>
      </c>
      <c r="BE698" s="143">
        <f>IF(N698="základní",J698,0)</f>
        <v>0</v>
      </c>
      <c r="BF698" s="143">
        <f>IF(N698="snížená",J698,0)</f>
        <v>0</v>
      </c>
      <c r="BG698" s="143">
        <f>IF(N698="zákl. přenesená",J698,0)</f>
        <v>0</v>
      </c>
      <c r="BH698" s="143">
        <f>IF(N698="sníž. přenesená",J698,0)</f>
        <v>0</v>
      </c>
      <c r="BI698" s="143">
        <f>IF(N698="nulová",J698,0)</f>
        <v>0</v>
      </c>
      <c r="BJ698" s="17" t="s">
        <v>81</v>
      </c>
      <c r="BK698" s="143">
        <f>ROUND(I698*H698,2)</f>
        <v>0</v>
      </c>
      <c r="BL698" s="17" t="s">
        <v>164</v>
      </c>
      <c r="BM698" s="142" t="s">
        <v>2187</v>
      </c>
    </row>
    <row r="699" spans="2:65" s="1" customFormat="1" ht="38.4">
      <c r="B699" s="32"/>
      <c r="D699" s="144" t="s">
        <v>165</v>
      </c>
      <c r="F699" s="145" t="s">
        <v>2188</v>
      </c>
      <c r="I699" s="146"/>
      <c r="L699" s="32"/>
      <c r="M699" s="147"/>
      <c r="T699" s="56"/>
      <c r="AT699" s="17" t="s">
        <v>165</v>
      </c>
      <c r="AU699" s="17" t="s">
        <v>83</v>
      </c>
    </row>
    <row r="700" spans="2:65" s="10" customFormat="1" ht="25.95" customHeight="1">
      <c r="B700" s="120"/>
      <c r="D700" s="121" t="s">
        <v>73</v>
      </c>
      <c r="E700" s="122" t="s">
        <v>338</v>
      </c>
      <c r="F700" s="122" t="s">
        <v>339</v>
      </c>
      <c r="I700" s="123"/>
      <c r="J700" s="124">
        <f>BK700</f>
        <v>0</v>
      </c>
      <c r="L700" s="120"/>
      <c r="M700" s="125"/>
      <c r="P700" s="126">
        <f>P701+P713+P736+P755+P786+P799+P827+P915+P938+P964+P1016+P1064+P1159+P1192+P1218+P1232</f>
        <v>0</v>
      </c>
      <c r="R700" s="126">
        <f>R701+R713+R736+R755+R786+R799+R827+R915+R938+R964+R1016+R1064+R1159+R1192+R1218+R1232</f>
        <v>18.531550190000001</v>
      </c>
      <c r="T700" s="127">
        <f>T701+T713+T736+T755+T786+T799+T827+T915+T938+T964+T1016+T1064+T1159+T1192+T1218+T1232</f>
        <v>0</v>
      </c>
      <c r="AR700" s="121" t="s">
        <v>83</v>
      </c>
      <c r="AT700" s="128" t="s">
        <v>73</v>
      </c>
      <c r="AU700" s="128" t="s">
        <v>74</v>
      </c>
      <c r="AY700" s="121" t="s">
        <v>159</v>
      </c>
      <c r="BK700" s="129">
        <f>BK701+BK713+BK736+BK755+BK786+BK799+BK827+BK915+BK938+BK964+BK1016+BK1064+BK1159+BK1192+BK1218+BK1232</f>
        <v>0</v>
      </c>
    </row>
    <row r="701" spans="2:65" s="10" customFormat="1" ht="22.8" customHeight="1">
      <c r="B701" s="120"/>
      <c r="D701" s="121" t="s">
        <v>73</v>
      </c>
      <c r="E701" s="156" t="s">
        <v>2189</v>
      </c>
      <c r="F701" s="156" t="s">
        <v>2190</v>
      </c>
      <c r="I701" s="123"/>
      <c r="J701" s="157">
        <f>BK701</f>
        <v>0</v>
      </c>
      <c r="L701" s="120"/>
      <c r="M701" s="125"/>
      <c r="P701" s="126">
        <f>SUM(P702:P712)</f>
        <v>0</v>
      </c>
      <c r="R701" s="126">
        <f>SUM(R702:R712)</f>
        <v>0.26451499999999994</v>
      </c>
      <c r="T701" s="127">
        <f>SUM(T702:T712)</f>
        <v>0</v>
      </c>
      <c r="AR701" s="121" t="s">
        <v>83</v>
      </c>
      <c r="AT701" s="128" t="s">
        <v>73</v>
      </c>
      <c r="AU701" s="128" t="s">
        <v>81</v>
      </c>
      <c r="AY701" s="121" t="s">
        <v>159</v>
      </c>
      <c r="BK701" s="129">
        <f>SUM(BK702:BK712)</f>
        <v>0</v>
      </c>
    </row>
    <row r="702" spans="2:65" s="1" customFormat="1" ht="24.15" customHeight="1">
      <c r="B702" s="130"/>
      <c r="C702" s="131" t="s">
        <v>1025</v>
      </c>
      <c r="D702" s="131" t="s">
        <v>160</v>
      </c>
      <c r="E702" s="132" t="s">
        <v>2191</v>
      </c>
      <c r="F702" s="133" t="s">
        <v>2192</v>
      </c>
      <c r="G702" s="134" t="s">
        <v>336</v>
      </c>
      <c r="H702" s="135">
        <v>132.38</v>
      </c>
      <c r="I702" s="136"/>
      <c r="J702" s="137">
        <f>ROUND(I702*H702,2)</f>
        <v>0</v>
      </c>
      <c r="K702" s="133" t="s">
        <v>320</v>
      </c>
      <c r="L702" s="32"/>
      <c r="M702" s="138" t="s">
        <v>1</v>
      </c>
      <c r="N702" s="139" t="s">
        <v>39</v>
      </c>
      <c r="P702" s="140">
        <f>O702*H702</f>
        <v>0</v>
      </c>
      <c r="Q702" s="140">
        <v>0</v>
      </c>
      <c r="R702" s="140">
        <f>Q702*H702</f>
        <v>0</v>
      </c>
      <c r="S702" s="140">
        <v>0</v>
      </c>
      <c r="T702" s="141">
        <f>S702*H702</f>
        <v>0</v>
      </c>
      <c r="AR702" s="142" t="s">
        <v>200</v>
      </c>
      <c r="AT702" s="142" t="s">
        <v>160</v>
      </c>
      <c r="AU702" s="142" t="s">
        <v>83</v>
      </c>
      <c r="AY702" s="17" t="s">
        <v>159</v>
      </c>
      <c r="BE702" s="143">
        <f>IF(N702="základní",J702,0)</f>
        <v>0</v>
      </c>
      <c r="BF702" s="143">
        <f>IF(N702="snížená",J702,0)</f>
        <v>0</v>
      </c>
      <c r="BG702" s="143">
        <f>IF(N702="zákl. přenesená",J702,0)</f>
        <v>0</v>
      </c>
      <c r="BH702" s="143">
        <f>IF(N702="sníž. přenesená",J702,0)</f>
        <v>0</v>
      </c>
      <c r="BI702" s="143">
        <f>IF(N702="nulová",J702,0)</f>
        <v>0</v>
      </c>
      <c r="BJ702" s="17" t="s">
        <v>81</v>
      </c>
      <c r="BK702" s="143">
        <f>ROUND(I702*H702,2)</f>
        <v>0</v>
      </c>
      <c r="BL702" s="17" t="s">
        <v>200</v>
      </c>
      <c r="BM702" s="142" t="s">
        <v>2193</v>
      </c>
    </row>
    <row r="703" spans="2:65" s="1" customFormat="1" ht="19.2">
      <c r="B703" s="32"/>
      <c r="D703" s="144" t="s">
        <v>165</v>
      </c>
      <c r="F703" s="145" t="s">
        <v>2194</v>
      </c>
      <c r="I703" s="146"/>
      <c r="L703" s="32"/>
      <c r="M703" s="147"/>
      <c r="T703" s="56"/>
      <c r="AT703" s="17" t="s">
        <v>165</v>
      </c>
      <c r="AU703" s="17" t="s">
        <v>83</v>
      </c>
    </row>
    <row r="704" spans="2:65" s="12" customFormat="1" ht="10.199999999999999">
      <c r="B704" s="168"/>
      <c r="D704" s="144" t="s">
        <v>331</v>
      </c>
      <c r="E704" s="169" t="s">
        <v>1</v>
      </c>
      <c r="F704" s="170" t="s">
        <v>2195</v>
      </c>
      <c r="H704" s="171">
        <v>132.38</v>
      </c>
      <c r="I704" s="172"/>
      <c r="L704" s="168"/>
      <c r="M704" s="173"/>
      <c r="T704" s="174"/>
      <c r="AT704" s="169" t="s">
        <v>331</v>
      </c>
      <c r="AU704" s="169" t="s">
        <v>83</v>
      </c>
      <c r="AV704" s="12" t="s">
        <v>83</v>
      </c>
      <c r="AW704" s="12" t="s">
        <v>31</v>
      </c>
      <c r="AX704" s="12" t="s">
        <v>81</v>
      </c>
      <c r="AY704" s="169" t="s">
        <v>159</v>
      </c>
    </row>
    <row r="705" spans="2:65" s="1" customFormat="1" ht="24.15" customHeight="1">
      <c r="B705" s="130"/>
      <c r="C705" s="158" t="s">
        <v>1029</v>
      </c>
      <c r="D705" s="158" t="s">
        <v>326</v>
      </c>
      <c r="E705" s="159" t="s">
        <v>2196</v>
      </c>
      <c r="F705" s="160" t="s">
        <v>2197</v>
      </c>
      <c r="G705" s="161" t="s">
        <v>336</v>
      </c>
      <c r="H705" s="162">
        <v>132.38</v>
      </c>
      <c r="I705" s="163"/>
      <c r="J705" s="164">
        <f>ROUND(I705*H705,2)</f>
        <v>0</v>
      </c>
      <c r="K705" s="160" t="s">
        <v>320</v>
      </c>
      <c r="L705" s="165"/>
      <c r="M705" s="166" t="s">
        <v>1</v>
      </c>
      <c r="N705" s="167" t="s">
        <v>39</v>
      </c>
      <c r="P705" s="140">
        <f>O705*H705</f>
        <v>0</v>
      </c>
      <c r="Q705" s="140">
        <v>1.6999999999999999E-3</v>
      </c>
      <c r="R705" s="140">
        <f>Q705*H705</f>
        <v>0.22504599999999997</v>
      </c>
      <c r="S705" s="140">
        <v>0</v>
      </c>
      <c r="T705" s="141">
        <f>S705*H705</f>
        <v>0</v>
      </c>
      <c r="AR705" s="142" t="s">
        <v>241</v>
      </c>
      <c r="AT705" s="142" t="s">
        <v>326</v>
      </c>
      <c r="AU705" s="142" t="s">
        <v>83</v>
      </c>
      <c r="AY705" s="17" t="s">
        <v>159</v>
      </c>
      <c r="BE705" s="143">
        <f>IF(N705="základní",J705,0)</f>
        <v>0</v>
      </c>
      <c r="BF705" s="143">
        <f>IF(N705="snížená",J705,0)</f>
        <v>0</v>
      </c>
      <c r="BG705" s="143">
        <f>IF(N705="zákl. přenesená",J705,0)</f>
        <v>0</v>
      </c>
      <c r="BH705" s="143">
        <f>IF(N705="sníž. přenesená",J705,0)</f>
        <v>0</v>
      </c>
      <c r="BI705" s="143">
        <f>IF(N705="nulová",J705,0)</f>
        <v>0</v>
      </c>
      <c r="BJ705" s="17" t="s">
        <v>81</v>
      </c>
      <c r="BK705" s="143">
        <f>ROUND(I705*H705,2)</f>
        <v>0</v>
      </c>
      <c r="BL705" s="17" t="s">
        <v>200</v>
      </c>
      <c r="BM705" s="142" t="s">
        <v>2198</v>
      </c>
    </row>
    <row r="706" spans="2:65" s="1" customFormat="1" ht="10.199999999999999">
      <c r="B706" s="32"/>
      <c r="D706" s="144" t="s">
        <v>165</v>
      </c>
      <c r="F706" s="145" t="s">
        <v>2197</v>
      </c>
      <c r="I706" s="146"/>
      <c r="L706" s="32"/>
      <c r="M706" s="147"/>
      <c r="T706" s="56"/>
      <c r="AT706" s="17" t="s">
        <v>165</v>
      </c>
      <c r="AU706" s="17" t="s">
        <v>83</v>
      </c>
    </row>
    <row r="707" spans="2:65" s="1" customFormat="1" ht="24.15" customHeight="1">
      <c r="B707" s="130"/>
      <c r="C707" s="131" t="s">
        <v>1033</v>
      </c>
      <c r="D707" s="131" t="s">
        <v>160</v>
      </c>
      <c r="E707" s="132" t="s">
        <v>2199</v>
      </c>
      <c r="F707" s="133" t="s">
        <v>2200</v>
      </c>
      <c r="G707" s="134" t="s">
        <v>336</v>
      </c>
      <c r="H707" s="135">
        <v>6.8049999999999997</v>
      </c>
      <c r="I707" s="136"/>
      <c r="J707" s="137">
        <f>ROUND(I707*H707,2)</f>
        <v>0</v>
      </c>
      <c r="K707" s="133" t="s">
        <v>320</v>
      </c>
      <c r="L707" s="32"/>
      <c r="M707" s="138" t="s">
        <v>1</v>
      </c>
      <c r="N707" s="139" t="s">
        <v>39</v>
      </c>
      <c r="P707" s="140">
        <f>O707*H707</f>
        <v>0</v>
      </c>
      <c r="Q707" s="140">
        <v>4.0000000000000002E-4</v>
      </c>
      <c r="R707" s="140">
        <f>Q707*H707</f>
        <v>2.722E-3</v>
      </c>
      <c r="S707" s="140">
        <v>0</v>
      </c>
      <c r="T707" s="141">
        <f>S707*H707</f>
        <v>0</v>
      </c>
      <c r="AR707" s="142" t="s">
        <v>200</v>
      </c>
      <c r="AT707" s="142" t="s">
        <v>160</v>
      </c>
      <c r="AU707" s="142" t="s">
        <v>83</v>
      </c>
      <c r="AY707" s="17" t="s">
        <v>159</v>
      </c>
      <c r="BE707" s="143">
        <f>IF(N707="základní",J707,0)</f>
        <v>0</v>
      </c>
      <c r="BF707" s="143">
        <f>IF(N707="snížená",J707,0)</f>
        <v>0</v>
      </c>
      <c r="BG707" s="143">
        <f>IF(N707="zákl. přenesená",J707,0)</f>
        <v>0</v>
      </c>
      <c r="BH707" s="143">
        <f>IF(N707="sníž. přenesená",J707,0)</f>
        <v>0</v>
      </c>
      <c r="BI707" s="143">
        <f>IF(N707="nulová",J707,0)</f>
        <v>0</v>
      </c>
      <c r="BJ707" s="17" t="s">
        <v>81</v>
      </c>
      <c r="BK707" s="143">
        <f>ROUND(I707*H707,2)</f>
        <v>0</v>
      </c>
      <c r="BL707" s="17" t="s">
        <v>200</v>
      </c>
      <c r="BM707" s="142" t="s">
        <v>2201</v>
      </c>
    </row>
    <row r="708" spans="2:65" s="1" customFormat="1" ht="19.2">
      <c r="B708" s="32"/>
      <c r="D708" s="144" t="s">
        <v>165</v>
      </c>
      <c r="F708" s="145" t="s">
        <v>2202</v>
      </c>
      <c r="I708" s="146"/>
      <c r="L708" s="32"/>
      <c r="M708" s="147"/>
      <c r="T708" s="56"/>
      <c r="AT708" s="17" t="s">
        <v>165</v>
      </c>
      <c r="AU708" s="17" t="s">
        <v>83</v>
      </c>
    </row>
    <row r="709" spans="2:65" s="1" customFormat="1" ht="44.25" customHeight="1">
      <c r="B709" s="130"/>
      <c r="C709" s="158" t="s">
        <v>1037</v>
      </c>
      <c r="D709" s="158" t="s">
        <v>326</v>
      </c>
      <c r="E709" s="159" t="s">
        <v>2203</v>
      </c>
      <c r="F709" s="160" t="s">
        <v>2204</v>
      </c>
      <c r="G709" s="161" t="s">
        <v>336</v>
      </c>
      <c r="H709" s="162">
        <v>6.8049999999999997</v>
      </c>
      <c r="I709" s="163"/>
      <c r="J709" s="164">
        <f>ROUND(I709*H709,2)</f>
        <v>0</v>
      </c>
      <c r="K709" s="160" t="s">
        <v>320</v>
      </c>
      <c r="L709" s="165"/>
      <c r="M709" s="166" t="s">
        <v>1</v>
      </c>
      <c r="N709" s="167" t="s">
        <v>39</v>
      </c>
      <c r="P709" s="140">
        <f>O709*H709</f>
        <v>0</v>
      </c>
      <c r="Q709" s="140">
        <v>5.4000000000000003E-3</v>
      </c>
      <c r="R709" s="140">
        <f>Q709*H709</f>
        <v>3.6747000000000002E-2</v>
      </c>
      <c r="S709" s="140">
        <v>0</v>
      </c>
      <c r="T709" s="141">
        <f>S709*H709</f>
        <v>0</v>
      </c>
      <c r="AR709" s="142" t="s">
        <v>241</v>
      </c>
      <c r="AT709" s="142" t="s">
        <v>326</v>
      </c>
      <c r="AU709" s="142" t="s">
        <v>83</v>
      </c>
      <c r="AY709" s="17" t="s">
        <v>159</v>
      </c>
      <c r="BE709" s="143">
        <f>IF(N709="základní",J709,0)</f>
        <v>0</v>
      </c>
      <c r="BF709" s="143">
        <f>IF(N709="snížená",J709,0)</f>
        <v>0</v>
      </c>
      <c r="BG709" s="143">
        <f>IF(N709="zákl. přenesená",J709,0)</f>
        <v>0</v>
      </c>
      <c r="BH709" s="143">
        <f>IF(N709="sníž. přenesená",J709,0)</f>
        <v>0</v>
      </c>
      <c r="BI709" s="143">
        <f>IF(N709="nulová",J709,0)</f>
        <v>0</v>
      </c>
      <c r="BJ709" s="17" t="s">
        <v>81</v>
      </c>
      <c r="BK709" s="143">
        <f>ROUND(I709*H709,2)</f>
        <v>0</v>
      </c>
      <c r="BL709" s="17" t="s">
        <v>200</v>
      </c>
      <c r="BM709" s="142" t="s">
        <v>2205</v>
      </c>
    </row>
    <row r="710" spans="2:65" s="1" customFormat="1" ht="28.8">
      <c r="B710" s="32"/>
      <c r="D710" s="144" t="s">
        <v>165</v>
      </c>
      <c r="F710" s="145" t="s">
        <v>2204</v>
      </c>
      <c r="I710" s="146"/>
      <c r="L710" s="32"/>
      <c r="M710" s="147"/>
      <c r="T710" s="56"/>
      <c r="AT710" s="17" t="s">
        <v>165</v>
      </c>
      <c r="AU710" s="17" t="s">
        <v>83</v>
      </c>
    </row>
    <row r="711" spans="2:65" s="1" customFormat="1" ht="24.15" customHeight="1">
      <c r="B711" s="130"/>
      <c r="C711" s="131" t="s">
        <v>1041</v>
      </c>
      <c r="D711" s="131" t="s">
        <v>160</v>
      </c>
      <c r="E711" s="132" t="s">
        <v>2206</v>
      </c>
      <c r="F711" s="133" t="s">
        <v>2207</v>
      </c>
      <c r="G711" s="134" t="s">
        <v>329</v>
      </c>
      <c r="H711" s="135">
        <v>0.26500000000000001</v>
      </c>
      <c r="I711" s="136"/>
      <c r="J711" s="137">
        <f>ROUND(I711*H711,2)</f>
        <v>0</v>
      </c>
      <c r="K711" s="133" t="s">
        <v>320</v>
      </c>
      <c r="L711" s="32"/>
      <c r="M711" s="138" t="s">
        <v>1</v>
      </c>
      <c r="N711" s="139" t="s">
        <v>39</v>
      </c>
      <c r="P711" s="140">
        <f>O711*H711</f>
        <v>0</v>
      </c>
      <c r="Q711" s="140">
        <v>0</v>
      </c>
      <c r="R711" s="140">
        <f>Q711*H711</f>
        <v>0</v>
      </c>
      <c r="S711" s="140">
        <v>0</v>
      </c>
      <c r="T711" s="141">
        <f>S711*H711</f>
        <v>0</v>
      </c>
      <c r="AR711" s="142" t="s">
        <v>200</v>
      </c>
      <c r="AT711" s="142" t="s">
        <v>160</v>
      </c>
      <c r="AU711" s="142" t="s">
        <v>83</v>
      </c>
      <c r="AY711" s="17" t="s">
        <v>159</v>
      </c>
      <c r="BE711" s="143">
        <f>IF(N711="základní",J711,0)</f>
        <v>0</v>
      </c>
      <c r="BF711" s="143">
        <f>IF(N711="snížená",J711,0)</f>
        <v>0</v>
      </c>
      <c r="BG711" s="143">
        <f>IF(N711="zákl. přenesená",J711,0)</f>
        <v>0</v>
      </c>
      <c r="BH711" s="143">
        <f>IF(N711="sníž. přenesená",J711,0)</f>
        <v>0</v>
      </c>
      <c r="BI711" s="143">
        <f>IF(N711="nulová",J711,0)</f>
        <v>0</v>
      </c>
      <c r="BJ711" s="17" t="s">
        <v>81</v>
      </c>
      <c r="BK711" s="143">
        <f>ROUND(I711*H711,2)</f>
        <v>0</v>
      </c>
      <c r="BL711" s="17" t="s">
        <v>200</v>
      </c>
      <c r="BM711" s="142" t="s">
        <v>2208</v>
      </c>
    </row>
    <row r="712" spans="2:65" s="1" customFormat="1" ht="28.8">
      <c r="B712" s="32"/>
      <c r="D712" s="144" t="s">
        <v>165</v>
      </c>
      <c r="F712" s="145" t="s">
        <v>2209</v>
      </c>
      <c r="I712" s="146"/>
      <c r="L712" s="32"/>
      <c r="M712" s="147"/>
      <c r="T712" s="56"/>
      <c r="AT712" s="17" t="s">
        <v>165</v>
      </c>
      <c r="AU712" s="17" t="s">
        <v>83</v>
      </c>
    </row>
    <row r="713" spans="2:65" s="10" customFormat="1" ht="22.8" customHeight="1">
      <c r="B713" s="120"/>
      <c r="D713" s="121" t="s">
        <v>73</v>
      </c>
      <c r="E713" s="156" t="s">
        <v>2210</v>
      </c>
      <c r="F713" s="156" t="s">
        <v>2211</v>
      </c>
      <c r="I713" s="123"/>
      <c r="J713" s="157">
        <f>BK713</f>
        <v>0</v>
      </c>
      <c r="L713" s="120"/>
      <c r="M713" s="125"/>
      <c r="P713" s="126">
        <f>SUM(P714:P735)</f>
        <v>0</v>
      </c>
      <c r="R713" s="126">
        <f>SUM(R714:R735)</f>
        <v>0.10125000000000001</v>
      </c>
      <c r="T713" s="127">
        <f>SUM(T714:T735)</f>
        <v>0</v>
      </c>
      <c r="AR713" s="121" t="s">
        <v>83</v>
      </c>
      <c r="AT713" s="128" t="s">
        <v>73</v>
      </c>
      <c r="AU713" s="128" t="s">
        <v>81</v>
      </c>
      <c r="AY713" s="121" t="s">
        <v>159</v>
      </c>
      <c r="BK713" s="129">
        <f>SUM(BK714:BK735)</f>
        <v>0</v>
      </c>
    </row>
    <row r="714" spans="2:65" s="1" customFormat="1" ht="24.15" customHeight="1">
      <c r="B714" s="130"/>
      <c r="C714" s="131" t="s">
        <v>1043</v>
      </c>
      <c r="D714" s="131" t="s">
        <v>160</v>
      </c>
      <c r="E714" s="132" t="s">
        <v>2212</v>
      </c>
      <c r="F714" s="133" t="s">
        <v>2213</v>
      </c>
      <c r="G714" s="134" t="s">
        <v>336</v>
      </c>
      <c r="H714" s="135">
        <v>50.625</v>
      </c>
      <c r="I714" s="136"/>
      <c r="J714" s="137">
        <f>ROUND(I714*H714,2)</f>
        <v>0</v>
      </c>
      <c r="K714" s="133" t="s">
        <v>320</v>
      </c>
      <c r="L714" s="32"/>
      <c r="M714" s="138" t="s">
        <v>1</v>
      </c>
      <c r="N714" s="139" t="s">
        <v>39</v>
      </c>
      <c r="P714" s="140">
        <f>O714*H714</f>
        <v>0</v>
      </c>
      <c r="Q714" s="140">
        <v>0</v>
      </c>
      <c r="R714" s="140">
        <f>Q714*H714</f>
        <v>0</v>
      </c>
      <c r="S714" s="140">
        <v>0</v>
      </c>
      <c r="T714" s="141">
        <f>S714*H714</f>
        <v>0</v>
      </c>
      <c r="AR714" s="142" t="s">
        <v>200</v>
      </c>
      <c r="AT714" s="142" t="s">
        <v>160</v>
      </c>
      <c r="AU714" s="142" t="s">
        <v>83</v>
      </c>
      <c r="AY714" s="17" t="s">
        <v>159</v>
      </c>
      <c r="BE714" s="143">
        <f>IF(N714="základní",J714,0)</f>
        <v>0</v>
      </c>
      <c r="BF714" s="143">
        <f>IF(N714="snížená",J714,0)</f>
        <v>0</v>
      </c>
      <c r="BG714" s="143">
        <f>IF(N714="zákl. přenesená",J714,0)</f>
        <v>0</v>
      </c>
      <c r="BH714" s="143">
        <f>IF(N714="sníž. přenesená",J714,0)</f>
        <v>0</v>
      </c>
      <c r="BI714" s="143">
        <f>IF(N714="nulová",J714,0)</f>
        <v>0</v>
      </c>
      <c r="BJ714" s="17" t="s">
        <v>81</v>
      </c>
      <c r="BK714" s="143">
        <f>ROUND(I714*H714,2)</f>
        <v>0</v>
      </c>
      <c r="BL714" s="17" t="s">
        <v>200</v>
      </c>
      <c r="BM714" s="142" t="s">
        <v>2214</v>
      </c>
    </row>
    <row r="715" spans="2:65" s="1" customFormat="1" ht="28.8">
      <c r="B715" s="32"/>
      <c r="D715" s="144" t="s">
        <v>165</v>
      </c>
      <c r="F715" s="145" t="s">
        <v>2215</v>
      </c>
      <c r="I715" s="146"/>
      <c r="L715" s="32"/>
      <c r="M715" s="147"/>
      <c r="T715" s="56"/>
      <c r="AT715" s="17" t="s">
        <v>165</v>
      </c>
      <c r="AU715" s="17" t="s">
        <v>83</v>
      </c>
    </row>
    <row r="716" spans="2:65" s="1" customFormat="1" ht="24.15" customHeight="1">
      <c r="B716" s="130"/>
      <c r="C716" s="158" t="s">
        <v>1045</v>
      </c>
      <c r="D716" s="158" t="s">
        <v>326</v>
      </c>
      <c r="E716" s="159" t="s">
        <v>2216</v>
      </c>
      <c r="F716" s="160" t="s">
        <v>2217</v>
      </c>
      <c r="G716" s="161" t="s">
        <v>336</v>
      </c>
      <c r="H716" s="162">
        <v>50.625</v>
      </c>
      <c r="I716" s="163"/>
      <c r="J716" s="164">
        <f>ROUND(I716*H716,2)</f>
        <v>0</v>
      </c>
      <c r="K716" s="160" t="s">
        <v>320</v>
      </c>
      <c r="L716" s="165"/>
      <c r="M716" s="166" t="s">
        <v>1</v>
      </c>
      <c r="N716" s="167" t="s">
        <v>39</v>
      </c>
      <c r="P716" s="140">
        <f>O716*H716</f>
        <v>0</v>
      </c>
      <c r="Q716" s="140">
        <v>1.5E-3</v>
      </c>
      <c r="R716" s="140">
        <f>Q716*H716</f>
        <v>7.5937500000000005E-2</v>
      </c>
      <c r="S716" s="140">
        <v>0</v>
      </c>
      <c r="T716" s="141">
        <f>S716*H716</f>
        <v>0</v>
      </c>
      <c r="AR716" s="142" t="s">
        <v>241</v>
      </c>
      <c r="AT716" s="142" t="s">
        <v>326</v>
      </c>
      <c r="AU716" s="142" t="s">
        <v>83</v>
      </c>
      <c r="AY716" s="17" t="s">
        <v>159</v>
      </c>
      <c r="BE716" s="143">
        <f>IF(N716="základní",J716,0)</f>
        <v>0</v>
      </c>
      <c r="BF716" s="143">
        <f>IF(N716="snížená",J716,0)</f>
        <v>0</v>
      </c>
      <c r="BG716" s="143">
        <f>IF(N716="zákl. přenesená",J716,0)</f>
        <v>0</v>
      </c>
      <c r="BH716" s="143">
        <f>IF(N716="sníž. přenesená",J716,0)</f>
        <v>0</v>
      </c>
      <c r="BI716" s="143">
        <f>IF(N716="nulová",J716,0)</f>
        <v>0</v>
      </c>
      <c r="BJ716" s="17" t="s">
        <v>81</v>
      </c>
      <c r="BK716" s="143">
        <f>ROUND(I716*H716,2)</f>
        <v>0</v>
      </c>
      <c r="BL716" s="17" t="s">
        <v>200</v>
      </c>
      <c r="BM716" s="142" t="s">
        <v>2218</v>
      </c>
    </row>
    <row r="717" spans="2:65" s="1" customFormat="1" ht="19.2">
      <c r="B717" s="32"/>
      <c r="D717" s="144" t="s">
        <v>165</v>
      </c>
      <c r="F717" s="145" t="s">
        <v>2217</v>
      </c>
      <c r="I717" s="146"/>
      <c r="L717" s="32"/>
      <c r="M717" s="147"/>
      <c r="T717" s="56"/>
      <c r="AT717" s="17" t="s">
        <v>165</v>
      </c>
      <c r="AU717" s="17" t="s">
        <v>83</v>
      </c>
    </row>
    <row r="718" spans="2:65" s="13" customFormat="1" ht="10.199999999999999">
      <c r="B718" s="176"/>
      <c r="D718" s="144" t="s">
        <v>331</v>
      </c>
      <c r="E718" s="177" t="s">
        <v>1</v>
      </c>
      <c r="F718" s="178" t="s">
        <v>1725</v>
      </c>
      <c r="H718" s="177" t="s">
        <v>1</v>
      </c>
      <c r="I718" s="179"/>
      <c r="L718" s="176"/>
      <c r="M718" s="180"/>
      <c r="T718" s="181"/>
      <c r="AT718" s="177" t="s">
        <v>331</v>
      </c>
      <c r="AU718" s="177" t="s">
        <v>83</v>
      </c>
      <c r="AV718" s="13" t="s">
        <v>81</v>
      </c>
      <c r="AW718" s="13" t="s">
        <v>31</v>
      </c>
      <c r="AX718" s="13" t="s">
        <v>74</v>
      </c>
      <c r="AY718" s="177" t="s">
        <v>159</v>
      </c>
    </row>
    <row r="719" spans="2:65" s="12" customFormat="1" ht="10.199999999999999">
      <c r="B719" s="168"/>
      <c r="D719" s="144" t="s">
        <v>331</v>
      </c>
      <c r="E719" s="169" t="s">
        <v>1</v>
      </c>
      <c r="F719" s="170" t="s">
        <v>2219</v>
      </c>
      <c r="H719" s="171">
        <v>15.93</v>
      </c>
      <c r="I719" s="172"/>
      <c r="L719" s="168"/>
      <c r="M719" s="173"/>
      <c r="T719" s="174"/>
      <c r="AT719" s="169" t="s">
        <v>331</v>
      </c>
      <c r="AU719" s="169" t="s">
        <v>83</v>
      </c>
      <c r="AV719" s="12" t="s">
        <v>83</v>
      </c>
      <c r="AW719" s="12" t="s">
        <v>31</v>
      </c>
      <c r="AX719" s="12" t="s">
        <v>74</v>
      </c>
      <c r="AY719" s="169" t="s">
        <v>159</v>
      </c>
    </row>
    <row r="720" spans="2:65" s="12" customFormat="1" ht="10.199999999999999">
      <c r="B720" s="168"/>
      <c r="D720" s="144" t="s">
        <v>331</v>
      </c>
      <c r="E720" s="169" t="s">
        <v>1</v>
      </c>
      <c r="F720" s="170" t="s">
        <v>2220</v>
      </c>
      <c r="H720" s="171">
        <v>21.93</v>
      </c>
      <c r="I720" s="172"/>
      <c r="L720" s="168"/>
      <c r="M720" s="173"/>
      <c r="T720" s="174"/>
      <c r="AT720" s="169" t="s">
        <v>331</v>
      </c>
      <c r="AU720" s="169" t="s">
        <v>83</v>
      </c>
      <c r="AV720" s="12" t="s">
        <v>83</v>
      </c>
      <c r="AW720" s="12" t="s">
        <v>31</v>
      </c>
      <c r="AX720" s="12" t="s">
        <v>74</v>
      </c>
      <c r="AY720" s="169" t="s">
        <v>159</v>
      </c>
    </row>
    <row r="721" spans="2:65" s="12" customFormat="1" ht="10.199999999999999">
      <c r="B721" s="168"/>
      <c r="D721" s="144" t="s">
        <v>331</v>
      </c>
      <c r="E721" s="169" t="s">
        <v>1</v>
      </c>
      <c r="F721" s="170" t="s">
        <v>2221</v>
      </c>
      <c r="H721" s="171">
        <v>9.077</v>
      </c>
      <c r="I721" s="172"/>
      <c r="L721" s="168"/>
      <c r="M721" s="173"/>
      <c r="T721" s="174"/>
      <c r="AT721" s="169" t="s">
        <v>331</v>
      </c>
      <c r="AU721" s="169" t="s">
        <v>83</v>
      </c>
      <c r="AV721" s="12" t="s">
        <v>83</v>
      </c>
      <c r="AW721" s="12" t="s">
        <v>31</v>
      </c>
      <c r="AX721" s="12" t="s">
        <v>74</v>
      </c>
      <c r="AY721" s="169" t="s">
        <v>159</v>
      </c>
    </row>
    <row r="722" spans="2:65" s="12" customFormat="1" ht="10.199999999999999">
      <c r="B722" s="168"/>
      <c r="D722" s="144" t="s">
        <v>331</v>
      </c>
      <c r="E722" s="169" t="s">
        <v>1</v>
      </c>
      <c r="F722" s="170" t="s">
        <v>2222</v>
      </c>
      <c r="H722" s="171">
        <v>1.8</v>
      </c>
      <c r="I722" s="172"/>
      <c r="L722" s="168"/>
      <c r="M722" s="173"/>
      <c r="T722" s="174"/>
      <c r="AT722" s="169" t="s">
        <v>331</v>
      </c>
      <c r="AU722" s="169" t="s">
        <v>83</v>
      </c>
      <c r="AV722" s="12" t="s">
        <v>83</v>
      </c>
      <c r="AW722" s="12" t="s">
        <v>31</v>
      </c>
      <c r="AX722" s="12" t="s">
        <v>74</v>
      </c>
      <c r="AY722" s="169" t="s">
        <v>159</v>
      </c>
    </row>
    <row r="723" spans="2:65" s="12" customFormat="1" ht="10.199999999999999">
      <c r="B723" s="168"/>
      <c r="D723" s="144" t="s">
        <v>331</v>
      </c>
      <c r="E723" s="169" t="s">
        <v>1</v>
      </c>
      <c r="F723" s="170" t="s">
        <v>2223</v>
      </c>
      <c r="H723" s="171">
        <v>1.8879999999999999</v>
      </c>
      <c r="I723" s="172"/>
      <c r="L723" s="168"/>
      <c r="M723" s="173"/>
      <c r="T723" s="174"/>
      <c r="AT723" s="169" t="s">
        <v>331</v>
      </c>
      <c r="AU723" s="169" t="s">
        <v>83</v>
      </c>
      <c r="AV723" s="12" t="s">
        <v>83</v>
      </c>
      <c r="AW723" s="12" t="s">
        <v>31</v>
      </c>
      <c r="AX723" s="12" t="s">
        <v>74</v>
      </c>
      <c r="AY723" s="169" t="s">
        <v>159</v>
      </c>
    </row>
    <row r="724" spans="2:65" s="14" customFormat="1" ht="10.199999999999999">
      <c r="B724" s="182"/>
      <c r="D724" s="144" t="s">
        <v>331</v>
      </c>
      <c r="E724" s="183" t="s">
        <v>1</v>
      </c>
      <c r="F724" s="184" t="s">
        <v>1597</v>
      </c>
      <c r="H724" s="185">
        <v>50.625</v>
      </c>
      <c r="I724" s="186"/>
      <c r="L724" s="182"/>
      <c r="M724" s="187"/>
      <c r="T724" s="188"/>
      <c r="AT724" s="183" t="s">
        <v>331</v>
      </c>
      <c r="AU724" s="183" t="s">
        <v>83</v>
      </c>
      <c r="AV724" s="14" t="s">
        <v>164</v>
      </c>
      <c r="AW724" s="14" t="s">
        <v>31</v>
      </c>
      <c r="AX724" s="14" t="s">
        <v>81</v>
      </c>
      <c r="AY724" s="183" t="s">
        <v>159</v>
      </c>
    </row>
    <row r="725" spans="2:65" s="1" customFormat="1" ht="24.15" customHeight="1">
      <c r="B725" s="130"/>
      <c r="C725" s="158" t="s">
        <v>1047</v>
      </c>
      <c r="D725" s="158" t="s">
        <v>326</v>
      </c>
      <c r="E725" s="159" t="s">
        <v>2224</v>
      </c>
      <c r="F725" s="160" t="s">
        <v>2225</v>
      </c>
      <c r="G725" s="161" t="s">
        <v>336</v>
      </c>
      <c r="H725" s="162">
        <v>50.625</v>
      </c>
      <c r="I725" s="163"/>
      <c r="J725" s="164">
        <f>ROUND(I725*H725,2)</f>
        <v>0</v>
      </c>
      <c r="K725" s="160" t="s">
        <v>320</v>
      </c>
      <c r="L725" s="165"/>
      <c r="M725" s="166" t="s">
        <v>1</v>
      </c>
      <c r="N725" s="167" t="s">
        <v>39</v>
      </c>
      <c r="P725" s="140">
        <f>O725*H725</f>
        <v>0</v>
      </c>
      <c r="Q725" s="140">
        <v>5.0000000000000001E-4</v>
      </c>
      <c r="R725" s="140">
        <f>Q725*H725</f>
        <v>2.5312500000000002E-2</v>
      </c>
      <c r="S725" s="140">
        <v>0</v>
      </c>
      <c r="T725" s="141">
        <f>S725*H725</f>
        <v>0</v>
      </c>
      <c r="AR725" s="142" t="s">
        <v>241</v>
      </c>
      <c r="AT725" s="142" t="s">
        <v>326</v>
      </c>
      <c r="AU725" s="142" t="s">
        <v>83</v>
      </c>
      <c r="AY725" s="17" t="s">
        <v>159</v>
      </c>
      <c r="BE725" s="143">
        <f>IF(N725="základní",J725,0)</f>
        <v>0</v>
      </c>
      <c r="BF725" s="143">
        <f>IF(N725="snížená",J725,0)</f>
        <v>0</v>
      </c>
      <c r="BG725" s="143">
        <f>IF(N725="zákl. přenesená",J725,0)</f>
        <v>0</v>
      </c>
      <c r="BH725" s="143">
        <f>IF(N725="sníž. přenesená",J725,0)</f>
        <v>0</v>
      </c>
      <c r="BI725" s="143">
        <f>IF(N725="nulová",J725,0)</f>
        <v>0</v>
      </c>
      <c r="BJ725" s="17" t="s">
        <v>81</v>
      </c>
      <c r="BK725" s="143">
        <f>ROUND(I725*H725,2)</f>
        <v>0</v>
      </c>
      <c r="BL725" s="17" t="s">
        <v>200</v>
      </c>
      <c r="BM725" s="142" t="s">
        <v>2226</v>
      </c>
    </row>
    <row r="726" spans="2:65" s="1" customFormat="1" ht="19.2">
      <c r="B726" s="32"/>
      <c r="D726" s="144" t="s">
        <v>165</v>
      </c>
      <c r="F726" s="145" t="s">
        <v>2225</v>
      </c>
      <c r="I726" s="146"/>
      <c r="L726" s="32"/>
      <c r="M726" s="147"/>
      <c r="T726" s="56"/>
      <c r="AT726" s="17" t="s">
        <v>165</v>
      </c>
      <c r="AU726" s="17" t="s">
        <v>83</v>
      </c>
    </row>
    <row r="727" spans="2:65" s="13" customFormat="1" ht="10.199999999999999">
      <c r="B727" s="176"/>
      <c r="D727" s="144" t="s">
        <v>331</v>
      </c>
      <c r="E727" s="177" t="s">
        <v>1</v>
      </c>
      <c r="F727" s="178" t="s">
        <v>1725</v>
      </c>
      <c r="H727" s="177" t="s">
        <v>1</v>
      </c>
      <c r="I727" s="179"/>
      <c r="L727" s="176"/>
      <c r="M727" s="180"/>
      <c r="T727" s="181"/>
      <c r="AT727" s="177" t="s">
        <v>331</v>
      </c>
      <c r="AU727" s="177" t="s">
        <v>83</v>
      </c>
      <c r="AV727" s="13" t="s">
        <v>81</v>
      </c>
      <c r="AW727" s="13" t="s">
        <v>31</v>
      </c>
      <c r="AX727" s="13" t="s">
        <v>74</v>
      </c>
      <c r="AY727" s="177" t="s">
        <v>159</v>
      </c>
    </row>
    <row r="728" spans="2:65" s="12" customFormat="1" ht="10.199999999999999">
      <c r="B728" s="168"/>
      <c r="D728" s="144" t="s">
        <v>331</v>
      </c>
      <c r="E728" s="169" t="s">
        <v>1</v>
      </c>
      <c r="F728" s="170" t="s">
        <v>2219</v>
      </c>
      <c r="H728" s="171">
        <v>15.93</v>
      </c>
      <c r="I728" s="172"/>
      <c r="L728" s="168"/>
      <c r="M728" s="173"/>
      <c r="T728" s="174"/>
      <c r="AT728" s="169" t="s">
        <v>331</v>
      </c>
      <c r="AU728" s="169" t="s">
        <v>83</v>
      </c>
      <c r="AV728" s="12" t="s">
        <v>83</v>
      </c>
      <c r="AW728" s="12" t="s">
        <v>31</v>
      </c>
      <c r="AX728" s="12" t="s">
        <v>74</v>
      </c>
      <c r="AY728" s="169" t="s">
        <v>159</v>
      </c>
    </row>
    <row r="729" spans="2:65" s="12" customFormat="1" ht="10.199999999999999">
      <c r="B729" s="168"/>
      <c r="D729" s="144" t="s">
        <v>331</v>
      </c>
      <c r="E729" s="169" t="s">
        <v>1</v>
      </c>
      <c r="F729" s="170" t="s">
        <v>2220</v>
      </c>
      <c r="H729" s="171">
        <v>21.93</v>
      </c>
      <c r="I729" s="172"/>
      <c r="L729" s="168"/>
      <c r="M729" s="173"/>
      <c r="T729" s="174"/>
      <c r="AT729" s="169" t="s">
        <v>331</v>
      </c>
      <c r="AU729" s="169" t="s">
        <v>83</v>
      </c>
      <c r="AV729" s="12" t="s">
        <v>83</v>
      </c>
      <c r="AW729" s="12" t="s">
        <v>31</v>
      </c>
      <c r="AX729" s="12" t="s">
        <v>74</v>
      </c>
      <c r="AY729" s="169" t="s">
        <v>159</v>
      </c>
    </row>
    <row r="730" spans="2:65" s="12" customFormat="1" ht="10.199999999999999">
      <c r="B730" s="168"/>
      <c r="D730" s="144" t="s">
        <v>331</v>
      </c>
      <c r="E730" s="169" t="s">
        <v>1</v>
      </c>
      <c r="F730" s="170" t="s">
        <v>2221</v>
      </c>
      <c r="H730" s="171">
        <v>9.077</v>
      </c>
      <c r="I730" s="172"/>
      <c r="L730" s="168"/>
      <c r="M730" s="173"/>
      <c r="T730" s="174"/>
      <c r="AT730" s="169" t="s">
        <v>331</v>
      </c>
      <c r="AU730" s="169" t="s">
        <v>83</v>
      </c>
      <c r="AV730" s="12" t="s">
        <v>83</v>
      </c>
      <c r="AW730" s="12" t="s">
        <v>31</v>
      </c>
      <c r="AX730" s="12" t="s">
        <v>74</v>
      </c>
      <c r="AY730" s="169" t="s">
        <v>159</v>
      </c>
    </row>
    <row r="731" spans="2:65" s="12" customFormat="1" ht="10.199999999999999">
      <c r="B731" s="168"/>
      <c r="D731" s="144" t="s">
        <v>331</v>
      </c>
      <c r="E731" s="169" t="s">
        <v>1</v>
      </c>
      <c r="F731" s="170" t="s">
        <v>2222</v>
      </c>
      <c r="H731" s="171">
        <v>1.8</v>
      </c>
      <c r="I731" s="172"/>
      <c r="L731" s="168"/>
      <c r="M731" s="173"/>
      <c r="T731" s="174"/>
      <c r="AT731" s="169" t="s">
        <v>331</v>
      </c>
      <c r="AU731" s="169" t="s">
        <v>83</v>
      </c>
      <c r="AV731" s="12" t="s">
        <v>83</v>
      </c>
      <c r="AW731" s="12" t="s">
        <v>31</v>
      </c>
      <c r="AX731" s="12" t="s">
        <v>74</v>
      </c>
      <c r="AY731" s="169" t="s">
        <v>159</v>
      </c>
    </row>
    <row r="732" spans="2:65" s="12" customFormat="1" ht="10.199999999999999">
      <c r="B732" s="168"/>
      <c r="D732" s="144" t="s">
        <v>331</v>
      </c>
      <c r="E732" s="169" t="s">
        <v>1</v>
      </c>
      <c r="F732" s="170" t="s">
        <v>2223</v>
      </c>
      <c r="H732" s="171">
        <v>1.8879999999999999</v>
      </c>
      <c r="I732" s="172"/>
      <c r="L732" s="168"/>
      <c r="M732" s="173"/>
      <c r="T732" s="174"/>
      <c r="AT732" s="169" t="s">
        <v>331</v>
      </c>
      <c r="AU732" s="169" t="s">
        <v>83</v>
      </c>
      <c r="AV732" s="12" t="s">
        <v>83</v>
      </c>
      <c r="AW732" s="12" t="s">
        <v>31</v>
      </c>
      <c r="AX732" s="12" t="s">
        <v>74</v>
      </c>
      <c r="AY732" s="169" t="s">
        <v>159</v>
      </c>
    </row>
    <row r="733" spans="2:65" s="14" customFormat="1" ht="10.199999999999999">
      <c r="B733" s="182"/>
      <c r="D733" s="144" t="s">
        <v>331</v>
      </c>
      <c r="E733" s="183" t="s">
        <v>1</v>
      </c>
      <c r="F733" s="184" t="s">
        <v>1597</v>
      </c>
      <c r="H733" s="185">
        <v>50.625</v>
      </c>
      <c r="I733" s="186"/>
      <c r="L733" s="182"/>
      <c r="M733" s="187"/>
      <c r="T733" s="188"/>
      <c r="AT733" s="183" t="s">
        <v>331</v>
      </c>
      <c r="AU733" s="183" t="s">
        <v>83</v>
      </c>
      <c r="AV733" s="14" t="s">
        <v>164</v>
      </c>
      <c r="AW733" s="14" t="s">
        <v>31</v>
      </c>
      <c r="AX733" s="14" t="s">
        <v>81</v>
      </c>
      <c r="AY733" s="183" t="s">
        <v>159</v>
      </c>
    </row>
    <row r="734" spans="2:65" s="1" customFormat="1" ht="24.15" customHeight="1">
      <c r="B734" s="130"/>
      <c r="C734" s="131" t="s">
        <v>1049</v>
      </c>
      <c r="D734" s="131" t="s">
        <v>160</v>
      </c>
      <c r="E734" s="132" t="s">
        <v>2227</v>
      </c>
      <c r="F734" s="133" t="s">
        <v>2228</v>
      </c>
      <c r="G734" s="134" t="s">
        <v>329</v>
      </c>
      <c r="H734" s="135">
        <v>0.10100000000000001</v>
      </c>
      <c r="I734" s="136"/>
      <c r="J734" s="137">
        <f>ROUND(I734*H734,2)</f>
        <v>0</v>
      </c>
      <c r="K734" s="133" t="s">
        <v>320</v>
      </c>
      <c r="L734" s="32"/>
      <c r="M734" s="138" t="s">
        <v>1</v>
      </c>
      <c r="N734" s="139" t="s">
        <v>39</v>
      </c>
      <c r="P734" s="140">
        <f>O734*H734</f>
        <v>0</v>
      </c>
      <c r="Q734" s="140">
        <v>0</v>
      </c>
      <c r="R734" s="140">
        <f>Q734*H734</f>
        <v>0</v>
      </c>
      <c r="S734" s="140">
        <v>0</v>
      </c>
      <c r="T734" s="141">
        <f>S734*H734</f>
        <v>0</v>
      </c>
      <c r="AR734" s="142" t="s">
        <v>200</v>
      </c>
      <c r="AT734" s="142" t="s">
        <v>160</v>
      </c>
      <c r="AU734" s="142" t="s">
        <v>83</v>
      </c>
      <c r="AY734" s="17" t="s">
        <v>159</v>
      </c>
      <c r="BE734" s="143">
        <f>IF(N734="základní",J734,0)</f>
        <v>0</v>
      </c>
      <c r="BF734" s="143">
        <f>IF(N734="snížená",J734,0)</f>
        <v>0</v>
      </c>
      <c r="BG734" s="143">
        <f>IF(N734="zákl. přenesená",J734,0)</f>
        <v>0</v>
      </c>
      <c r="BH734" s="143">
        <f>IF(N734="sníž. přenesená",J734,0)</f>
        <v>0</v>
      </c>
      <c r="BI734" s="143">
        <f>IF(N734="nulová",J734,0)</f>
        <v>0</v>
      </c>
      <c r="BJ734" s="17" t="s">
        <v>81</v>
      </c>
      <c r="BK734" s="143">
        <f>ROUND(I734*H734,2)</f>
        <v>0</v>
      </c>
      <c r="BL734" s="17" t="s">
        <v>200</v>
      </c>
      <c r="BM734" s="142" t="s">
        <v>2229</v>
      </c>
    </row>
    <row r="735" spans="2:65" s="1" customFormat="1" ht="28.8">
      <c r="B735" s="32"/>
      <c r="D735" s="144" t="s">
        <v>165</v>
      </c>
      <c r="F735" s="145" t="s">
        <v>2230</v>
      </c>
      <c r="I735" s="146"/>
      <c r="L735" s="32"/>
      <c r="M735" s="147"/>
      <c r="T735" s="56"/>
      <c r="AT735" s="17" t="s">
        <v>165</v>
      </c>
      <c r="AU735" s="17" t="s">
        <v>83</v>
      </c>
    </row>
    <row r="736" spans="2:65" s="10" customFormat="1" ht="22.8" customHeight="1">
      <c r="B736" s="120"/>
      <c r="D736" s="121" t="s">
        <v>73</v>
      </c>
      <c r="E736" s="156" t="s">
        <v>2231</v>
      </c>
      <c r="F736" s="156" t="s">
        <v>2232</v>
      </c>
      <c r="I736" s="123"/>
      <c r="J736" s="157">
        <f>BK736</f>
        <v>0</v>
      </c>
      <c r="L736" s="120"/>
      <c r="M736" s="125"/>
      <c r="P736" s="126">
        <f>SUM(P737:P754)</f>
        <v>0</v>
      </c>
      <c r="R736" s="126">
        <f>SUM(R737:R754)</f>
        <v>6.496E-3</v>
      </c>
      <c r="T736" s="127">
        <f>SUM(T737:T754)</f>
        <v>0</v>
      </c>
      <c r="AR736" s="121" t="s">
        <v>83</v>
      </c>
      <c r="AT736" s="128" t="s">
        <v>73</v>
      </c>
      <c r="AU736" s="128" t="s">
        <v>81</v>
      </c>
      <c r="AY736" s="121" t="s">
        <v>159</v>
      </c>
      <c r="BK736" s="129">
        <f>SUM(BK737:BK754)</f>
        <v>0</v>
      </c>
    </row>
    <row r="737" spans="2:65" s="1" customFormat="1" ht="16.5" customHeight="1">
      <c r="B737" s="130"/>
      <c r="C737" s="131" t="s">
        <v>1053</v>
      </c>
      <c r="D737" s="131" t="s">
        <v>160</v>
      </c>
      <c r="E737" s="132" t="s">
        <v>2233</v>
      </c>
      <c r="F737" s="133" t="s">
        <v>2234</v>
      </c>
      <c r="G737" s="134" t="s">
        <v>163</v>
      </c>
      <c r="H737" s="135">
        <v>1</v>
      </c>
      <c r="I737" s="136"/>
      <c r="J737" s="137">
        <f>ROUND(I737*H737,2)</f>
        <v>0</v>
      </c>
      <c r="K737" s="133" t="s">
        <v>1</v>
      </c>
      <c r="L737" s="32"/>
      <c r="M737" s="138" t="s">
        <v>1</v>
      </c>
      <c r="N737" s="139" t="s">
        <v>39</v>
      </c>
      <c r="P737" s="140">
        <f>O737*H737</f>
        <v>0</v>
      </c>
      <c r="Q737" s="140">
        <v>0</v>
      </c>
      <c r="R737" s="140">
        <f>Q737*H737</f>
        <v>0</v>
      </c>
      <c r="S737" s="140">
        <v>0</v>
      </c>
      <c r="T737" s="141">
        <f>S737*H737</f>
        <v>0</v>
      </c>
      <c r="AR737" s="142" t="s">
        <v>1023</v>
      </c>
      <c r="AT737" s="142" t="s">
        <v>160</v>
      </c>
      <c r="AU737" s="142" t="s">
        <v>83</v>
      </c>
      <c r="AY737" s="17" t="s">
        <v>159</v>
      </c>
      <c r="BE737" s="143">
        <f>IF(N737="základní",J737,0)</f>
        <v>0</v>
      </c>
      <c r="BF737" s="143">
        <f>IF(N737="snížená",J737,0)</f>
        <v>0</v>
      </c>
      <c r="BG737" s="143">
        <f>IF(N737="zákl. přenesená",J737,0)</f>
        <v>0</v>
      </c>
      <c r="BH737" s="143">
        <f>IF(N737="sníž. přenesená",J737,0)</f>
        <v>0</v>
      </c>
      <c r="BI737" s="143">
        <f>IF(N737="nulová",J737,0)</f>
        <v>0</v>
      </c>
      <c r="BJ737" s="17" t="s">
        <v>81</v>
      </c>
      <c r="BK737" s="143">
        <f>ROUND(I737*H737,2)</f>
        <v>0</v>
      </c>
      <c r="BL737" s="17" t="s">
        <v>1023</v>
      </c>
      <c r="BM737" s="142" t="s">
        <v>2235</v>
      </c>
    </row>
    <row r="738" spans="2:65" s="1" customFormat="1" ht="10.199999999999999">
      <c r="B738" s="32"/>
      <c r="D738" s="144" t="s">
        <v>165</v>
      </c>
      <c r="F738" s="145" t="s">
        <v>2234</v>
      </c>
      <c r="I738" s="146"/>
      <c r="L738" s="32"/>
      <c r="M738" s="147"/>
      <c r="T738" s="56"/>
      <c r="AT738" s="17" t="s">
        <v>165</v>
      </c>
      <c r="AU738" s="17" t="s">
        <v>83</v>
      </c>
    </row>
    <row r="739" spans="2:65" s="1" customFormat="1" ht="21.75" customHeight="1">
      <c r="B739" s="130"/>
      <c r="C739" s="131" t="s">
        <v>787</v>
      </c>
      <c r="D739" s="131" t="s">
        <v>160</v>
      </c>
      <c r="E739" s="132" t="s">
        <v>2236</v>
      </c>
      <c r="F739" s="133" t="s">
        <v>2237</v>
      </c>
      <c r="G739" s="134" t="s">
        <v>344</v>
      </c>
      <c r="H739" s="135">
        <v>2.7</v>
      </c>
      <c r="I739" s="136"/>
      <c r="J739" s="137">
        <f>ROUND(I739*H739,2)</f>
        <v>0</v>
      </c>
      <c r="K739" s="133" t="s">
        <v>320</v>
      </c>
      <c r="L739" s="32"/>
      <c r="M739" s="138" t="s">
        <v>1</v>
      </c>
      <c r="N739" s="139" t="s">
        <v>39</v>
      </c>
      <c r="P739" s="140">
        <f>O739*H739</f>
        <v>0</v>
      </c>
      <c r="Q739" s="140">
        <v>1.42E-3</v>
      </c>
      <c r="R739" s="140">
        <f>Q739*H739</f>
        <v>3.8340000000000002E-3</v>
      </c>
      <c r="S739" s="140">
        <v>0</v>
      </c>
      <c r="T739" s="141">
        <f>S739*H739</f>
        <v>0</v>
      </c>
      <c r="AR739" s="142" t="s">
        <v>200</v>
      </c>
      <c r="AT739" s="142" t="s">
        <v>160</v>
      </c>
      <c r="AU739" s="142" t="s">
        <v>83</v>
      </c>
      <c r="AY739" s="17" t="s">
        <v>159</v>
      </c>
      <c r="BE739" s="143">
        <f>IF(N739="základní",J739,0)</f>
        <v>0</v>
      </c>
      <c r="BF739" s="143">
        <f>IF(N739="snížená",J739,0)</f>
        <v>0</v>
      </c>
      <c r="BG739" s="143">
        <f>IF(N739="zákl. přenesená",J739,0)</f>
        <v>0</v>
      </c>
      <c r="BH739" s="143">
        <f>IF(N739="sníž. přenesená",J739,0)</f>
        <v>0</v>
      </c>
      <c r="BI739" s="143">
        <f>IF(N739="nulová",J739,0)</f>
        <v>0</v>
      </c>
      <c r="BJ739" s="17" t="s">
        <v>81</v>
      </c>
      <c r="BK739" s="143">
        <f>ROUND(I739*H739,2)</f>
        <v>0</v>
      </c>
      <c r="BL739" s="17" t="s">
        <v>200</v>
      </c>
      <c r="BM739" s="142" t="s">
        <v>2238</v>
      </c>
    </row>
    <row r="740" spans="2:65" s="1" customFormat="1" ht="10.199999999999999">
      <c r="B740" s="32"/>
      <c r="D740" s="144" t="s">
        <v>165</v>
      </c>
      <c r="F740" s="145" t="s">
        <v>2239</v>
      </c>
      <c r="I740" s="146"/>
      <c r="L740" s="32"/>
      <c r="M740" s="147"/>
      <c r="T740" s="56"/>
      <c r="AT740" s="17" t="s">
        <v>165</v>
      </c>
      <c r="AU740" s="17" t="s">
        <v>83</v>
      </c>
    </row>
    <row r="741" spans="2:65" s="12" customFormat="1" ht="10.199999999999999">
      <c r="B741" s="168"/>
      <c r="D741" s="144" t="s">
        <v>331</v>
      </c>
      <c r="E741" s="169" t="s">
        <v>1</v>
      </c>
      <c r="F741" s="170" t="s">
        <v>2240</v>
      </c>
      <c r="H741" s="171">
        <v>2.7</v>
      </c>
      <c r="I741" s="172"/>
      <c r="L741" s="168"/>
      <c r="M741" s="173"/>
      <c r="T741" s="174"/>
      <c r="AT741" s="169" t="s">
        <v>331</v>
      </c>
      <c r="AU741" s="169" t="s">
        <v>83</v>
      </c>
      <c r="AV741" s="12" t="s">
        <v>83</v>
      </c>
      <c r="AW741" s="12" t="s">
        <v>31</v>
      </c>
      <c r="AX741" s="12" t="s">
        <v>81</v>
      </c>
      <c r="AY741" s="169" t="s">
        <v>159</v>
      </c>
    </row>
    <row r="742" spans="2:65" s="1" customFormat="1" ht="16.5" customHeight="1">
      <c r="B742" s="130"/>
      <c r="C742" s="131" t="s">
        <v>2241</v>
      </c>
      <c r="D742" s="131" t="s">
        <v>160</v>
      </c>
      <c r="E742" s="132" t="s">
        <v>2242</v>
      </c>
      <c r="F742" s="133" t="s">
        <v>2243</v>
      </c>
      <c r="G742" s="134" t="s">
        <v>344</v>
      </c>
      <c r="H742" s="135">
        <v>2.2000000000000002</v>
      </c>
      <c r="I742" s="136"/>
      <c r="J742" s="137">
        <f>ROUND(I742*H742,2)</f>
        <v>0</v>
      </c>
      <c r="K742" s="133" t="s">
        <v>320</v>
      </c>
      <c r="L742" s="32"/>
      <c r="M742" s="138" t="s">
        <v>1</v>
      </c>
      <c r="N742" s="139" t="s">
        <v>39</v>
      </c>
      <c r="P742" s="140">
        <f>O742*H742</f>
        <v>0</v>
      </c>
      <c r="Q742" s="140">
        <v>4.6999999999999999E-4</v>
      </c>
      <c r="R742" s="140">
        <f>Q742*H742</f>
        <v>1.034E-3</v>
      </c>
      <c r="S742" s="140">
        <v>0</v>
      </c>
      <c r="T742" s="141">
        <f>S742*H742</f>
        <v>0</v>
      </c>
      <c r="AR742" s="142" t="s">
        <v>200</v>
      </c>
      <c r="AT742" s="142" t="s">
        <v>160</v>
      </c>
      <c r="AU742" s="142" t="s">
        <v>83</v>
      </c>
      <c r="AY742" s="17" t="s">
        <v>159</v>
      </c>
      <c r="BE742" s="143">
        <f>IF(N742="základní",J742,0)</f>
        <v>0</v>
      </c>
      <c r="BF742" s="143">
        <f>IF(N742="snížená",J742,0)</f>
        <v>0</v>
      </c>
      <c r="BG742" s="143">
        <f>IF(N742="zákl. přenesená",J742,0)</f>
        <v>0</v>
      </c>
      <c r="BH742" s="143">
        <f>IF(N742="sníž. přenesená",J742,0)</f>
        <v>0</v>
      </c>
      <c r="BI742" s="143">
        <f>IF(N742="nulová",J742,0)</f>
        <v>0</v>
      </c>
      <c r="BJ742" s="17" t="s">
        <v>81</v>
      </c>
      <c r="BK742" s="143">
        <f>ROUND(I742*H742,2)</f>
        <v>0</v>
      </c>
      <c r="BL742" s="17" t="s">
        <v>200</v>
      </c>
      <c r="BM742" s="142" t="s">
        <v>2244</v>
      </c>
    </row>
    <row r="743" spans="2:65" s="1" customFormat="1" ht="10.199999999999999">
      <c r="B743" s="32"/>
      <c r="D743" s="144" t="s">
        <v>165</v>
      </c>
      <c r="F743" s="145" t="s">
        <v>2245</v>
      </c>
      <c r="I743" s="146"/>
      <c r="L743" s="32"/>
      <c r="M743" s="147"/>
      <c r="T743" s="56"/>
      <c r="AT743" s="17" t="s">
        <v>165</v>
      </c>
      <c r="AU743" s="17" t="s">
        <v>83</v>
      </c>
    </row>
    <row r="744" spans="2:65" s="12" customFormat="1" ht="10.199999999999999">
      <c r="B744" s="168"/>
      <c r="D744" s="144" t="s">
        <v>331</v>
      </c>
      <c r="E744" s="169" t="s">
        <v>1</v>
      </c>
      <c r="F744" s="170" t="s">
        <v>2246</v>
      </c>
      <c r="H744" s="171">
        <v>2.2000000000000002</v>
      </c>
      <c r="I744" s="172"/>
      <c r="L744" s="168"/>
      <c r="M744" s="173"/>
      <c r="T744" s="174"/>
      <c r="AT744" s="169" t="s">
        <v>331</v>
      </c>
      <c r="AU744" s="169" t="s">
        <v>83</v>
      </c>
      <c r="AV744" s="12" t="s">
        <v>83</v>
      </c>
      <c r="AW744" s="12" t="s">
        <v>31</v>
      </c>
      <c r="AX744" s="12" t="s">
        <v>81</v>
      </c>
      <c r="AY744" s="169" t="s">
        <v>159</v>
      </c>
    </row>
    <row r="745" spans="2:65" s="1" customFormat="1" ht="16.5" customHeight="1">
      <c r="B745" s="130"/>
      <c r="C745" s="131" t="s">
        <v>387</v>
      </c>
      <c r="D745" s="131" t="s">
        <v>160</v>
      </c>
      <c r="E745" s="132" t="s">
        <v>2247</v>
      </c>
      <c r="F745" s="133" t="s">
        <v>2248</v>
      </c>
      <c r="G745" s="134" t="s">
        <v>344</v>
      </c>
      <c r="H745" s="135">
        <v>4.3</v>
      </c>
      <c r="I745" s="136"/>
      <c r="J745" s="137">
        <f>ROUND(I745*H745,2)</f>
        <v>0</v>
      </c>
      <c r="K745" s="133" t="s">
        <v>320</v>
      </c>
      <c r="L745" s="32"/>
      <c r="M745" s="138" t="s">
        <v>1</v>
      </c>
      <c r="N745" s="139" t="s">
        <v>39</v>
      </c>
      <c r="P745" s="140">
        <f>O745*H745</f>
        <v>0</v>
      </c>
      <c r="Q745" s="140">
        <v>3.6000000000000002E-4</v>
      </c>
      <c r="R745" s="140">
        <f>Q745*H745</f>
        <v>1.5480000000000001E-3</v>
      </c>
      <c r="S745" s="140">
        <v>0</v>
      </c>
      <c r="T745" s="141">
        <f>S745*H745</f>
        <v>0</v>
      </c>
      <c r="AR745" s="142" t="s">
        <v>200</v>
      </c>
      <c r="AT745" s="142" t="s">
        <v>160</v>
      </c>
      <c r="AU745" s="142" t="s">
        <v>83</v>
      </c>
      <c r="AY745" s="17" t="s">
        <v>159</v>
      </c>
      <c r="BE745" s="143">
        <f>IF(N745="základní",J745,0)</f>
        <v>0</v>
      </c>
      <c r="BF745" s="143">
        <f>IF(N745="snížená",J745,0)</f>
        <v>0</v>
      </c>
      <c r="BG745" s="143">
        <f>IF(N745="zákl. přenesená",J745,0)</f>
        <v>0</v>
      </c>
      <c r="BH745" s="143">
        <f>IF(N745="sníž. přenesená",J745,0)</f>
        <v>0</v>
      </c>
      <c r="BI745" s="143">
        <f>IF(N745="nulová",J745,0)</f>
        <v>0</v>
      </c>
      <c r="BJ745" s="17" t="s">
        <v>81</v>
      </c>
      <c r="BK745" s="143">
        <f>ROUND(I745*H745,2)</f>
        <v>0</v>
      </c>
      <c r="BL745" s="17" t="s">
        <v>200</v>
      </c>
      <c r="BM745" s="142" t="s">
        <v>2249</v>
      </c>
    </row>
    <row r="746" spans="2:65" s="1" customFormat="1" ht="10.199999999999999">
      <c r="B746" s="32"/>
      <c r="D746" s="144" t="s">
        <v>165</v>
      </c>
      <c r="F746" s="145" t="s">
        <v>2250</v>
      </c>
      <c r="I746" s="146"/>
      <c r="L746" s="32"/>
      <c r="M746" s="147"/>
      <c r="T746" s="56"/>
      <c r="AT746" s="17" t="s">
        <v>165</v>
      </c>
      <c r="AU746" s="17" t="s">
        <v>83</v>
      </c>
    </row>
    <row r="747" spans="2:65" s="12" customFormat="1" ht="10.199999999999999">
      <c r="B747" s="168"/>
      <c r="D747" s="144" t="s">
        <v>331</v>
      </c>
      <c r="E747" s="169" t="s">
        <v>1</v>
      </c>
      <c r="F747" s="170" t="s">
        <v>2251</v>
      </c>
      <c r="H747" s="171">
        <v>4.3</v>
      </c>
      <c r="I747" s="172"/>
      <c r="L747" s="168"/>
      <c r="M747" s="173"/>
      <c r="T747" s="174"/>
      <c r="AT747" s="169" t="s">
        <v>331</v>
      </c>
      <c r="AU747" s="169" t="s">
        <v>83</v>
      </c>
      <c r="AV747" s="12" t="s">
        <v>83</v>
      </c>
      <c r="AW747" s="12" t="s">
        <v>31</v>
      </c>
      <c r="AX747" s="12" t="s">
        <v>81</v>
      </c>
      <c r="AY747" s="169" t="s">
        <v>159</v>
      </c>
    </row>
    <row r="748" spans="2:65" s="1" customFormat="1" ht="16.5" customHeight="1">
      <c r="B748" s="130"/>
      <c r="C748" s="131" t="s">
        <v>2252</v>
      </c>
      <c r="D748" s="131" t="s">
        <v>160</v>
      </c>
      <c r="E748" s="132" t="s">
        <v>2253</v>
      </c>
      <c r="F748" s="133" t="s">
        <v>2254</v>
      </c>
      <c r="G748" s="134" t="s">
        <v>376</v>
      </c>
      <c r="H748" s="135">
        <v>1</v>
      </c>
      <c r="I748" s="136"/>
      <c r="J748" s="137">
        <f>ROUND(I748*H748,2)</f>
        <v>0</v>
      </c>
      <c r="K748" s="133" t="s">
        <v>320</v>
      </c>
      <c r="L748" s="32"/>
      <c r="M748" s="138" t="s">
        <v>1</v>
      </c>
      <c r="N748" s="139" t="s">
        <v>39</v>
      </c>
      <c r="P748" s="140">
        <f>O748*H748</f>
        <v>0</v>
      </c>
      <c r="Q748" s="140">
        <v>8.0000000000000007E-5</v>
      </c>
      <c r="R748" s="140">
        <f>Q748*H748</f>
        <v>8.0000000000000007E-5</v>
      </c>
      <c r="S748" s="140">
        <v>0</v>
      </c>
      <c r="T748" s="141">
        <f>S748*H748</f>
        <v>0</v>
      </c>
      <c r="AR748" s="142" t="s">
        <v>200</v>
      </c>
      <c r="AT748" s="142" t="s">
        <v>160</v>
      </c>
      <c r="AU748" s="142" t="s">
        <v>83</v>
      </c>
      <c r="AY748" s="17" t="s">
        <v>159</v>
      </c>
      <c r="BE748" s="143">
        <f>IF(N748="základní",J748,0)</f>
        <v>0</v>
      </c>
      <c r="BF748" s="143">
        <f>IF(N748="snížená",J748,0)</f>
        <v>0</v>
      </c>
      <c r="BG748" s="143">
        <f>IF(N748="zákl. přenesená",J748,0)</f>
        <v>0</v>
      </c>
      <c r="BH748" s="143">
        <f>IF(N748="sníž. přenesená",J748,0)</f>
        <v>0</v>
      </c>
      <c r="BI748" s="143">
        <f>IF(N748="nulová",J748,0)</f>
        <v>0</v>
      </c>
      <c r="BJ748" s="17" t="s">
        <v>81</v>
      </c>
      <c r="BK748" s="143">
        <f>ROUND(I748*H748,2)</f>
        <v>0</v>
      </c>
      <c r="BL748" s="17" t="s">
        <v>200</v>
      </c>
      <c r="BM748" s="142" t="s">
        <v>2255</v>
      </c>
    </row>
    <row r="749" spans="2:65" s="1" customFormat="1" ht="10.199999999999999">
      <c r="B749" s="32"/>
      <c r="D749" s="144" t="s">
        <v>165</v>
      </c>
      <c r="F749" s="145" t="s">
        <v>2256</v>
      </c>
      <c r="I749" s="146"/>
      <c r="L749" s="32"/>
      <c r="M749" s="147"/>
      <c r="T749" s="56"/>
      <c r="AT749" s="17" t="s">
        <v>165</v>
      </c>
      <c r="AU749" s="17" t="s">
        <v>83</v>
      </c>
    </row>
    <row r="750" spans="2:65" s="1" customFormat="1" ht="21.75" customHeight="1">
      <c r="B750" s="130"/>
      <c r="C750" s="131" t="s">
        <v>2257</v>
      </c>
      <c r="D750" s="131" t="s">
        <v>160</v>
      </c>
      <c r="E750" s="132" t="s">
        <v>2258</v>
      </c>
      <c r="F750" s="133" t="s">
        <v>2259</v>
      </c>
      <c r="G750" s="134" t="s">
        <v>344</v>
      </c>
      <c r="H750" s="135">
        <v>4.9000000000000004</v>
      </c>
      <c r="I750" s="136"/>
      <c r="J750" s="137">
        <f>ROUND(I750*H750,2)</f>
        <v>0</v>
      </c>
      <c r="K750" s="133" t="s">
        <v>320</v>
      </c>
      <c r="L750" s="32"/>
      <c r="M750" s="138" t="s">
        <v>1</v>
      </c>
      <c r="N750" s="139" t="s">
        <v>39</v>
      </c>
      <c r="P750" s="140">
        <f>O750*H750</f>
        <v>0</v>
      </c>
      <c r="Q750" s="140">
        <v>0</v>
      </c>
      <c r="R750" s="140">
        <f>Q750*H750</f>
        <v>0</v>
      </c>
      <c r="S750" s="140">
        <v>0</v>
      </c>
      <c r="T750" s="141">
        <f>S750*H750</f>
        <v>0</v>
      </c>
      <c r="AR750" s="142" t="s">
        <v>200</v>
      </c>
      <c r="AT750" s="142" t="s">
        <v>160</v>
      </c>
      <c r="AU750" s="142" t="s">
        <v>83</v>
      </c>
      <c r="AY750" s="17" t="s">
        <v>159</v>
      </c>
      <c r="BE750" s="143">
        <f>IF(N750="základní",J750,0)</f>
        <v>0</v>
      </c>
      <c r="BF750" s="143">
        <f>IF(N750="snížená",J750,0)</f>
        <v>0</v>
      </c>
      <c r="BG750" s="143">
        <f>IF(N750="zákl. přenesená",J750,0)</f>
        <v>0</v>
      </c>
      <c r="BH750" s="143">
        <f>IF(N750="sníž. přenesená",J750,0)</f>
        <v>0</v>
      </c>
      <c r="BI750" s="143">
        <f>IF(N750="nulová",J750,0)</f>
        <v>0</v>
      </c>
      <c r="BJ750" s="17" t="s">
        <v>81</v>
      </c>
      <c r="BK750" s="143">
        <f>ROUND(I750*H750,2)</f>
        <v>0</v>
      </c>
      <c r="BL750" s="17" t="s">
        <v>200</v>
      </c>
      <c r="BM750" s="142" t="s">
        <v>2260</v>
      </c>
    </row>
    <row r="751" spans="2:65" s="1" customFormat="1" ht="10.199999999999999">
      <c r="B751" s="32"/>
      <c r="D751" s="144" t="s">
        <v>165</v>
      </c>
      <c r="F751" s="145" t="s">
        <v>2261</v>
      </c>
      <c r="I751" s="146"/>
      <c r="L751" s="32"/>
      <c r="M751" s="147"/>
      <c r="T751" s="56"/>
      <c r="AT751" s="17" t="s">
        <v>165</v>
      </c>
      <c r="AU751" s="17" t="s">
        <v>83</v>
      </c>
    </row>
    <row r="752" spans="2:65" s="12" customFormat="1" ht="10.199999999999999">
      <c r="B752" s="168"/>
      <c r="D752" s="144" t="s">
        <v>331</v>
      </c>
      <c r="E752" s="169" t="s">
        <v>1</v>
      </c>
      <c r="F752" s="170" t="s">
        <v>2262</v>
      </c>
      <c r="H752" s="171">
        <v>4.9000000000000004</v>
      </c>
      <c r="I752" s="172"/>
      <c r="L752" s="168"/>
      <c r="M752" s="173"/>
      <c r="T752" s="174"/>
      <c r="AT752" s="169" t="s">
        <v>331</v>
      </c>
      <c r="AU752" s="169" t="s">
        <v>83</v>
      </c>
      <c r="AV752" s="12" t="s">
        <v>83</v>
      </c>
      <c r="AW752" s="12" t="s">
        <v>31</v>
      </c>
      <c r="AX752" s="12" t="s">
        <v>81</v>
      </c>
      <c r="AY752" s="169" t="s">
        <v>159</v>
      </c>
    </row>
    <row r="753" spans="2:65" s="1" customFormat="1" ht="24.15" customHeight="1">
      <c r="B753" s="130"/>
      <c r="C753" s="131" t="s">
        <v>2263</v>
      </c>
      <c r="D753" s="131" t="s">
        <v>160</v>
      </c>
      <c r="E753" s="132" t="s">
        <v>2264</v>
      </c>
      <c r="F753" s="133" t="s">
        <v>2265</v>
      </c>
      <c r="G753" s="134" t="s">
        <v>329</v>
      </c>
      <c r="H753" s="135">
        <v>6.0000000000000001E-3</v>
      </c>
      <c r="I753" s="136"/>
      <c r="J753" s="137">
        <f>ROUND(I753*H753,2)</f>
        <v>0</v>
      </c>
      <c r="K753" s="133" t="s">
        <v>320</v>
      </c>
      <c r="L753" s="32"/>
      <c r="M753" s="138" t="s">
        <v>1</v>
      </c>
      <c r="N753" s="139" t="s">
        <v>39</v>
      </c>
      <c r="P753" s="140">
        <f>O753*H753</f>
        <v>0</v>
      </c>
      <c r="Q753" s="140">
        <v>0</v>
      </c>
      <c r="R753" s="140">
        <f>Q753*H753</f>
        <v>0</v>
      </c>
      <c r="S753" s="140">
        <v>0</v>
      </c>
      <c r="T753" s="141">
        <f>S753*H753</f>
        <v>0</v>
      </c>
      <c r="AR753" s="142" t="s">
        <v>200</v>
      </c>
      <c r="AT753" s="142" t="s">
        <v>160</v>
      </c>
      <c r="AU753" s="142" t="s">
        <v>83</v>
      </c>
      <c r="AY753" s="17" t="s">
        <v>159</v>
      </c>
      <c r="BE753" s="143">
        <f>IF(N753="základní",J753,0)</f>
        <v>0</v>
      </c>
      <c r="BF753" s="143">
        <f>IF(N753="snížená",J753,0)</f>
        <v>0</v>
      </c>
      <c r="BG753" s="143">
        <f>IF(N753="zákl. přenesená",J753,0)</f>
        <v>0</v>
      </c>
      <c r="BH753" s="143">
        <f>IF(N753="sníž. přenesená",J753,0)</f>
        <v>0</v>
      </c>
      <c r="BI753" s="143">
        <f>IF(N753="nulová",J753,0)</f>
        <v>0</v>
      </c>
      <c r="BJ753" s="17" t="s">
        <v>81</v>
      </c>
      <c r="BK753" s="143">
        <f>ROUND(I753*H753,2)</f>
        <v>0</v>
      </c>
      <c r="BL753" s="17" t="s">
        <v>200</v>
      </c>
      <c r="BM753" s="142" t="s">
        <v>2266</v>
      </c>
    </row>
    <row r="754" spans="2:65" s="1" customFormat="1" ht="28.8">
      <c r="B754" s="32"/>
      <c r="D754" s="144" t="s">
        <v>165</v>
      </c>
      <c r="F754" s="145" t="s">
        <v>2267</v>
      </c>
      <c r="I754" s="146"/>
      <c r="L754" s="32"/>
      <c r="M754" s="147"/>
      <c r="T754" s="56"/>
      <c r="AT754" s="17" t="s">
        <v>165</v>
      </c>
      <c r="AU754" s="17" t="s">
        <v>83</v>
      </c>
    </row>
    <row r="755" spans="2:65" s="10" customFormat="1" ht="22.8" customHeight="1">
      <c r="B755" s="120"/>
      <c r="D755" s="121" t="s">
        <v>73</v>
      </c>
      <c r="E755" s="156" t="s">
        <v>2268</v>
      </c>
      <c r="F755" s="156" t="s">
        <v>2269</v>
      </c>
      <c r="I755" s="123"/>
      <c r="J755" s="157">
        <f>BK755</f>
        <v>0</v>
      </c>
      <c r="L755" s="120"/>
      <c r="M755" s="125"/>
      <c r="P755" s="126">
        <f>SUM(P756:P785)</f>
        <v>0</v>
      </c>
      <c r="R755" s="126">
        <f>SUM(R756:R785)</f>
        <v>1.7602000000000003E-2</v>
      </c>
      <c r="T755" s="127">
        <f>SUM(T756:T785)</f>
        <v>0</v>
      </c>
      <c r="AR755" s="121" t="s">
        <v>83</v>
      </c>
      <c r="AT755" s="128" t="s">
        <v>73</v>
      </c>
      <c r="AU755" s="128" t="s">
        <v>81</v>
      </c>
      <c r="AY755" s="121" t="s">
        <v>159</v>
      </c>
      <c r="BK755" s="129">
        <f>SUM(BK756:BK785)</f>
        <v>0</v>
      </c>
    </row>
    <row r="756" spans="2:65" s="1" customFormat="1" ht="16.5" customHeight="1">
      <c r="B756" s="130"/>
      <c r="C756" s="131" t="s">
        <v>2270</v>
      </c>
      <c r="D756" s="131" t="s">
        <v>160</v>
      </c>
      <c r="E756" s="132" t="s">
        <v>2271</v>
      </c>
      <c r="F756" s="133" t="s">
        <v>2272</v>
      </c>
      <c r="G756" s="134" t="s">
        <v>163</v>
      </c>
      <c r="H756" s="135">
        <v>1</v>
      </c>
      <c r="I756" s="136"/>
      <c r="J756" s="137">
        <f>ROUND(I756*H756,2)</f>
        <v>0</v>
      </c>
      <c r="K756" s="133" t="s">
        <v>1</v>
      </c>
      <c r="L756" s="32"/>
      <c r="M756" s="138" t="s">
        <v>1</v>
      </c>
      <c r="N756" s="139" t="s">
        <v>39</v>
      </c>
      <c r="P756" s="140">
        <f>O756*H756</f>
        <v>0</v>
      </c>
      <c r="Q756" s="140">
        <v>0</v>
      </c>
      <c r="R756" s="140">
        <f>Q756*H756</f>
        <v>0</v>
      </c>
      <c r="S756" s="140">
        <v>0</v>
      </c>
      <c r="T756" s="141">
        <f>S756*H756</f>
        <v>0</v>
      </c>
      <c r="AR756" s="142" t="s">
        <v>1023</v>
      </c>
      <c r="AT756" s="142" t="s">
        <v>160</v>
      </c>
      <c r="AU756" s="142" t="s">
        <v>83</v>
      </c>
      <c r="AY756" s="17" t="s">
        <v>159</v>
      </c>
      <c r="BE756" s="143">
        <f>IF(N756="základní",J756,0)</f>
        <v>0</v>
      </c>
      <c r="BF756" s="143">
        <f>IF(N756="snížená",J756,0)</f>
        <v>0</v>
      </c>
      <c r="BG756" s="143">
        <f>IF(N756="zákl. přenesená",J756,0)</f>
        <v>0</v>
      </c>
      <c r="BH756" s="143">
        <f>IF(N756="sníž. přenesená",J756,0)</f>
        <v>0</v>
      </c>
      <c r="BI756" s="143">
        <f>IF(N756="nulová",J756,0)</f>
        <v>0</v>
      </c>
      <c r="BJ756" s="17" t="s">
        <v>81</v>
      </c>
      <c r="BK756" s="143">
        <f>ROUND(I756*H756,2)</f>
        <v>0</v>
      </c>
      <c r="BL756" s="17" t="s">
        <v>1023</v>
      </c>
      <c r="BM756" s="142" t="s">
        <v>2273</v>
      </c>
    </row>
    <row r="757" spans="2:65" s="1" customFormat="1" ht="10.199999999999999">
      <c r="B757" s="32"/>
      <c r="D757" s="144" t="s">
        <v>165</v>
      </c>
      <c r="F757" s="145" t="s">
        <v>2272</v>
      </c>
      <c r="I757" s="146"/>
      <c r="L757" s="32"/>
      <c r="M757" s="147"/>
      <c r="T757" s="56"/>
      <c r="AT757" s="17" t="s">
        <v>165</v>
      </c>
      <c r="AU757" s="17" t="s">
        <v>83</v>
      </c>
    </row>
    <row r="758" spans="2:65" s="1" customFormat="1" ht="24.15" customHeight="1">
      <c r="B758" s="130"/>
      <c r="C758" s="131" t="s">
        <v>2274</v>
      </c>
      <c r="D758" s="131" t="s">
        <v>160</v>
      </c>
      <c r="E758" s="132" t="s">
        <v>2275</v>
      </c>
      <c r="F758" s="133" t="s">
        <v>2276</v>
      </c>
      <c r="G758" s="134" t="s">
        <v>344</v>
      </c>
      <c r="H758" s="135">
        <v>6</v>
      </c>
      <c r="I758" s="136"/>
      <c r="J758" s="137">
        <f>ROUND(I758*H758,2)</f>
        <v>0</v>
      </c>
      <c r="K758" s="133" t="s">
        <v>320</v>
      </c>
      <c r="L758" s="32"/>
      <c r="M758" s="138" t="s">
        <v>1</v>
      </c>
      <c r="N758" s="139" t="s">
        <v>39</v>
      </c>
      <c r="P758" s="140">
        <f>O758*H758</f>
        <v>0</v>
      </c>
      <c r="Q758" s="140">
        <v>1.2999999999999999E-3</v>
      </c>
      <c r="R758" s="140">
        <f>Q758*H758</f>
        <v>7.7999999999999996E-3</v>
      </c>
      <c r="S758" s="140">
        <v>0</v>
      </c>
      <c r="T758" s="141">
        <f>S758*H758</f>
        <v>0</v>
      </c>
      <c r="AR758" s="142" t="s">
        <v>200</v>
      </c>
      <c r="AT758" s="142" t="s">
        <v>160</v>
      </c>
      <c r="AU758" s="142" t="s">
        <v>83</v>
      </c>
      <c r="AY758" s="17" t="s">
        <v>159</v>
      </c>
      <c r="BE758" s="143">
        <f>IF(N758="základní",J758,0)</f>
        <v>0</v>
      </c>
      <c r="BF758" s="143">
        <f>IF(N758="snížená",J758,0)</f>
        <v>0</v>
      </c>
      <c r="BG758" s="143">
        <f>IF(N758="zákl. přenesená",J758,0)</f>
        <v>0</v>
      </c>
      <c r="BH758" s="143">
        <f>IF(N758="sníž. přenesená",J758,0)</f>
        <v>0</v>
      </c>
      <c r="BI758" s="143">
        <f>IF(N758="nulová",J758,0)</f>
        <v>0</v>
      </c>
      <c r="BJ758" s="17" t="s">
        <v>81</v>
      </c>
      <c r="BK758" s="143">
        <f>ROUND(I758*H758,2)</f>
        <v>0</v>
      </c>
      <c r="BL758" s="17" t="s">
        <v>200</v>
      </c>
      <c r="BM758" s="142" t="s">
        <v>2277</v>
      </c>
    </row>
    <row r="759" spans="2:65" s="1" customFormat="1" ht="19.2">
      <c r="B759" s="32"/>
      <c r="D759" s="144" t="s">
        <v>165</v>
      </c>
      <c r="F759" s="145" t="s">
        <v>2278</v>
      </c>
      <c r="I759" s="146"/>
      <c r="L759" s="32"/>
      <c r="M759" s="147"/>
      <c r="T759" s="56"/>
      <c r="AT759" s="17" t="s">
        <v>165</v>
      </c>
      <c r="AU759" s="17" t="s">
        <v>83</v>
      </c>
    </row>
    <row r="760" spans="2:65" s="12" customFormat="1" ht="10.199999999999999">
      <c r="B760" s="168"/>
      <c r="D760" s="144" t="s">
        <v>331</v>
      </c>
      <c r="E760" s="169" t="s">
        <v>1</v>
      </c>
      <c r="F760" s="170" t="s">
        <v>2279</v>
      </c>
      <c r="H760" s="171">
        <v>6</v>
      </c>
      <c r="I760" s="172"/>
      <c r="L760" s="168"/>
      <c r="M760" s="173"/>
      <c r="T760" s="174"/>
      <c r="AT760" s="169" t="s">
        <v>331</v>
      </c>
      <c r="AU760" s="169" t="s">
        <v>83</v>
      </c>
      <c r="AV760" s="12" t="s">
        <v>83</v>
      </c>
      <c r="AW760" s="12" t="s">
        <v>31</v>
      </c>
      <c r="AX760" s="12" t="s">
        <v>81</v>
      </c>
      <c r="AY760" s="169" t="s">
        <v>159</v>
      </c>
    </row>
    <row r="761" spans="2:65" s="1" customFormat="1" ht="24.15" customHeight="1">
      <c r="B761" s="130"/>
      <c r="C761" s="131" t="s">
        <v>2280</v>
      </c>
      <c r="D761" s="131" t="s">
        <v>160</v>
      </c>
      <c r="E761" s="132" t="s">
        <v>2281</v>
      </c>
      <c r="F761" s="133" t="s">
        <v>2282</v>
      </c>
      <c r="G761" s="134" t="s">
        <v>344</v>
      </c>
      <c r="H761" s="135">
        <v>6</v>
      </c>
      <c r="I761" s="136"/>
      <c r="J761" s="137">
        <f>ROUND(I761*H761,2)</f>
        <v>0</v>
      </c>
      <c r="K761" s="133" t="s">
        <v>320</v>
      </c>
      <c r="L761" s="32"/>
      <c r="M761" s="138" t="s">
        <v>1</v>
      </c>
      <c r="N761" s="139" t="s">
        <v>39</v>
      </c>
      <c r="P761" s="140">
        <f>O761*H761</f>
        <v>0</v>
      </c>
      <c r="Q761" s="140">
        <v>7.5000000000000002E-4</v>
      </c>
      <c r="R761" s="140">
        <f>Q761*H761</f>
        <v>4.5000000000000005E-3</v>
      </c>
      <c r="S761" s="140">
        <v>0</v>
      </c>
      <c r="T761" s="141">
        <f>S761*H761</f>
        <v>0</v>
      </c>
      <c r="AR761" s="142" t="s">
        <v>200</v>
      </c>
      <c r="AT761" s="142" t="s">
        <v>160</v>
      </c>
      <c r="AU761" s="142" t="s">
        <v>83</v>
      </c>
      <c r="AY761" s="17" t="s">
        <v>159</v>
      </c>
      <c r="BE761" s="143">
        <f>IF(N761="základní",J761,0)</f>
        <v>0</v>
      </c>
      <c r="BF761" s="143">
        <f>IF(N761="snížená",J761,0)</f>
        <v>0</v>
      </c>
      <c r="BG761" s="143">
        <f>IF(N761="zákl. přenesená",J761,0)</f>
        <v>0</v>
      </c>
      <c r="BH761" s="143">
        <f>IF(N761="sníž. přenesená",J761,0)</f>
        <v>0</v>
      </c>
      <c r="BI761" s="143">
        <f>IF(N761="nulová",J761,0)</f>
        <v>0</v>
      </c>
      <c r="BJ761" s="17" t="s">
        <v>81</v>
      </c>
      <c r="BK761" s="143">
        <f>ROUND(I761*H761,2)</f>
        <v>0</v>
      </c>
      <c r="BL761" s="17" t="s">
        <v>200</v>
      </c>
      <c r="BM761" s="142" t="s">
        <v>2283</v>
      </c>
    </row>
    <row r="762" spans="2:65" s="1" customFormat="1" ht="19.2">
      <c r="B762" s="32"/>
      <c r="D762" s="144" t="s">
        <v>165</v>
      </c>
      <c r="F762" s="145" t="s">
        <v>2284</v>
      </c>
      <c r="I762" s="146"/>
      <c r="L762" s="32"/>
      <c r="M762" s="147"/>
      <c r="T762" s="56"/>
      <c r="AT762" s="17" t="s">
        <v>165</v>
      </c>
      <c r="AU762" s="17" t="s">
        <v>83</v>
      </c>
    </row>
    <row r="763" spans="2:65" s="12" customFormat="1" ht="10.199999999999999">
      <c r="B763" s="168"/>
      <c r="D763" s="144" t="s">
        <v>331</v>
      </c>
      <c r="E763" s="169" t="s">
        <v>1</v>
      </c>
      <c r="F763" s="170" t="s">
        <v>2285</v>
      </c>
      <c r="H763" s="171">
        <v>6</v>
      </c>
      <c r="I763" s="172"/>
      <c r="L763" s="168"/>
      <c r="M763" s="173"/>
      <c r="T763" s="174"/>
      <c r="AT763" s="169" t="s">
        <v>331</v>
      </c>
      <c r="AU763" s="169" t="s">
        <v>83</v>
      </c>
      <c r="AV763" s="12" t="s">
        <v>83</v>
      </c>
      <c r="AW763" s="12" t="s">
        <v>31</v>
      </c>
      <c r="AX763" s="12" t="s">
        <v>81</v>
      </c>
      <c r="AY763" s="169" t="s">
        <v>159</v>
      </c>
    </row>
    <row r="764" spans="2:65" s="1" customFormat="1" ht="24.15" customHeight="1">
      <c r="B764" s="130"/>
      <c r="C764" s="158" t="s">
        <v>2286</v>
      </c>
      <c r="D764" s="158" t="s">
        <v>326</v>
      </c>
      <c r="E764" s="159" t="s">
        <v>2287</v>
      </c>
      <c r="F764" s="160" t="s">
        <v>2288</v>
      </c>
      <c r="G764" s="161" t="s">
        <v>344</v>
      </c>
      <c r="H764" s="162">
        <v>0.4</v>
      </c>
      <c r="I764" s="163"/>
      <c r="J764" s="164">
        <f>ROUND(I764*H764,2)</f>
        <v>0</v>
      </c>
      <c r="K764" s="160" t="s">
        <v>320</v>
      </c>
      <c r="L764" s="165"/>
      <c r="M764" s="166" t="s">
        <v>1</v>
      </c>
      <c r="N764" s="167" t="s">
        <v>39</v>
      </c>
      <c r="P764" s="140">
        <f>O764*H764</f>
        <v>0</v>
      </c>
      <c r="Q764" s="140">
        <v>3.4299999999999999E-3</v>
      </c>
      <c r="R764" s="140">
        <f>Q764*H764</f>
        <v>1.372E-3</v>
      </c>
      <c r="S764" s="140">
        <v>0</v>
      </c>
      <c r="T764" s="141">
        <f>S764*H764</f>
        <v>0</v>
      </c>
      <c r="AR764" s="142" t="s">
        <v>241</v>
      </c>
      <c r="AT764" s="142" t="s">
        <v>326</v>
      </c>
      <c r="AU764" s="142" t="s">
        <v>83</v>
      </c>
      <c r="AY764" s="17" t="s">
        <v>159</v>
      </c>
      <c r="BE764" s="143">
        <f>IF(N764="základní",J764,0)</f>
        <v>0</v>
      </c>
      <c r="BF764" s="143">
        <f>IF(N764="snížená",J764,0)</f>
        <v>0</v>
      </c>
      <c r="BG764" s="143">
        <f>IF(N764="zákl. přenesená",J764,0)</f>
        <v>0</v>
      </c>
      <c r="BH764" s="143">
        <f>IF(N764="sníž. přenesená",J764,0)</f>
        <v>0</v>
      </c>
      <c r="BI764" s="143">
        <f>IF(N764="nulová",J764,0)</f>
        <v>0</v>
      </c>
      <c r="BJ764" s="17" t="s">
        <v>81</v>
      </c>
      <c r="BK764" s="143">
        <f>ROUND(I764*H764,2)</f>
        <v>0</v>
      </c>
      <c r="BL764" s="17" t="s">
        <v>200</v>
      </c>
      <c r="BM764" s="142" t="s">
        <v>2289</v>
      </c>
    </row>
    <row r="765" spans="2:65" s="1" customFormat="1" ht="10.199999999999999">
      <c r="B765" s="32"/>
      <c r="D765" s="144" t="s">
        <v>165</v>
      </c>
      <c r="F765" s="145" t="s">
        <v>2288</v>
      </c>
      <c r="I765" s="146"/>
      <c r="L765" s="32"/>
      <c r="M765" s="147"/>
      <c r="T765" s="56"/>
      <c r="AT765" s="17" t="s">
        <v>165</v>
      </c>
      <c r="AU765" s="17" t="s">
        <v>83</v>
      </c>
    </row>
    <row r="766" spans="2:65" s="12" customFormat="1" ht="10.199999999999999">
      <c r="B766" s="168"/>
      <c r="D766" s="144" t="s">
        <v>331</v>
      </c>
      <c r="E766" s="169" t="s">
        <v>1</v>
      </c>
      <c r="F766" s="170" t="s">
        <v>2290</v>
      </c>
      <c r="H766" s="171">
        <v>0.4</v>
      </c>
      <c r="I766" s="172"/>
      <c r="L766" s="168"/>
      <c r="M766" s="173"/>
      <c r="T766" s="174"/>
      <c r="AT766" s="169" t="s">
        <v>331</v>
      </c>
      <c r="AU766" s="169" t="s">
        <v>83</v>
      </c>
      <c r="AV766" s="12" t="s">
        <v>83</v>
      </c>
      <c r="AW766" s="12" t="s">
        <v>31</v>
      </c>
      <c r="AX766" s="12" t="s">
        <v>81</v>
      </c>
      <c r="AY766" s="169" t="s">
        <v>159</v>
      </c>
    </row>
    <row r="767" spans="2:65" s="1" customFormat="1" ht="24.15" customHeight="1">
      <c r="B767" s="130"/>
      <c r="C767" s="131" t="s">
        <v>2291</v>
      </c>
      <c r="D767" s="131" t="s">
        <v>160</v>
      </c>
      <c r="E767" s="132" t="s">
        <v>2292</v>
      </c>
      <c r="F767" s="133" t="s">
        <v>2293</v>
      </c>
      <c r="G767" s="134" t="s">
        <v>344</v>
      </c>
      <c r="H767" s="135">
        <v>1</v>
      </c>
      <c r="I767" s="136"/>
      <c r="J767" s="137">
        <f>ROUND(I767*H767,2)</f>
        <v>0</v>
      </c>
      <c r="K767" s="133" t="s">
        <v>320</v>
      </c>
      <c r="L767" s="32"/>
      <c r="M767" s="138" t="s">
        <v>1</v>
      </c>
      <c r="N767" s="139" t="s">
        <v>39</v>
      </c>
      <c r="P767" s="140">
        <f>O767*H767</f>
        <v>0</v>
      </c>
      <c r="Q767" s="140">
        <v>8.4000000000000003E-4</v>
      </c>
      <c r="R767" s="140">
        <f>Q767*H767</f>
        <v>8.4000000000000003E-4</v>
      </c>
      <c r="S767" s="140">
        <v>0</v>
      </c>
      <c r="T767" s="141">
        <f>S767*H767</f>
        <v>0</v>
      </c>
      <c r="AR767" s="142" t="s">
        <v>200</v>
      </c>
      <c r="AT767" s="142" t="s">
        <v>160</v>
      </c>
      <c r="AU767" s="142" t="s">
        <v>83</v>
      </c>
      <c r="AY767" s="17" t="s">
        <v>159</v>
      </c>
      <c r="BE767" s="143">
        <f>IF(N767="základní",J767,0)</f>
        <v>0</v>
      </c>
      <c r="BF767" s="143">
        <f>IF(N767="snížená",J767,0)</f>
        <v>0</v>
      </c>
      <c r="BG767" s="143">
        <f>IF(N767="zákl. přenesená",J767,0)</f>
        <v>0</v>
      </c>
      <c r="BH767" s="143">
        <f>IF(N767="sníž. přenesená",J767,0)</f>
        <v>0</v>
      </c>
      <c r="BI767" s="143">
        <f>IF(N767="nulová",J767,0)</f>
        <v>0</v>
      </c>
      <c r="BJ767" s="17" t="s">
        <v>81</v>
      </c>
      <c r="BK767" s="143">
        <f>ROUND(I767*H767,2)</f>
        <v>0</v>
      </c>
      <c r="BL767" s="17" t="s">
        <v>200</v>
      </c>
      <c r="BM767" s="142" t="s">
        <v>2294</v>
      </c>
    </row>
    <row r="768" spans="2:65" s="1" customFormat="1" ht="19.2">
      <c r="B768" s="32"/>
      <c r="D768" s="144" t="s">
        <v>165</v>
      </c>
      <c r="F768" s="145" t="s">
        <v>2295</v>
      </c>
      <c r="I768" s="146"/>
      <c r="L768" s="32"/>
      <c r="M768" s="147"/>
      <c r="T768" s="56"/>
      <c r="AT768" s="17" t="s">
        <v>165</v>
      </c>
      <c r="AU768" s="17" t="s">
        <v>83</v>
      </c>
    </row>
    <row r="769" spans="2:65" s="12" customFormat="1" ht="10.199999999999999">
      <c r="B769" s="168"/>
      <c r="D769" s="144" t="s">
        <v>331</v>
      </c>
      <c r="E769" s="169" t="s">
        <v>1</v>
      </c>
      <c r="F769" s="170" t="s">
        <v>2296</v>
      </c>
      <c r="H769" s="171">
        <v>1</v>
      </c>
      <c r="I769" s="172"/>
      <c r="L769" s="168"/>
      <c r="M769" s="173"/>
      <c r="T769" s="174"/>
      <c r="AT769" s="169" t="s">
        <v>331</v>
      </c>
      <c r="AU769" s="169" t="s">
        <v>83</v>
      </c>
      <c r="AV769" s="12" t="s">
        <v>83</v>
      </c>
      <c r="AW769" s="12" t="s">
        <v>31</v>
      </c>
      <c r="AX769" s="12" t="s">
        <v>81</v>
      </c>
      <c r="AY769" s="169" t="s">
        <v>159</v>
      </c>
    </row>
    <row r="770" spans="2:65" s="1" customFormat="1" ht="37.799999999999997" customHeight="1">
      <c r="B770" s="130"/>
      <c r="C770" s="131" t="s">
        <v>2297</v>
      </c>
      <c r="D770" s="131" t="s">
        <v>160</v>
      </c>
      <c r="E770" s="132" t="s">
        <v>2298</v>
      </c>
      <c r="F770" s="133" t="s">
        <v>2299</v>
      </c>
      <c r="G770" s="134" t="s">
        <v>344</v>
      </c>
      <c r="H770" s="135">
        <v>6</v>
      </c>
      <c r="I770" s="136"/>
      <c r="J770" s="137">
        <f>ROUND(I770*H770,2)</f>
        <v>0</v>
      </c>
      <c r="K770" s="133" t="s">
        <v>320</v>
      </c>
      <c r="L770" s="32"/>
      <c r="M770" s="138" t="s">
        <v>1</v>
      </c>
      <c r="N770" s="139" t="s">
        <v>39</v>
      </c>
      <c r="P770" s="140">
        <f>O770*H770</f>
        <v>0</v>
      </c>
      <c r="Q770" s="140">
        <v>9.0000000000000006E-5</v>
      </c>
      <c r="R770" s="140">
        <f>Q770*H770</f>
        <v>5.4000000000000001E-4</v>
      </c>
      <c r="S770" s="140">
        <v>0</v>
      </c>
      <c r="T770" s="141">
        <f>S770*H770</f>
        <v>0</v>
      </c>
      <c r="AR770" s="142" t="s">
        <v>200</v>
      </c>
      <c r="AT770" s="142" t="s">
        <v>160</v>
      </c>
      <c r="AU770" s="142" t="s">
        <v>83</v>
      </c>
      <c r="AY770" s="17" t="s">
        <v>159</v>
      </c>
      <c r="BE770" s="143">
        <f>IF(N770="základní",J770,0)</f>
        <v>0</v>
      </c>
      <c r="BF770" s="143">
        <f>IF(N770="snížená",J770,0)</f>
        <v>0</v>
      </c>
      <c r="BG770" s="143">
        <f>IF(N770="zákl. přenesená",J770,0)</f>
        <v>0</v>
      </c>
      <c r="BH770" s="143">
        <f>IF(N770="sníž. přenesená",J770,0)</f>
        <v>0</v>
      </c>
      <c r="BI770" s="143">
        <f>IF(N770="nulová",J770,0)</f>
        <v>0</v>
      </c>
      <c r="BJ770" s="17" t="s">
        <v>81</v>
      </c>
      <c r="BK770" s="143">
        <f>ROUND(I770*H770,2)</f>
        <v>0</v>
      </c>
      <c r="BL770" s="17" t="s">
        <v>200</v>
      </c>
      <c r="BM770" s="142" t="s">
        <v>2300</v>
      </c>
    </row>
    <row r="771" spans="2:65" s="1" customFormat="1" ht="38.4">
      <c r="B771" s="32"/>
      <c r="D771" s="144" t="s">
        <v>165</v>
      </c>
      <c r="F771" s="145" t="s">
        <v>2301</v>
      </c>
      <c r="I771" s="146"/>
      <c r="L771" s="32"/>
      <c r="M771" s="147"/>
      <c r="T771" s="56"/>
      <c r="AT771" s="17" t="s">
        <v>165</v>
      </c>
      <c r="AU771" s="17" t="s">
        <v>83</v>
      </c>
    </row>
    <row r="772" spans="2:65" s="12" customFormat="1" ht="10.199999999999999">
      <c r="B772" s="168"/>
      <c r="D772" s="144" t="s">
        <v>331</v>
      </c>
      <c r="E772" s="169" t="s">
        <v>1</v>
      </c>
      <c r="F772" s="170" t="s">
        <v>2279</v>
      </c>
      <c r="H772" s="171">
        <v>6</v>
      </c>
      <c r="I772" s="172"/>
      <c r="L772" s="168"/>
      <c r="M772" s="173"/>
      <c r="T772" s="174"/>
      <c r="AT772" s="169" t="s">
        <v>331</v>
      </c>
      <c r="AU772" s="169" t="s">
        <v>83</v>
      </c>
      <c r="AV772" s="12" t="s">
        <v>83</v>
      </c>
      <c r="AW772" s="12" t="s">
        <v>31</v>
      </c>
      <c r="AX772" s="12" t="s">
        <v>81</v>
      </c>
      <c r="AY772" s="169" t="s">
        <v>159</v>
      </c>
    </row>
    <row r="773" spans="2:65" s="1" customFormat="1" ht="37.799999999999997" customHeight="1">
      <c r="B773" s="130"/>
      <c r="C773" s="131" t="s">
        <v>2302</v>
      </c>
      <c r="D773" s="131" t="s">
        <v>160</v>
      </c>
      <c r="E773" s="132" t="s">
        <v>2303</v>
      </c>
      <c r="F773" s="133" t="s">
        <v>2304</v>
      </c>
      <c r="G773" s="134" t="s">
        <v>344</v>
      </c>
      <c r="H773" s="135">
        <v>6</v>
      </c>
      <c r="I773" s="136"/>
      <c r="J773" s="137">
        <f>ROUND(I773*H773,2)</f>
        <v>0</v>
      </c>
      <c r="K773" s="133" t="s">
        <v>320</v>
      </c>
      <c r="L773" s="32"/>
      <c r="M773" s="138" t="s">
        <v>1</v>
      </c>
      <c r="N773" s="139" t="s">
        <v>39</v>
      </c>
      <c r="P773" s="140">
        <f>O773*H773</f>
        <v>0</v>
      </c>
      <c r="Q773" s="140">
        <v>3.4000000000000002E-4</v>
      </c>
      <c r="R773" s="140">
        <f>Q773*H773</f>
        <v>2.0400000000000001E-3</v>
      </c>
      <c r="S773" s="140">
        <v>0</v>
      </c>
      <c r="T773" s="141">
        <f>S773*H773</f>
        <v>0</v>
      </c>
      <c r="AR773" s="142" t="s">
        <v>200</v>
      </c>
      <c r="AT773" s="142" t="s">
        <v>160</v>
      </c>
      <c r="AU773" s="142" t="s">
        <v>83</v>
      </c>
      <c r="AY773" s="17" t="s">
        <v>159</v>
      </c>
      <c r="BE773" s="143">
        <f>IF(N773="základní",J773,0)</f>
        <v>0</v>
      </c>
      <c r="BF773" s="143">
        <f>IF(N773="snížená",J773,0)</f>
        <v>0</v>
      </c>
      <c r="BG773" s="143">
        <f>IF(N773="zákl. přenesená",J773,0)</f>
        <v>0</v>
      </c>
      <c r="BH773" s="143">
        <f>IF(N773="sníž. přenesená",J773,0)</f>
        <v>0</v>
      </c>
      <c r="BI773" s="143">
        <f>IF(N773="nulová",J773,0)</f>
        <v>0</v>
      </c>
      <c r="BJ773" s="17" t="s">
        <v>81</v>
      </c>
      <c r="BK773" s="143">
        <f>ROUND(I773*H773,2)</f>
        <v>0</v>
      </c>
      <c r="BL773" s="17" t="s">
        <v>200</v>
      </c>
      <c r="BM773" s="142" t="s">
        <v>2305</v>
      </c>
    </row>
    <row r="774" spans="2:65" s="1" customFormat="1" ht="38.4">
      <c r="B774" s="32"/>
      <c r="D774" s="144" t="s">
        <v>165</v>
      </c>
      <c r="F774" s="145" t="s">
        <v>2306</v>
      </c>
      <c r="I774" s="146"/>
      <c r="L774" s="32"/>
      <c r="M774" s="147"/>
      <c r="T774" s="56"/>
      <c r="AT774" s="17" t="s">
        <v>165</v>
      </c>
      <c r="AU774" s="17" t="s">
        <v>83</v>
      </c>
    </row>
    <row r="775" spans="2:65" s="12" customFormat="1" ht="10.199999999999999">
      <c r="B775" s="168"/>
      <c r="D775" s="144" t="s">
        <v>331</v>
      </c>
      <c r="E775" s="169" t="s">
        <v>1</v>
      </c>
      <c r="F775" s="170" t="s">
        <v>2279</v>
      </c>
      <c r="H775" s="171">
        <v>6</v>
      </c>
      <c r="I775" s="172"/>
      <c r="L775" s="168"/>
      <c r="M775" s="173"/>
      <c r="T775" s="174"/>
      <c r="AT775" s="169" t="s">
        <v>331</v>
      </c>
      <c r="AU775" s="169" t="s">
        <v>83</v>
      </c>
      <c r="AV775" s="12" t="s">
        <v>83</v>
      </c>
      <c r="AW775" s="12" t="s">
        <v>31</v>
      </c>
      <c r="AX775" s="12" t="s">
        <v>81</v>
      </c>
      <c r="AY775" s="169" t="s">
        <v>159</v>
      </c>
    </row>
    <row r="776" spans="2:65" s="1" customFormat="1" ht="37.799999999999997" customHeight="1">
      <c r="B776" s="130"/>
      <c r="C776" s="131" t="s">
        <v>2307</v>
      </c>
      <c r="D776" s="131" t="s">
        <v>160</v>
      </c>
      <c r="E776" s="132" t="s">
        <v>2308</v>
      </c>
      <c r="F776" s="133" t="s">
        <v>2309</v>
      </c>
      <c r="G776" s="134" t="s">
        <v>344</v>
      </c>
      <c r="H776" s="135">
        <v>1</v>
      </c>
      <c r="I776" s="136"/>
      <c r="J776" s="137">
        <f>ROUND(I776*H776,2)</f>
        <v>0</v>
      </c>
      <c r="K776" s="133" t="s">
        <v>320</v>
      </c>
      <c r="L776" s="32"/>
      <c r="M776" s="138" t="s">
        <v>1</v>
      </c>
      <c r="N776" s="139" t="s">
        <v>39</v>
      </c>
      <c r="P776" s="140">
        <f>O776*H776</f>
        <v>0</v>
      </c>
      <c r="Q776" s="140">
        <v>1.2E-4</v>
      </c>
      <c r="R776" s="140">
        <f>Q776*H776</f>
        <v>1.2E-4</v>
      </c>
      <c r="S776" s="140">
        <v>0</v>
      </c>
      <c r="T776" s="141">
        <f>S776*H776</f>
        <v>0</v>
      </c>
      <c r="AR776" s="142" t="s">
        <v>200</v>
      </c>
      <c r="AT776" s="142" t="s">
        <v>160</v>
      </c>
      <c r="AU776" s="142" t="s">
        <v>83</v>
      </c>
      <c r="AY776" s="17" t="s">
        <v>159</v>
      </c>
      <c r="BE776" s="143">
        <f>IF(N776="základní",J776,0)</f>
        <v>0</v>
      </c>
      <c r="BF776" s="143">
        <f>IF(N776="snížená",J776,0)</f>
        <v>0</v>
      </c>
      <c r="BG776" s="143">
        <f>IF(N776="zákl. přenesená",J776,0)</f>
        <v>0</v>
      </c>
      <c r="BH776" s="143">
        <f>IF(N776="sníž. přenesená",J776,0)</f>
        <v>0</v>
      </c>
      <c r="BI776" s="143">
        <f>IF(N776="nulová",J776,0)</f>
        <v>0</v>
      </c>
      <c r="BJ776" s="17" t="s">
        <v>81</v>
      </c>
      <c r="BK776" s="143">
        <f>ROUND(I776*H776,2)</f>
        <v>0</v>
      </c>
      <c r="BL776" s="17" t="s">
        <v>200</v>
      </c>
      <c r="BM776" s="142" t="s">
        <v>2310</v>
      </c>
    </row>
    <row r="777" spans="2:65" s="1" customFormat="1" ht="38.4">
      <c r="B777" s="32"/>
      <c r="D777" s="144" t="s">
        <v>165</v>
      </c>
      <c r="F777" s="145" t="s">
        <v>2311</v>
      </c>
      <c r="I777" s="146"/>
      <c r="L777" s="32"/>
      <c r="M777" s="147"/>
      <c r="T777" s="56"/>
      <c r="AT777" s="17" t="s">
        <v>165</v>
      </c>
      <c r="AU777" s="17" t="s">
        <v>83</v>
      </c>
    </row>
    <row r="778" spans="2:65" s="12" customFormat="1" ht="10.199999999999999">
      <c r="B778" s="168"/>
      <c r="D778" s="144" t="s">
        <v>331</v>
      </c>
      <c r="E778" s="169" t="s">
        <v>1</v>
      </c>
      <c r="F778" s="170" t="s">
        <v>2296</v>
      </c>
      <c r="H778" s="171">
        <v>1</v>
      </c>
      <c r="I778" s="172"/>
      <c r="L778" s="168"/>
      <c r="M778" s="173"/>
      <c r="T778" s="174"/>
      <c r="AT778" s="169" t="s">
        <v>331</v>
      </c>
      <c r="AU778" s="169" t="s">
        <v>83</v>
      </c>
      <c r="AV778" s="12" t="s">
        <v>83</v>
      </c>
      <c r="AW778" s="12" t="s">
        <v>31</v>
      </c>
      <c r="AX778" s="12" t="s">
        <v>81</v>
      </c>
      <c r="AY778" s="169" t="s">
        <v>159</v>
      </c>
    </row>
    <row r="779" spans="2:65" s="1" customFormat="1" ht="21.75" customHeight="1">
      <c r="B779" s="130"/>
      <c r="C779" s="131" t="s">
        <v>2312</v>
      </c>
      <c r="D779" s="131" t="s">
        <v>160</v>
      </c>
      <c r="E779" s="132" t="s">
        <v>2313</v>
      </c>
      <c r="F779" s="133" t="s">
        <v>2314</v>
      </c>
      <c r="G779" s="134" t="s">
        <v>344</v>
      </c>
      <c r="H779" s="135">
        <v>13</v>
      </c>
      <c r="I779" s="136"/>
      <c r="J779" s="137">
        <f>ROUND(I779*H779,2)</f>
        <v>0</v>
      </c>
      <c r="K779" s="133" t="s">
        <v>320</v>
      </c>
      <c r="L779" s="32"/>
      <c r="M779" s="138" t="s">
        <v>1</v>
      </c>
      <c r="N779" s="139" t="s">
        <v>39</v>
      </c>
      <c r="P779" s="140">
        <f>O779*H779</f>
        <v>0</v>
      </c>
      <c r="Q779" s="140">
        <v>1.0000000000000001E-5</v>
      </c>
      <c r="R779" s="140">
        <f>Q779*H779</f>
        <v>1.3000000000000002E-4</v>
      </c>
      <c r="S779" s="140">
        <v>0</v>
      </c>
      <c r="T779" s="141">
        <f>S779*H779</f>
        <v>0</v>
      </c>
      <c r="AR779" s="142" t="s">
        <v>200</v>
      </c>
      <c r="AT779" s="142" t="s">
        <v>160</v>
      </c>
      <c r="AU779" s="142" t="s">
        <v>83</v>
      </c>
      <c r="AY779" s="17" t="s">
        <v>159</v>
      </c>
      <c r="BE779" s="143">
        <f>IF(N779="základní",J779,0)</f>
        <v>0</v>
      </c>
      <c r="BF779" s="143">
        <f>IF(N779="snížená",J779,0)</f>
        <v>0</v>
      </c>
      <c r="BG779" s="143">
        <f>IF(N779="zákl. přenesená",J779,0)</f>
        <v>0</v>
      </c>
      <c r="BH779" s="143">
        <f>IF(N779="sníž. přenesená",J779,0)</f>
        <v>0</v>
      </c>
      <c r="BI779" s="143">
        <f>IF(N779="nulová",J779,0)</f>
        <v>0</v>
      </c>
      <c r="BJ779" s="17" t="s">
        <v>81</v>
      </c>
      <c r="BK779" s="143">
        <f>ROUND(I779*H779,2)</f>
        <v>0</v>
      </c>
      <c r="BL779" s="17" t="s">
        <v>200</v>
      </c>
      <c r="BM779" s="142" t="s">
        <v>2315</v>
      </c>
    </row>
    <row r="780" spans="2:65" s="1" customFormat="1" ht="19.2">
      <c r="B780" s="32"/>
      <c r="D780" s="144" t="s">
        <v>165</v>
      </c>
      <c r="F780" s="145" t="s">
        <v>2316</v>
      </c>
      <c r="I780" s="146"/>
      <c r="L780" s="32"/>
      <c r="M780" s="147"/>
      <c r="T780" s="56"/>
      <c r="AT780" s="17" t="s">
        <v>165</v>
      </c>
      <c r="AU780" s="17" t="s">
        <v>83</v>
      </c>
    </row>
    <row r="781" spans="2:65" s="1" customFormat="1" ht="24.15" customHeight="1">
      <c r="B781" s="130"/>
      <c r="C781" s="131" t="s">
        <v>2317</v>
      </c>
      <c r="D781" s="131" t="s">
        <v>160</v>
      </c>
      <c r="E781" s="132" t="s">
        <v>2318</v>
      </c>
      <c r="F781" s="133" t="s">
        <v>2319</v>
      </c>
      <c r="G781" s="134" t="s">
        <v>344</v>
      </c>
      <c r="H781" s="135">
        <v>13</v>
      </c>
      <c r="I781" s="136"/>
      <c r="J781" s="137">
        <f>ROUND(I781*H781,2)</f>
        <v>0</v>
      </c>
      <c r="K781" s="133" t="s">
        <v>320</v>
      </c>
      <c r="L781" s="32"/>
      <c r="M781" s="138" t="s">
        <v>1</v>
      </c>
      <c r="N781" s="139" t="s">
        <v>39</v>
      </c>
      <c r="P781" s="140">
        <f>O781*H781</f>
        <v>0</v>
      </c>
      <c r="Q781" s="140">
        <v>2.0000000000000002E-5</v>
      </c>
      <c r="R781" s="140">
        <f>Q781*H781</f>
        <v>2.6000000000000003E-4</v>
      </c>
      <c r="S781" s="140">
        <v>0</v>
      </c>
      <c r="T781" s="141">
        <f>S781*H781</f>
        <v>0</v>
      </c>
      <c r="AR781" s="142" t="s">
        <v>200</v>
      </c>
      <c r="AT781" s="142" t="s">
        <v>160</v>
      </c>
      <c r="AU781" s="142" t="s">
        <v>83</v>
      </c>
      <c r="AY781" s="17" t="s">
        <v>159</v>
      </c>
      <c r="BE781" s="143">
        <f>IF(N781="základní",J781,0)</f>
        <v>0</v>
      </c>
      <c r="BF781" s="143">
        <f>IF(N781="snížená",J781,0)</f>
        <v>0</v>
      </c>
      <c r="BG781" s="143">
        <f>IF(N781="zákl. přenesená",J781,0)</f>
        <v>0</v>
      </c>
      <c r="BH781" s="143">
        <f>IF(N781="sníž. přenesená",J781,0)</f>
        <v>0</v>
      </c>
      <c r="BI781" s="143">
        <f>IF(N781="nulová",J781,0)</f>
        <v>0</v>
      </c>
      <c r="BJ781" s="17" t="s">
        <v>81</v>
      </c>
      <c r="BK781" s="143">
        <f>ROUND(I781*H781,2)</f>
        <v>0</v>
      </c>
      <c r="BL781" s="17" t="s">
        <v>200</v>
      </c>
      <c r="BM781" s="142" t="s">
        <v>2320</v>
      </c>
    </row>
    <row r="782" spans="2:65" s="1" customFormat="1" ht="19.2">
      <c r="B782" s="32"/>
      <c r="D782" s="144" t="s">
        <v>165</v>
      </c>
      <c r="F782" s="145" t="s">
        <v>2321</v>
      </c>
      <c r="I782" s="146"/>
      <c r="L782" s="32"/>
      <c r="M782" s="147"/>
      <c r="T782" s="56"/>
      <c r="AT782" s="17" t="s">
        <v>165</v>
      </c>
      <c r="AU782" s="17" t="s">
        <v>83</v>
      </c>
    </row>
    <row r="783" spans="2:65" s="12" customFormat="1" ht="10.199999999999999">
      <c r="B783" s="168"/>
      <c r="D783" s="144" t="s">
        <v>331</v>
      </c>
      <c r="E783" s="169" t="s">
        <v>1</v>
      </c>
      <c r="F783" s="170" t="s">
        <v>2322</v>
      </c>
      <c r="H783" s="171">
        <v>13</v>
      </c>
      <c r="I783" s="172"/>
      <c r="L783" s="168"/>
      <c r="M783" s="173"/>
      <c r="T783" s="174"/>
      <c r="AT783" s="169" t="s">
        <v>331</v>
      </c>
      <c r="AU783" s="169" t="s">
        <v>83</v>
      </c>
      <c r="AV783" s="12" t="s">
        <v>83</v>
      </c>
      <c r="AW783" s="12" t="s">
        <v>31</v>
      </c>
      <c r="AX783" s="12" t="s">
        <v>81</v>
      </c>
      <c r="AY783" s="169" t="s">
        <v>159</v>
      </c>
    </row>
    <row r="784" spans="2:65" s="1" customFormat="1" ht="24.15" customHeight="1">
      <c r="B784" s="130"/>
      <c r="C784" s="131" t="s">
        <v>2323</v>
      </c>
      <c r="D784" s="131" t="s">
        <v>160</v>
      </c>
      <c r="E784" s="132" t="s">
        <v>2324</v>
      </c>
      <c r="F784" s="133" t="s">
        <v>2325</v>
      </c>
      <c r="G784" s="134" t="s">
        <v>329</v>
      </c>
      <c r="H784" s="135">
        <v>1.7999999999999999E-2</v>
      </c>
      <c r="I784" s="136"/>
      <c r="J784" s="137">
        <f>ROUND(I784*H784,2)</f>
        <v>0</v>
      </c>
      <c r="K784" s="133" t="s">
        <v>320</v>
      </c>
      <c r="L784" s="32"/>
      <c r="M784" s="138" t="s">
        <v>1</v>
      </c>
      <c r="N784" s="139" t="s">
        <v>39</v>
      </c>
      <c r="P784" s="140">
        <f>O784*H784</f>
        <v>0</v>
      </c>
      <c r="Q784" s="140">
        <v>0</v>
      </c>
      <c r="R784" s="140">
        <f>Q784*H784</f>
        <v>0</v>
      </c>
      <c r="S784" s="140">
        <v>0</v>
      </c>
      <c r="T784" s="141">
        <f>S784*H784</f>
        <v>0</v>
      </c>
      <c r="AR784" s="142" t="s">
        <v>200</v>
      </c>
      <c r="AT784" s="142" t="s">
        <v>160</v>
      </c>
      <c r="AU784" s="142" t="s">
        <v>83</v>
      </c>
      <c r="AY784" s="17" t="s">
        <v>159</v>
      </c>
      <c r="BE784" s="143">
        <f>IF(N784="základní",J784,0)</f>
        <v>0</v>
      </c>
      <c r="BF784" s="143">
        <f>IF(N784="snížená",J784,0)</f>
        <v>0</v>
      </c>
      <c r="BG784" s="143">
        <f>IF(N784="zákl. přenesená",J784,0)</f>
        <v>0</v>
      </c>
      <c r="BH784" s="143">
        <f>IF(N784="sníž. přenesená",J784,0)</f>
        <v>0</v>
      </c>
      <c r="BI784" s="143">
        <f>IF(N784="nulová",J784,0)</f>
        <v>0</v>
      </c>
      <c r="BJ784" s="17" t="s">
        <v>81</v>
      </c>
      <c r="BK784" s="143">
        <f>ROUND(I784*H784,2)</f>
        <v>0</v>
      </c>
      <c r="BL784" s="17" t="s">
        <v>200</v>
      </c>
      <c r="BM784" s="142" t="s">
        <v>2326</v>
      </c>
    </row>
    <row r="785" spans="2:65" s="1" customFormat="1" ht="28.8">
      <c r="B785" s="32"/>
      <c r="D785" s="144" t="s">
        <v>165</v>
      </c>
      <c r="F785" s="145" t="s">
        <v>2327</v>
      </c>
      <c r="I785" s="146"/>
      <c r="L785" s="32"/>
      <c r="M785" s="147"/>
      <c r="T785" s="56"/>
      <c r="AT785" s="17" t="s">
        <v>165</v>
      </c>
      <c r="AU785" s="17" t="s">
        <v>83</v>
      </c>
    </row>
    <row r="786" spans="2:65" s="10" customFormat="1" ht="22.8" customHeight="1">
      <c r="B786" s="120"/>
      <c r="D786" s="121" t="s">
        <v>73</v>
      </c>
      <c r="E786" s="156" t="s">
        <v>2328</v>
      </c>
      <c r="F786" s="156" t="s">
        <v>2329</v>
      </c>
      <c r="I786" s="123"/>
      <c r="J786" s="157">
        <f>BK786</f>
        <v>0</v>
      </c>
      <c r="L786" s="120"/>
      <c r="M786" s="125"/>
      <c r="P786" s="126">
        <f>SUM(P787:P798)</f>
        <v>0</v>
      </c>
      <c r="R786" s="126">
        <f>SUM(R787:R798)</f>
        <v>9.195906999999999E-2</v>
      </c>
      <c r="T786" s="127">
        <f>SUM(T787:T798)</f>
        <v>0</v>
      </c>
      <c r="AR786" s="121" t="s">
        <v>83</v>
      </c>
      <c r="AT786" s="128" t="s">
        <v>73</v>
      </c>
      <c r="AU786" s="128" t="s">
        <v>81</v>
      </c>
      <c r="AY786" s="121" t="s">
        <v>159</v>
      </c>
      <c r="BK786" s="129">
        <f>SUM(BK787:BK798)</f>
        <v>0</v>
      </c>
    </row>
    <row r="787" spans="2:65" s="1" customFormat="1" ht="24.15" customHeight="1">
      <c r="B787" s="130"/>
      <c r="C787" s="131" t="s">
        <v>2330</v>
      </c>
      <c r="D787" s="131" t="s">
        <v>160</v>
      </c>
      <c r="E787" s="132" t="s">
        <v>2331</v>
      </c>
      <c r="F787" s="133" t="s">
        <v>2332</v>
      </c>
      <c r="G787" s="134" t="s">
        <v>2333</v>
      </c>
      <c r="H787" s="135">
        <v>2</v>
      </c>
      <c r="I787" s="136"/>
      <c r="J787" s="137">
        <f>ROUND(I787*H787,2)</f>
        <v>0</v>
      </c>
      <c r="K787" s="133" t="s">
        <v>1</v>
      </c>
      <c r="L787" s="32"/>
      <c r="M787" s="138" t="s">
        <v>1</v>
      </c>
      <c r="N787" s="139" t="s">
        <v>39</v>
      </c>
      <c r="P787" s="140">
        <f>O787*H787</f>
        <v>0</v>
      </c>
      <c r="Q787" s="140">
        <v>4.4000000000000002E-4</v>
      </c>
      <c r="R787" s="140">
        <f>Q787*H787</f>
        <v>8.8000000000000003E-4</v>
      </c>
      <c r="S787" s="140">
        <v>0</v>
      </c>
      <c r="T787" s="141">
        <f>S787*H787</f>
        <v>0</v>
      </c>
      <c r="AR787" s="142" t="s">
        <v>200</v>
      </c>
      <c r="AT787" s="142" t="s">
        <v>160</v>
      </c>
      <c r="AU787" s="142" t="s">
        <v>83</v>
      </c>
      <c r="AY787" s="17" t="s">
        <v>159</v>
      </c>
      <c r="BE787" s="143">
        <f>IF(N787="základní",J787,0)</f>
        <v>0</v>
      </c>
      <c r="BF787" s="143">
        <f>IF(N787="snížená",J787,0)</f>
        <v>0</v>
      </c>
      <c r="BG787" s="143">
        <f>IF(N787="zákl. přenesená",J787,0)</f>
        <v>0</v>
      </c>
      <c r="BH787" s="143">
        <f>IF(N787="sníž. přenesená",J787,0)</f>
        <v>0</v>
      </c>
      <c r="BI787" s="143">
        <f>IF(N787="nulová",J787,0)</f>
        <v>0</v>
      </c>
      <c r="BJ787" s="17" t="s">
        <v>81</v>
      </c>
      <c r="BK787" s="143">
        <f>ROUND(I787*H787,2)</f>
        <v>0</v>
      </c>
      <c r="BL787" s="17" t="s">
        <v>200</v>
      </c>
      <c r="BM787" s="142" t="s">
        <v>2334</v>
      </c>
    </row>
    <row r="788" spans="2:65" s="1" customFormat="1" ht="10.199999999999999">
      <c r="B788" s="32"/>
      <c r="D788" s="144" t="s">
        <v>165</v>
      </c>
      <c r="F788" s="145" t="s">
        <v>2332</v>
      </c>
      <c r="I788" s="146"/>
      <c r="L788" s="32"/>
      <c r="M788" s="147"/>
      <c r="T788" s="56"/>
      <c r="AT788" s="17" t="s">
        <v>165</v>
      </c>
      <c r="AU788" s="17" t="s">
        <v>83</v>
      </c>
    </row>
    <row r="789" spans="2:65" s="1" customFormat="1" ht="16.5" customHeight="1">
      <c r="B789" s="130"/>
      <c r="C789" s="131" t="s">
        <v>2335</v>
      </c>
      <c r="D789" s="131" t="s">
        <v>160</v>
      </c>
      <c r="E789" s="132" t="s">
        <v>2336</v>
      </c>
      <c r="F789" s="133" t="s">
        <v>2337</v>
      </c>
      <c r="G789" s="134" t="s">
        <v>2333</v>
      </c>
      <c r="H789" s="135">
        <v>1</v>
      </c>
      <c r="I789" s="136"/>
      <c r="J789" s="137">
        <f>ROUND(I789*H789,2)</f>
        <v>0</v>
      </c>
      <c r="K789" s="133" t="s">
        <v>320</v>
      </c>
      <c r="L789" s="32"/>
      <c r="M789" s="138" t="s">
        <v>1</v>
      </c>
      <c r="N789" s="139" t="s">
        <v>39</v>
      </c>
      <c r="P789" s="140">
        <f>O789*H789</f>
        <v>0</v>
      </c>
      <c r="Q789" s="140">
        <v>3.1919999999999997E-2</v>
      </c>
      <c r="R789" s="140">
        <f>Q789*H789</f>
        <v>3.1919999999999997E-2</v>
      </c>
      <c r="S789" s="140">
        <v>0</v>
      </c>
      <c r="T789" s="141">
        <f>S789*H789</f>
        <v>0</v>
      </c>
      <c r="AR789" s="142" t="s">
        <v>200</v>
      </c>
      <c r="AT789" s="142" t="s">
        <v>160</v>
      </c>
      <c r="AU789" s="142" t="s">
        <v>83</v>
      </c>
      <c r="AY789" s="17" t="s">
        <v>159</v>
      </c>
      <c r="BE789" s="143">
        <f>IF(N789="základní",J789,0)</f>
        <v>0</v>
      </c>
      <c r="BF789" s="143">
        <f>IF(N789="snížená",J789,0)</f>
        <v>0</v>
      </c>
      <c r="BG789" s="143">
        <f>IF(N789="zákl. přenesená",J789,0)</f>
        <v>0</v>
      </c>
      <c r="BH789" s="143">
        <f>IF(N789="sníž. přenesená",J789,0)</f>
        <v>0</v>
      </c>
      <c r="BI789" s="143">
        <f>IF(N789="nulová",J789,0)</f>
        <v>0</v>
      </c>
      <c r="BJ789" s="17" t="s">
        <v>81</v>
      </c>
      <c r="BK789" s="143">
        <f>ROUND(I789*H789,2)</f>
        <v>0</v>
      </c>
      <c r="BL789" s="17" t="s">
        <v>200</v>
      </c>
      <c r="BM789" s="142" t="s">
        <v>2338</v>
      </c>
    </row>
    <row r="790" spans="2:65" s="1" customFormat="1" ht="19.2">
      <c r="B790" s="32"/>
      <c r="D790" s="144" t="s">
        <v>165</v>
      </c>
      <c r="F790" s="145" t="s">
        <v>2339</v>
      </c>
      <c r="I790" s="146"/>
      <c r="L790" s="32"/>
      <c r="M790" s="147"/>
      <c r="T790" s="56"/>
      <c r="AT790" s="17" t="s">
        <v>165</v>
      </c>
      <c r="AU790" s="17" t="s">
        <v>83</v>
      </c>
    </row>
    <row r="791" spans="2:65" s="1" customFormat="1" ht="16.5" customHeight="1">
      <c r="B791" s="130"/>
      <c r="C791" s="131" t="s">
        <v>2340</v>
      </c>
      <c r="D791" s="131" t="s">
        <v>160</v>
      </c>
      <c r="E791" s="132" t="s">
        <v>2341</v>
      </c>
      <c r="F791" s="133" t="s">
        <v>2342</v>
      </c>
      <c r="G791" s="134" t="s">
        <v>376</v>
      </c>
      <c r="H791" s="135">
        <v>59.472999999999999</v>
      </c>
      <c r="I791" s="136"/>
      <c r="J791" s="137">
        <f>ROUND(I791*H791,2)</f>
        <v>0</v>
      </c>
      <c r="K791" s="133" t="s">
        <v>1</v>
      </c>
      <c r="L791" s="32"/>
      <c r="M791" s="138" t="s">
        <v>1</v>
      </c>
      <c r="N791" s="139" t="s">
        <v>39</v>
      </c>
      <c r="P791" s="140">
        <f>O791*H791</f>
        <v>0</v>
      </c>
      <c r="Q791" s="140">
        <v>5.9000000000000003E-4</v>
      </c>
      <c r="R791" s="140">
        <f>Q791*H791</f>
        <v>3.508907E-2</v>
      </c>
      <c r="S791" s="140">
        <v>0</v>
      </c>
      <c r="T791" s="141">
        <f>S791*H791</f>
        <v>0</v>
      </c>
      <c r="AR791" s="142" t="s">
        <v>200</v>
      </c>
      <c r="AT791" s="142" t="s">
        <v>160</v>
      </c>
      <c r="AU791" s="142" t="s">
        <v>83</v>
      </c>
      <c r="AY791" s="17" t="s">
        <v>159</v>
      </c>
      <c r="BE791" s="143">
        <f>IF(N791="základní",J791,0)</f>
        <v>0</v>
      </c>
      <c r="BF791" s="143">
        <f>IF(N791="snížená",J791,0)</f>
        <v>0</v>
      </c>
      <c r="BG791" s="143">
        <f>IF(N791="zákl. přenesená",J791,0)</f>
        <v>0</v>
      </c>
      <c r="BH791" s="143">
        <f>IF(N791="sníž. přenesená",J791,0)</f>
        <v>0</v>
      </c>
      <c r="BI791" s="143">
        <f>IF(N791="nulová",J791,0)</f>
        <v>0</v>
      </c>
      <c r="BJ791" s="17" t="s">
        <v>81</v>
      </c>
      <c r="BK791" s="143">
        <f>ROUND(I791*H791,2)</f>
        <v>0</v>
      </c>
      <c r="BL791" s="17" t="s">
        <v>200</v>
      </c>
      <c r="BM791" s="142" t="s">
        <v>2343</v>
      </c>
    </row>
    <row r="792" spans="2:65" s="1" customFormat="1" ht="10.199999999999999">
      <c r="B792" s="32"/>
      <c r="D792" s="144" t="s">
        <v>165</v>
      </c>
      <c r="F792" s="145" t="s">
        <v>2342</v>
      </c>
      <c r="I792" s="146"/>
      <c r="L792" s="32"/>
      <c r="M792" s="147"/>
      <c r="T792" s="56"/>
      <c r="AT792" s="17" t="s">
        <v>165</v>
      </c>
      <c r="AU792" s="17" t="s">
        <v>83</v>
      </c>
    </row>
    <row r="793" spans="2:65" s="1" customFormat="1" ht="24.15" customHeight="1">
      <c r="B793" s="130"/>
      <c r="C793" s="131" t="s">
        <v>2344</v>
      </c>
      <c r="D793" s="131" t="s">
        <v>160</v>
      </c>
      <c r="E793" s="132" t="s">
        <v>2345</v>
      </c>
      <c r="F793" s="133" t="s">
        <v>2346</v>
      </c>
      <c r="G793" s="134" t="s">
        <v>2333</v>
      </c>
      <c r="H793" s="135">
        <v>1</v>
      </c>
      <c r="I793" s="136"/>
      <c r="J793" s="137">
        <f>ROUND(I793*H793,2)</f>
        <v>0</v>
      </c>
      <c r="K793" s="133" t="s">
        <v>320</v>
      </c>
      <c r="L793" s="32"/>
      <c r="M793" s="138" t="s">
        <v>1</v>
      </c>
      <c r="N793" s="139" t="s">
        <v>39</v>
      </c>
      <c r="P793" s="140">
        <f>O793*H793</f>
        <v>0</v>
      </c>
      <c r="Q793" s="140">
        <v>2.223E-2</v>
      </c>
      <c r="R793" s="140">
        <f>Q793*H793</f>
        <v>2.223E-2</v>
      </c>
      <c r="S793" s="140">
        <v>0</v>
      </c>
      <c r="T793" s="141">
        <f>S793*H793</f>
        <v>0</v>
      </c>
      <c r="AR793" s="142" t="s">
        <v>200</v>
      </c>
      <c r="AT793" s="142" t="s">
        <v>160</v>
      </c>
      <c r="AU793" s="142" t="s">
        <v>83</v>
      </c>
      <c r="AY793" s="17" t="s">
        <v>159</v>
      </c>
      <c r="BE793" s="143">
        <f>IF(N793="základní",J793,0)</f>
        <v>0</v>
      </c>
      <c r="BF793" s="143">
        <f>IF(N793="snížená",J793,0)</f>
        <v>0</v>
      </c>
      <c r="BG793" s="143">
        <f>IF(N793="zákl. přenesená",J793,0)</f>
        <v>0</v>
      </c>
      <c r="BH793" s="143">
        <f>IF(N793="sníž. přenesená",J793,0)</f>
        <v>0</v>
      </c>
      <c r="BI793" s="143">
        <f>IF(N793="nulová",J793,0)</f>
        <v>0</v>
      </c>
      <c r="BJ793" s="17" t="s">
        <v>81</v>
      </c>
      <c r="BK793" s="143">
        <f>ROUND(I793*H793,2)</f>
        <v>0</v>
      </c>
      <c r="BL793" s="17" t="s">
        <v>200</v>
      </c>
      <c r="BM793" s="142" t="s">
        <v>2347</v>
      </c>
    </row>
    <row r="794" spans="2:65" s="1" customFormat="1" ht="28.8">
      <c r="B794" s="32"/>
      <c r="D794" s="144" t="s">
        <v>165</v>
      </c>
      <c r="F794" s="145" t="s">
        <v>2348</v>
      </c>
      <c r="I794" s="146"/>
      <c r="L794" s="32"/>
      <c r="M794" s="147"/>
      <c r="T794" s="56"/>
      <c r="AT794" s="17" t="s">
        <v>165</v>
      </c>
      <c r="AU794" s="17" t="s">
        <v>83</v>
      </c>
    </row>
    <row r="795" spans="2:65" s="1" customFormat="1" ht="16.5" customHeight="1">
      <c r="B795" s="130"/>
      <c r="C795" s="131" t="s">
        <v>2349</v>
      </c>
      <c r="D795" s="131" t="s">
        <v>160</v>
      </c>
      <c r="E795" s="132" t="s">
        <v>2350</v>
      </c>
      <c r="F795" s="133" t="s">
        <v>2351</v>
      </c>
      <c r="G795" s="134" t="s">
        <v>2333</v>
      </c>
      <c r="H795" s="135">
        <v>1</v>
      </c>
      <c r="I795" s="136"/>
      <c r="J795" s="137">
        <f>ROUND(I795*H795,2)</f>
        <v>0</v>
      </c>
      <c r="K795" s="133" t="s">
        <v>320</v>
      </c>
      <c r="L795" s="32"/>
      <c r="M795" s="138" t="s">
        <v>1</v>
      </c>
      <c r="N795" s="139" t="s">
        <v>39</v>
      </c>
      <c r="P795" s="140">
        <f>O795*H795</f>
        <v>0</v>
      </c>
      <c r="Q795" s="140">
        <v>1.8400000000000001E-3</v>
      </c>
      <c r="R795" s="140">
        <f>Q795*H795</f>
        <v>1.8400000000000001E-3</v>
      </c>
      <c r="S795" s="140">
        <v>0</v>
      </c>
      <c r="T795" s="141">
        <f>S795*H795</f>
        <v>0</v>
      </c>
      <c r="AR795" s="142" t="s">
        <v>200</v>
      </c>
      <c r="AT795" s="142" t="s">
        <v>160</v>
      </c>
      <c r="AU795" s="142" t="s">
        <v>83</v>
      </c>
      <c r="AY795" s="17" t="s">
        <v>159</v>
      </c>
      <c r="BE795" s="143">
        <f>IF(N795="základní",J795,0)</f>
        <v>0</v>
      </c>
      <c r="BF795" s="143">
        <f>IF(N795="snížená",J795,0)</f>
        <v>0</v>
      </c>
      <c r="BG795" s="143">
        <f>IF(N795="zákl. přenesená",J795,0)</f>
        <v>0</v>
      </c>
      <c r="BH795" s="143">
        <f>IF(N795="sníž. přenesená",J795,0)</f>
        <v>0</v>
      </c>
      <c r="BI795" s="143">
        <f>IF(N795="nulová",J795,0)</f>
        <v>0</v>
      </c>
      <c r="BJ795" s="17" t="s">
        <v>81</v>
      </c>
      <c r="BK795" s="143">
        <f>ROUND(I795*H795,2)</f>
        <v>0</v>
      </c>
      <c r="BL795" s="17" t="s">
        <v>200</v>
      </c>
      <c r="BM795" s="142" t="s">
        <v>2352</v>
      </c>
    </row>
    <row r="796" spans="2:65" s="1" customFormat="1" ht="10.199999999999999">
      <c r="B796" s="32"/>
      <c r="D796" s="144" t="s">
        <v>165</v>
      </c>
      <c r="F796" s="145" t="s">
        <v>2353</v>
      </c>
      <c r="I796" s="146"/>
      <c r="L796" s="32"/>
      <c r="M796" s="147"/>
      <c r="T796" s="56"/>
      <c r="AT796" s="17" t="s">
        <v>165</v>
      </c>
      <c r="AU796" s="17" t="s">
        <v>83</v>
      </c>
    </row>
    <row r="797" spans="2:65" s="1" customFormat="1" ht="24.15" customHeight="1">
      <c r="B797" s="130"/>
      <c r="C797" s="131" t="s">
        <v>2354</v>
      </c>
      <c r="D797" s="131" t="s">
        <v>160</v>
      </c>
      <c r="E797" s="132" t="s">
        <v>2355</v>
      </c>
      <c r="F797" s="133" t="s">
        <v>2356</v>
      </c>
      <c r="G797" s="134" t="s">
        <v>329</v>
      </c>
      <c r="H797" s="135">
        <v>9.1999999999999998E-2</v>
      </c>
      <c r="I797" s="136"/>
      <c r="J797" s="137">
        <f>ROUND(I797*H797,2)</f>
        <v>0</v>
      </c>
      <c r="K797" s="133" t="s">
        <v>320</v>
      </c>
      <c r="L797" s="32"/>
      <c r="M797" s="138" t="s">
        <v>1</v>
      </c>
      <c r="N797" s="139" t="s">
        <v>39</v>
      </c>
      <c r="P797" s="140">
        <f>O797*H797</f>
        <v>0</v>
      </c>
      <c r="Q797" s="140">
        <v>0</v>
      </c>
      <c r="R797" s="140">
        <f>Q797*H797</f>
        <v>0</v>
      </c>
      <c r="S797" s="140">
        <v>0</v>
      </c>
      <c r="T797" s="141">
        <f>S797*H797</f>
        <v>0</v>
      </c>
      <c r="AR797" s="142" t="s">
        <v>200</v>
      </c>
      <c r="AT797" s="142" t="s">
        <v>160</v>
      </c>
      <c r="AU797" s="142" t="s">
        <v>83</v>
      </c>
      <c r="AY797" s="17" t="s">
        <v>159</v>
      </c>
      <c r="BE797" s="143">
        <f>IF(N797="základní",J797,0)</f>
        <v>0</v>
      </c>
      <c r="BF797" s="143">
        <f>IF(N797="snížená",J797,0)</f>
        <v>0</v>
      </c>
      <c r="BG797" s="143">
        <f>IF(N797="zákl. přenesená",J797,0)</f>
        <v>0</v>
      </c>
      <c r="BH797" s="143">
        <f>IF(N797="sníž. přenesená",J797,0)</f>
        <v>0</v>
      </c>
      <c r="BI797" s="143">
        <f>IF(N797="nulová",J797,0)</f>
        <v>0</v>
      </c>
      <c r="BJ797" s="17" t="s">
        <v>81</v>
      </c>
      <c r="BK797" s="143">
        <f>ROUND(I797*H797,2)</f>
        <v>0</v>
      </c>
      <c r="BL797" s="17" t="s">
        <v>200</v>
      </c>
      <c r="BM797" s="142" t="s">
        <v>2357</v>
      </c>
    </row>
    <row r="798" spans="2:65" s="1" customFormat="1" ht="28.8">
      <c r="B798" s="32"/>
      <c r="D798" s="144" t="s">
        <v>165</v>
      </c>
      <c r="F798" s="145" t="s">
        <v>2358</v>
      </c>
      <c r="I798" s="146"/>
      <c r="L798" s="32"/>
      <c r="M798" s="147"/>
      <c r="T798" s="56"/>
      <c r="AT798" s="17" t="s">
        <v>165</v>
      </c>
      <c r="AU798" s="17" t="s">
        <v>83</v>
      </c>
    </row>
    <row r="799" spans="2:65" s="10" customFormat="1" ht="22.8" customHeight="1">
      <c r="B799" s="120"/>
      <c r="D799" s="121" t="s">
        <v>73</v>
      </c>
      <c r="E799" s="156" t="s">
        <v>2359</v>
      </c>
      <c r="F799" s="156" t="s">
        <v>2360</v>
      </c>
      <c r="I799" s="123"/>
      <c r="J799" s="157">
        <f>BK799</f>
        <v>0</v>
      </c>
      <c r="L799" s="120"/>
      <c r="M799" s="125"/>
      <c r="P799" s="126">
        <f>SUM(P800:P826)</f>
        <v>0</v>
      </c>
      <c r="R799" s="126">
        <f>SUM(R800:R826)</f>
        <v>0.15679999999999999</v>
      </c>
      <c r="T799" s="127">
        <f>SUM(T800:T826)</f>
        <v>0</v>
      </c>
      <c r="AR799" s="121" t="s">
        <v>83</v>
      </c>
      <c r="AT799" s="128" t="s">
        <v>73</v>
      </c>
      <c r="AU799" s="128" t="s">
        <v>81</v>
      </c>
      <c r="AY799" s="121" t="s">
        <v>159</v>
      </c>
      <c r="BK799" s="129">
        <f>SUM(BK800:BK826)</f>
        <v>0</v>
      </c>
    </row>
    <row r="800" spans="2:65" s="1" customFormat="1" ht="24.15" customHeight="1">
      <c r="B800" s="130"/>
      <c r="C800" s="131" t="s">
        <v>2361</v>
      </c>
      <c r="D800" s="131" t="s">
        <v>160</v>
      </c>
      <c r="E800" s="132" t="s">
        <v>2362</v>
      </c>
      <c r="F800" s="133" t="s">
        <v>2363</v>
      </c>
      <c r="G800" s="134" t="s">
        <v>376</v>
      </c>
      <c r="H800" s="135">
        <v>1</v>
      </c>
      <c r="I800" s="136"/>
      <c r="J800" s="137">
        <f>ROUND(I800*H800,2)</f>
        <v>0</v>
      </c>
      <c r="K800" s="133" t="s">
        <v>320</v>
      </c>
      <c r="L800" s="32"/>
      <c r="M800" s="138" t="s">
        <v>1</v>
      </c>
      <c r="N800" s="139" t="s">
        <v>39</v>
      </c>
      <c r="P800" s="140">
        <f>O800*H800</f>
        <v>0</v>
      </c>
      <c r="Q800" s="140">
        <v>0</v>
      </c>
      <c r="R800" s="140">
        <f>Q800*H800</f>
        <v>0</v>
      </c>
      <c r="S800" s="140">
        <v>0</v>
      </c>
      <c r="T800" s="141">
        <f>S800*H800</f>
        <v>0</v>
      </c>
      <c r="AR800" s="142" t="s">
        <v>200</v>
      </c>
      <c r="AT800" s="142" t="s">
        <v>160</v>
      </c>
      <c r="AU800" s="142" t="s">
        <v>83</v>
      </c>
      <c r="AY800" s="17" t="s">
        <v>159</v>
      </c>
      <c r="BE800" s="143">
        <f>IF(N800="základní",J800,0)</f>
        <v>0</v>
      </c>
      <c r="BF800" s="143">
        <f>IF(N800="snížená",J800,0)</f>
        <v>0</v>
      </c>
      <c r="BG800" s="143">
        <f>IF(N800="zákl. přenesená",J800,0)</f>
        <v>0</v>
      </c>
      <c r="BH800" s="143">
        <f>IF(N800="sníž. přenesená",J800,0)</f>
        <v>0</v>
      </c>
      <c r="BI800" s="143">
        <f>IF(N800="nulová",J800,0)</f>
        <v>0</v>
      </c>
      <c r="BJ800" s="17" t="s">
        <v>81</v>
      </c>
      <c r="BK800" s="143">
        <f>ROUND(I800*H800,2)</f>
        <v>0</v>
      </c>
      <c r="BL800" s="17" t="s">
        <v>200</v>
      </c>
      <c r="BM800" s="142" t="s">
        <v>2364</v>
      </c>
    </row>
    <row r="801" spans="2:65" s="1" customFormat="1" ht="19.2">
      <c r="B801" s="32"/>
      <c r="D801" s="144" t="s">
        <v>165</v>
      </c>
      <c r="F801" s="145" t="s">
        <v>2363</v>
      </c>
      <c r="I801" s="146"/>
      <c r="L801" s="32"/>
      <c r="M801" s="147"/>
      <c r="T801" s="56"/>
      <c r="AT801" s="17" t="s">
        <v>165</v>
      </c>
      <c r="AU801" s="17" t="s">
        <v>83</v>
      </c>
    </row>
    <row r="802" spans="2:65" s="1" customFormat="1" ht="24.15" customHeight="1">
      <c r="B802" s="130"/>
      <c r="C802" s="158" t="s">
        <v>2365</v>
      </c>
      <c r="D802" s="158" t="s">
        <v>326</v>
      </c>
      <c r="E802" s="159" t="s">
        <v>2366</v>
      </c>
      <c r="F802" s="160" t="s">
        <v>2367</v>
      </c>
      <c r="G802" s="161" t="s">
        <v>2368</v>
      </c>
      <c r="H802" s="162">
        <v>1</v>
      </c>
      <c r="I802" s="163"/>
      <c r="J802" s="164">
        <f>ROUND(I802*H802,2)</f>
        <v>0</v>
      </c>
      <c r="K802" s="160" t="s">
        <v>1</v>
      </c>
      <c r="L802" s="165"/>
      <c r="M802" s="166" t="s">
        <v>1</v>
      </c>
      <c r="N802" s="167" t="s">
        <v>39</v>
      </c>
      <c r="P802" s="140">
        <f>O802*H802</f>
        <v>0</v>
      </c>
      <c r="Q802" s="140">
        <v>0</v>
      </c>
      <c r="R802" s="140">
        <f>Q802*H802</f>
        <v>0</v>
      </c>
      <c r="S802" s="140">
        <v>0</v>
      </c>
      <c r="T802" s="141">
        <f>S802*H802</f>
        <v>0</v>
      </c>
      <c r="AR802" s="142" t="s">
        <v>241</v>
      </c>
      <c r="AT802" s="142" t="s">
        <v>326</v>
      </c>
      <c r="AU802" s="142" t="s">
        <v>83</v>
      </c>
      <c r="AY802" s="17" t="s">
        <v>159</v>
      </c>
      <c r="BE802" s="143">
        <f>IF(N802="základní",J802,0)</f>
        <v>0</v>
      </c>
      <c r="BF802" s="143">
        <f>IF(N802="snížená",J802,0)</f>
        <v>0</v>
      </c>
      <c r="BG802" s="143">
        <f>IF(N802="zákl. přenesená",J802,0)</f>
        <v>0</v>
      </c>
      <c r="BH802" s="143">
        <f>IF(N802="sníž. přenesená",J802,0)</f>
        <v>0</v>
      </c>
      <c r="BI802" s="143">
        <f>IF(N802="nulová",J802,0)</f>
        <v>0</v>
      </c>
      <c r="BJ802" s="17" t="s">
        <v>81</v>
      </c>
      <c r="BK802" s="143">
        <f>ROUND(I802*H802,2)</f>
        <v>0</v>
      </c>
      <c r="BL802" s="17" t="s">
        <v>200</v>
      </c>
      <c r="BM802" s="142" t="s">
        <v>2369</v>
      </c>
    </row>
    <row r="803" spans="2:65" s="1" customFormat="1" ht="19.2">
      <c r="B803" s="32"/>
      <c r="D803" s="144" t="s">
        <v>165</v>
      </c>
      <c r="F803" s="145" t="s">
        <v>2367</v>
      </c>
      <c r="I803" s="146"/>
      <c r="L803" s="32"/>
      <c r="M803" s="147"/>
      <c r="T803" s="56"/>
      <c r="AT803" s="17" t="s">
        <v>165</v>
      </c>
      <c r="AU803" s="17" t="s">
        <v>83</v>
      </c>
    </row>
    <row r="804" spans="2:65" s="12" customFormat="1" ht="10.199999999999999">
      <c r="B804" s="168"/>
      <c r="D804" s="144" t="s">
        <v>331</v>
      </c>
      <c r="E804" s="169" t="s">
        <v>1</v>
      </c>
      <c r="F804" s="170" t="s">
        <v>2370</v>
      </c>
      <c r="H804" s="171">
        <v>1</v>
      </c>
      <c r="I804" s="172"/>
      <c r="L804" s="168"/>
      <c r="M804" s="173"/>
      <c r="T804" s="174"/>
      <c r="AT804" s="169" t="s">
        <v>331</v>
      </c>
      <c r="AU804" s="169" t="s">
        <v>83</v>
      </c>
      <c r="AV804" s="12" t="s">
        <v>83</v>
      </c>
      <c r="AW804" s="12" t="s">
        <v>31</v>
      </c>
      <c r="AX804" s="12" t="s">
        <v>74</v>
      </c>
      <c r="AY804" s="169" t="s">
        <v>159</v>
      </c>
    </row>
    <row r="805" spans="2:65" s="14" customFormat="1" ht="10.199999999999999">
      <c r="B805" s="182"/>
      <c r="D805" s="144" t="s">
        <v>331</v>
      </c>
      <c r="E805" s="183" t="s">
        <v>1</v>
      </c>
      <c r="F805" s="184" t="s">
        <v>1597</v>
      </c>
      <c r="H805" s="185">
        <v>1</v>
      </c>
      <c r="I805" s="186"/>
      <c r="L805" s="182"/>
      <c r="M805" s="187"/>
      <c r="T805" s="188"/>
      <c r="AT805" s="183" t="s">
        <v>331</v>
      </c>
      <c r="AU805" s="183" t="s">
        <v>83</v>
      </c>
      <c r="AV805" s="14" t="s">
        <v>164</v>
      </c>
      <c r="AW805" s="14" t="s">
        <v>31</v>
      </c>
      <c r="AX805" s="14" t="s">
        <v>81</v>
      </c>
      <c r="AY805" s="183" t="s">
        <v>159</v>
      </c>
    </row>
    <row r="806" spans="2:65" s="1" customFormat="1" ht="16.5" customHeight="1">
      <c r="B806" s="130"/>
      <c r="C806" s="131" t="s">
        <v>2371</v>
      </c>
      <c r="D806" s="131" t="s">
        <v>160</v>
      </c>
      <c r="E806" s="132" t="s">
        <v>2372</v>
      </c>
      <c r="F806" s="133" t="s">
        <v>2373</v>
      </c>
      <c r="G806" s="134" t="s">
        <v>376</v>
      </c>
      <c r="H806" s="135">
        <v>3</v>
      </c>
      <c r="I806" s="136"/>
      <c r="J806" s="137">
        <f>ROUND(I806*H806,2)</f>
        <v>0</v>
      </c>
      <c r="K806" s="133" t="s">
        <v>320</v>
      </c>
      <c r="L806" s="32"/>
      <c r="M806" s="138" t="s">
        <v>1</v>
      </c>
      <c r="N806" s="139" t="s">
        <v>39</v>
      </c>
      <c r="P806" s="140">
        <f>O806*H806</f>
        <v>0</v>
      </c>
      <c r="Q806" s="140">
        <v>0</v>
      </c>
      <c r="R806" s="140">
        <f>Q806*H806</f>
        <v>0</v>
      </c>
      <c r="S806" s="140">
        <v>0</v>
      </c>
      <c r="T806" s="141">
        <f>S806*H806</f>
        <v>0</v>
      </c>
      <c r="AR806" s="142" t="s">
        <v>200</v>
      </c>
      <c r="AT806" s="142" t="s">
        <v>160</v>
      </c>
      <c r="AU806" s="142" t="s">
        <v>83</v>
      </c>
      <c r="AY806" s="17" t="s">
        <v>159</v>
      </c>
      <c r="BE806" s="143">
        <f>IF(N806="základní",J806,0)</f>
        <v>0</v>
      </c>
      <c r="BF806" s="143">
        <f>IF(N806="snížená",J806,0)</f>
        <v>0</v>
      </c>
      <c r="BG806" s="143">
        <f>IF(N806="zákl. přenesená",J806,0)</f>
        <v>0</v>
      </c>
      <c r="BH806" s="143">
        <f>IF(N806="sníž. přenesená",J806,0)</f>
        <v>0</v>
      </c>
      <c r="BI806" s="143">
        <f>IF(N806="nulová",J806,0)</f>
        <v>0</v>
      </c>
      <c r="BJ806" s="17" t="s">
        <v>81</v>
      </c>
      <c r="BK806" s="143">
        <f>ROUND(I806*H806,2)</f>
        <v>0</v>
      </c>
      <c r="BL806" s="17" t="s">
        <v>200</v>
      </c>
      <c r="BM806" s="142" t="s">
        <v>2374</v>
      </c>
    </row>
    <row r="807" spans="2:65" s="1" customFormat="1" ht="19.2">
      <c r="B807" s="32"/>
      <c r="D807" s="144" t="s">
        <v>165</v>
      </c>
      <c r="F807" s="145" t="s">
        <v>2375</v>
      </c>
      <c r="I807" s="146"/>
      <c r="L807" s="32"/>
      <c r="M807" s="147"/>
      <c r="T807" s="56"/>
      <c r="AT807" s="17" t="s">
        <v>165</v>
      </c>
      <c r="AU807" s="17" t="s">
        <v>83</v>
      </c>
    </row>
    <row r="808" spans="2:65" s="1" customFormat="1" ht="24.15" customHeight="1">
      <c r="B808" s="130"/>
      <c r="C808" s="158" t="s">
        <v>2376</v>
      </c>
      <c r="D808" s="158" t="s">
        <v>326</v>
      </c>
      <c r="E808" s="159" t="s">
        <v>2377</v>
      </c>
      <c r="F808" s="160" t="s">
        <v>2378</v>
      </c>
      <c r="G808" s="161" t="s">
        <v>376</v>
      </c>
      <c r="H808" s="162">
        <v>4</v>
      </c>
      <c r="I808" s="163"/>
      <c r="J808" s="164">
        <f>ROUND(I808*H808,2)</f>
        <v>0</v>
      </c>
      <c r="K808" s="160" t="s">
        <v>1</v>
      </c>
      <c r="L808" s="165"/>
      <c r="M808" s="166" t="s">
        <v>1</v>
      </c>
      <c r="N808" s="167" t="s">
        <v>39</v>
      </c>
      <c r="P808" s="140">
        <f>O808*H808</f>
        <v>0</v>
      </c>
      <c r="Q808" s="140">
        <v>1.41E-2</v>
      </c>
      <c r="R808" s="140">
        <f>Q808*H808</f>
        <v>5.6399999999999999E-2</v>
      </c>
      <c r="S808" s="140">
        <v>0</v>
      </c>
      <c r="T808" s="141">
        <f>S808*H808</f>
        <v>0</v>
      </c>
      <c r="AR808" s="142" t="s">
        <v>241</v>
      </c>
      <c r="AT808" s="142" t="s">
        <v>326</v>
      </c>
      <c r="AU808" s="142" t="s">
        <v>83</v>
      </c>
      <c r="AY808" s="17" t="s">
        <v>159</v>
      </c>
      <c r="BE808" s="143">
        <f>IF(N808="základní",J808,0)</f>
        <v>0</v>
      </c>
      <c r="BF808" s="143">
        <f>IF(N808="snížená",J808,0)</f>
        <v>0</v>
      </c>
      <c r="BG808" s="143">
        <f>IF(N808="zákl. přenesená",J808,0)</f>
        <v>0</v>
      </c>
      <c r="BH808" s="143">
        <f>IF(N808="sníž. přenesená",J808,0)</f>
        <v>0</v>
      </c>
      <c r="BI808" s="143">
        <f>IF(N808="nulová",J808,0)</f>
        <v>0</v>
      </c>
      <c r="BJ808" s="17" t="s">
        <v>81</v>
      </c>
      <c r="BK808" s="143">
        <f>ROUND(I808*H808,2)</f>
        <v>0</v>
      </c>
      <c r="BL808" s="17" t="s">
        <v>200</v>
      </c>
      <c r="BM808" s="142" t="s">
        <v>2379</v>
      </c>
    </row>
    <row r="809" spans="2:65" s="1" customFormat="1" ht="19.2">
      <c r="B809" s="32"/>
      <c r="D809" s="144" t="s">
        <v>165</v>
      </c>
      <c r="F809" s="145" t="s">
        <v>2378</v>
      </c>
      <c r="I809" s="146"/>
      <c r="L809" s="32"/>
      <c r="M809" s="147"/>
      <c r="T809" s="56"/>
      <c r="AT809" s="17" t="s">
        <v>165</v>
      </c>
      <c r="AU809" s="17" t="s">
        <v>83</v>
      </c>
    </row>
    <row r="810" spans="2:65" s="12" customFormat="1" ht="10.199999999999999">
      <c r="B810" s="168"/>
      <c r="D810" s="144" t="s">
        <v>331</v>
      </c>
      <c r="E810" s="169" t="s">
        <v>1</v>
      </c>
      <c r="F810" s="170" t="s">
        <v>2380</v>
      </c>
      <c r="H810" s="171">
        <v>4</v>
      </c>
      <c r="I810" s="172"/>
      <c r="L810" s="168"/>
      <c r="M810" s="173"/>
      <c r="T810" s="174"/>
      <c r="AT810" s="169" t="s">
        <v>331</v>
      </c>
      <c r="AU810" s="169" t="s">
        <v>83</v>
      </c>
      <c r="AV810" s="12" t="s">
        <v>83</v>
      </c>
      <c r="AW810" s="12" t="s">
        <v>31</v>
      </c>
      <c r="AX810" s="12" t="s">
        <v>81</v>
      </c>
      <c r="AY810" s="169" t="s">
        <v>159</v>
      </c>
    </row>
    <row r="811" spans="2:65" s="1" customFormat="1" ht="24.15" customHeight="1">
      <c r="B811" s="130"/>
      <c r="C811" s="158" t="s">
        <v>2381</v>
      </c>
      <c r="D811" s="158" t="s">
        <v>326</v>
      </c>
      <c r="E811" s="159" t="s">
        <v>2382</v>
      </c>
      <c r="F811" s="160" t="s">
        <v>2383</v>
      </c>
      <c r="G811" s="161" t="s">
        <v>376</v>
      </c>
      <c r="H811" s="162">
        <v>4</v>
      </c>
      <c r="I811" s="163"/>
      <c r="J811" s="164">
        <f>ROUND(I811*H811,2)</f>
        <v>0</v>
      </c>
      <c r="K811" s="160" t="s">
        <v>1</v>
      </c>
      <c r="L811" s="165"/>
      <c r="M811" s="166" t="s">
        <v>1</v>
      </c>
      <c r="N811" s="167" t="s">
        <v>39</v>
      </c>
      <c r="P811" s="140">
        <f>O811*H811</f>
        <v>0</v>
      </c>
      <c r="Q811" s="140">
        <v>1.41E-2</v>
      </c>
      <c r="R811" s="140">
        <f>Q811*H811</f>
        <v>5.6399999999999999E-2</v>
      </c>
      <c r="S811" s="140">
        <v>0</v>
      </c>
      <c r="T811" s="141">
        <f>S811*H811</f>
        <v>0</v>
      </c>
      <c r="AR811" s="142" t="s">
        <v>241</v>
      </c>
      <c r="AT811" s="142" t="s">
        <v>326</v>
      </c>
      <c r="AU811" s="142" t="s">
        <v>83</v>
      </c>
      <c r="AY811" s="17" t="s">
        <v>159</v>
      </c>
      <c r="BE811" s="143">
        <f>IF(N811="základní",J811,0)</f>
        <v>0</v>
      </c>
      <c r="BF811" s="143">
        <f>IF(N811="snížená",J811,0)</f>
        <v>0</v>
      </c>
      <c r="BG811" s="143">
        <f>IF(N811="zákl. přenesená",J811,0)</f>
        <v>0</v>
      </c>
      <c r="BH811" s="143">
        <f>IF(N811="sníž. přenesená",J811,0)</f>
        <v>0</v>
      </c>
      <c r="BI811" s="143">
        <f>IF(N811="nulová",J811,0)</f>
        <v>0</v>
      </c>
      <c r="BJ811" s="17" t="s">
        <v>81</v>
      </c>
      <c r="BK811" s="143">
        <f>ROUND(I811*H811,2)</f>
        <v>0</v>
      </c>
      <c r="BL811" s="17" t="s">
        <v>200</v>
      </c>
      <c r="BM811" s="142" t="s">
        <v>2384</v>
      </c>
    </row>
    <row r="812" spans="2:65" s="1" customFormat="1" ht="19.2">
      <c r="B812" s="32"/>
      <c r="D812" s="144" t="s">
        <v>165</v>
      </c>
      <c r="F812" s="145" t="s">
        <v>2383</v>
      </c>
      <c r="I812" s="146"/>
      <c r="L812" s="32"/>
      <c r="M812" s="147"/>
      <c r="T812" s="56"/>
      <c r="AT812" s="17" t="s">
        <v>165</v>
      </c>
      <c r="AU812" s="17" t="s">
        <v>83</v>
      </c>
    </row>
    <row r="813" spans="2:65" s="12" customFormat="1" ht="10.199999999999999">
      <c r="B813" s="168"/>
      <c r="D813" s="144" t="s">
        <v>331</v>
      </c>
      <c r="E813" s="169" t="s">
        <v>1</v>
      </c>
      <c r="F813" s="170" t="s">
        <v>2380</v>
      </c>
      <c r="H813" s="171">
        <v>4</v>
      </c>
      <c r="I813" s="172"/>
      <c r="L813" s="168"/>
      <c r="M813" s="173"/>
      <c r="T813" s="174"/>
      <c r="AT813" s="169" t="s">
        <v>331</v>
      </c>
      <c r="AU813" s="169" t="s">
        <v>83</v>
      </c>
      <c r="AV813" s="12" t="s">
        <v>83</v>
      </c>
      <c r="AW813" s="12" t="s">
        <v>31</v>
      </c>
      <c r="AX813" s="12" t="s">
        <v>81</v>
      </c>
      <c r="AY813" s="169" t="s">
        <v>159</v>
      </c>
    </row>
    <row r="814" spans="2:65" s="1" customFormat="1" ht="21.75" customHeight="1">
      <c r="B814" s="130"/>
      <c r="C814" s="131" t="s">
        <v>2385</v>
      </c>
      <c r="D814" s="131" t="s">
        <v>160</v>
      </c>
      <c r="E814" s="132" t="s">
        <v>2386</v>
      </c>
      <c r="F814" s="133" t="s">
        <v>2387</v>
      </c>
      <c r="G814" s="134" t="s">
        <v>376</v>
      </c>
      <c r="H814" s="135">
        <v>1</v>
      </c>
      <c r="I814" s="136"/>
      <c r="J814" s="137">
        <f>ROUND(I814*H814,2)</f>
        <v>0</v>
      </c>
      <c r="K814" s="133" t="s">
        <v>1</v>
      </c>
      <c r="L814" s="32"/>
      <c r="M814" s="138" t="s">
        <v>1</v>
      </c>
      <c r="N814" s="139" t="s">
        <v>39</v>
      </c>
      <c r="P814" s="140">
        <f>O814*H814</f>
        <v>0</v>
      </c>
      <c r="Q814" s="140">
        <v>0</v>
      </c>
      <c r="R814" s="140">
        <f>Q814*H814</f>
        <v>0</v>
      </c>
      <c r="S814" s="140">
        <v>0</v>
      </c>
      <c r="T814" s="141">
        <f>S814*H814</f>
        <v>0</v>
      </c>
      <c r="AR814" s="142" t="s">
        <v>200</v>
      </c>
      <c r="AT814" s="142" t="s">
        <v>160</v>
      </c>
      <c r="AU814" s="142" t="s">
        <v>83</v>
      </c>
      <c r="AY814" s="17" t="s">
        <v>159</v>
      </c>
      <c r="BE814" s="143">
        <f>IF(N814="základní",J814,0)</f>
        <v>0</v>
      </c>
      <c r="BF814" s="143">
        <f>IF(N814="snížená",J814,0)</f>
        <v>0</v>
      </c>
      <c r="BG814" s="143">
        <f>IF(N814="zákl. přenesená",J814,0)</f>
        <v>0</v>
      </c>
      <c r="BH814" s="143">
        <f>IF(N814="sníž. přenesená",J814,0)</f>
        <v>0</v>
      </c>
      <c r="BI814" s="143">
        <f>IF(N814="nulová",J814,0)</f>
        <v>0</v>
      </c>
      <c r="BJ814" s="17" t="s">
        <v>81</v>
      </c>
      <c r="BK814" s="143">
        <f>ROUND(I814*H814,2)</f>
        <v>0</v>
      </c>
      <c r="BL814" s="17" t="s">
        <v>200</v>
      </c>
      <c r="BM814" s="142" t="s">
        <v>2388</v>
      </c>
    </row>
    <row r="815" spans="2:65" s="1" customFormat="1" ht="10.199999999999999">
      <c r="B815" s="32"/>
      <c r="D815" s="144" t="s">
        <v>165</v>
      </c>
      <c r="F815" s="145" t="s">
        <v>2387</v>
      </c>
      <c r="I815" s="146"/>
      <c r="L815" s="32"/>
      <c r="M815" s="147"/>
      <c r="T815" s="56"/>
      <c r="AT815" s="17" t="s">
        <v>165</v>
      </c>
      <c r="AU815" s="17" t="s">
        <v>83</v>
      </c>
    </row>
    <row r="816" spans="2:65" s="1" customFormat="1" ht="24.15" customHeight="1">
      <c r="B816" s="130"/>
      <c r="C816" s="158" t="s">
        <v>2389</v>
      </c>
      <c r="D816" s="158" t="s">
        <v>326</v>
      </c>
      <c r="E816" s="159" t="s">
        <v>2390</v>
      </c>
      <c r="F816" s="160" t="s">
        <v>2391</v>
      </c>
      <c r="G816" s="161" t="s">
        <v>376</v>
      </c>
      <c r="H816" s="162">
        <v>1</v>
      </c>
      <c r="I816" s="163"/>
      <c r="J816" s="164">
        <f>ROUND(I816*H816,2)</f>
        <v>0</v>
      </c>
      <c r="K816" s="160" t="s">
        <v>1</v>
      </c>
      <c r="L816" s="165"/>
      <c r="M816" s="166" t="s">
        <v>1</v>
      </c>
      <c r="N816" s="167" t="s">
        <v>39</v>
      </c>
      <c r="P816" s="140">
        <f>O816*H816</f>
        <v>0</v>
      </c>
      <c r="Q816" s="140">
        <v>2.1999999999999999E-2</v>
      </c>
      <c r="R816" s="140">
        <f>Q816*H816</f>
        <v>2.1999999999999999E-2</v>
      </c>
      <c r="S816" s="140">
        <v>0</v>
      </c>
      <c r="T816" s="141">
        <f>S816*H816</f>
        <v>0</v>
      </c>
      <c r="AR816" s="142" t="s">
        <v>241</v>
      </c>
      <c r="AT816" s="142" t="s">
        <v>326</v>
      </c>
      <c r="AU816" s="142" t="s">
        <v>83</v>
      </c>
      <c r="AY816" s="17" t="s">
        <v>159</v>
      </c>
      <c r="BE816" s="143">
        <f>IF(N816="základní",J816,0)</f>
        <v>0</v>
      </c>
      <c r="BF816" s="143">
        <f>IF(N816="snížená",J816,0)</f>
        <v>0</v>
      </c>
      <c r="BG816" s="143">
        <f>IF(N816="zákl. přenesená",J816,0)</f>
        <v>0</v>
      </c>
      <c r="BH816" s="143">
        <f>IF(N816="sníž. přenesená",J816,0)</f>
        <v>0</v>
      </c>
      <c r="BI816" s="143">
        <f>IF(N816="nulová",J816,0)</f>
        <v>0</v>
      </c>
      <c r="BJ816" s="17" t="s">
        <v>81</v>
      </c>
      <c r="BK816" s="143">
        <f>ROUND(I816*H816,2)</f>
        <v>0</v>
      </c>
      <c r="BL816" s="17" t="s">
        <v>200</v>
      </c>
      <c r="BM816" s="142" t="s">
        <v>2392</v>
      </c>
    </row>
    <row r="817" spans="2:65" s="1" customFormat="1" ht="19.2">
      <c r="B817" s="32"/>
      <c r="D817" s="144" t="s">
        <v>165</v>
      </c>
      <c r="F817" s="145" t="s">
        <v>2391</v>
      </c>
      <c r="I817" s="146"/>
      <c r="L817" s="32"/>
      <c r="M817" s="147"/>
      <c r="T817" s="56"/>
      <c r="AT817" s="17" t="s">
        <v>165</v>
      </c>
      <c r="AU817" s="17" t="s">
        <v>83</v>
      </c>
    </row>
    <row r="818" spans="2:65" s="12" customFormat="1" ht="10.199999999999999">
      <c r="B818" s="168"/>
      <c r="D818" s="144" t="s">
        <v>331</v>
      </c>
      <c r="E818" s="169" t="s">
        <v>1</v>
      </c>
      <c r="F818" s="170" t="s">
        <v>2393</v>
      </c>
      <c r="H818" s="171">
        <v>1</v>
      </c>
      <c r="I818" s="172"/>
      <c r="L818" s="168"/>
      <c r="M818" s="173"/>
      <c r="T818" s="174"/>
      <c r="AT818" s="169" t="s">
        <v>331</v>
      </c>
      <c r="AU818" s="169" t="s">
        <v>83</v>
      </c>
      <c r="AV818" s="12" t="s">
        <v>83</v>
      </c>
      <c r="AW818" s="12" t="s">
        <v>31</v>
      </c>
      <c r="AX818" s="12" t="s">
        <v>81</v>
      </c>
      <c r="AY818" s="169" t="s">
        <v>159</v>
      </c>
    </row>
    <row r="819" spans="2:65" s="1" customFormat="1" ht="16.5" customHeight="1">
      <c r="B819" s="130"/>
      <c r="C819" s="131" t="s">
        <v>2394</v>
      </c>
      <c r="D819" s="131" t="s">
        <v>160</v>
      </c>
      <c r="E819" s="132" t="s">
        <v>2395</v>
      </c>
      <c r="F819" s="133" t="s">
        <v>2396</v>
      </c>
      <c r="G819" s="134" t="s">
        <v>376</v>
      </c>
      <c r="H819" s="135">
        <v>1</v>
      </c>
      <c r="I819" s="136"/>
      <c r="J819" s="137">
        <f>ROUND(I819*H819,2)</f>
        <v>0</v>
      </c>
      <c r="K819" s="133" t="s">
        <v>1</v>
      </c>
      <c r="L819" s="32"/>
      <c r="M819" s="138" t="s">
        <v>1</v>
      </c>
      <c r="N819" s="139" t="s">
        <v>39</v>
      </c>
      <c r="P819" s="140">
        <f>O819*H819</f>
        <v>0</v>
      </c>
      <c r="Q819" s="140">
        <v>0</v>
      </c>
      <c r="R819" s="140">
        <f>Q819*H819</f>
        <v>0</v>
      </c>
      <c r="S819" s="140">
        <v>0</v>
      </c>
      <c r="T819" s="141">
        <f>S819*H819</f>
        <v>0</v>
      </c>
      <c r="AR819" s="142" t="s">
        <v>200</v>
      </c>
      <c r="AT819" s="142" t="s">
        <v>160</v>
      </c>
      <c r="AU819" s="142" t="s">
        <v>83</v>
      </c>
      <c r="AY819" s="17" t="s">
        <v>159</v>
      </c>
      <c r="BE819" s="143">
        <f>IF(N819="základní",J819,0)</f>
        <v>0</v>
      </c>
      <c r="BF819" s="143">
        <f>IF(N819="snížená",J819,0)</f>
        <v>0</v>
      </c>
      <c r="BG819" s="143">
        <f>IF(N819="zákl. přenesená",J819,0)</f>
        <v>0</v>
      </c>
      <c r="BH819" s="143">
        <f>IF(N819="sníž. přenesená",J819,0)</f>
        <v>0</v>
      </c>
      <c r="BI819" s="143">
        <f>IF(N819="nulová",J819,0)</f>
        <v>0</v>
      </c>
      <c r="BJ819" s="17" t="s">
        <v>81</v>
      </c>
      <c r="BK819" s="143">
        <f>ROUND(I819*H819,2)</f>
        <v>0</v>
      </c>
      <c r="BL819" s="17" t="s">
        <v>200</v>
      </c>
      <c r="BM819" s="142" t="s">
        <v>2397</v>
      </c>
    </row>
    <row r="820" spans="2:65" s="1" customFormat="1" ht="10.199999999999999">
      <c r="B820" s="32"/>
      <c r="D820" s="144" t="s">
        <v>165</v>
      </c>
      <c r="F820" s="145" t="s">
        <v>2396</v>
      </c>
      <c r="I820" s="146"/>
      <c r="L820" s="32"/>
      <c r="M820" s="147"/>
      <c r="T820" s="56"/>
      <c r="AT820" s="17" t="s">
        <v>165</v>
      </c>
      <c r="AU820" s="17" t="s">
        <v>83</v>
      </c>
    </row>
    <row r="821" spans="2:65" s="12" customFormat="1" ht="10.199999999999999">
      <c r="B821" s="168"/>
      <c r="D821" s="144" t="s">
        <v>331</v>
      </c>
      <c r="E821" s="169" t="s">
        <v>1</v>
      </c>
      <c r="F821" s="170" t="s">
        <v>2398</v>
      </c>
      <c r="H821" s="171">
        <v>1</v>
      </c>
      <c r="I821" s="172"/>
      <c r="L821" s="168"/>
      <c r="M821" s="173"/>
      <c r="T821" s="174"/>
      <c r="AT821" s="169" t="s">
        <v>331</v>
      </c>
      <c r="AU821" s="169" t="s">
        <v>83</v>
      </c>
      <c r="AV821" s="12" t="s">
        <v>83</v>
      </c>
      <c r="AW821" s="12" t="s">
        <v>31</v>
      </c>
      <c r="AX821" s="12" t="s">
        <v>81</v>
      </c>
      <c r="AY821" s="169" t="s">
        <v>159</v>
      </c>
    </row>
    <row r="822" spans="2:65" s="1" customFormat="1" ht="24.15" customHeight="1">
      <c r="B822" s="130"/>
      <c r="C822" s="158" t="s">
        <v>2399</v>
      </c>
      <c r="D822" s="158" t="s">
        <v>326</v>
      </c>
      <c r="E822" s="159" t="s">
        <v>2400</v>
      </c>
      <c r="F822" s="160" t="s">
        <v>2401</v>
      </c>
      <c r="G822" s="161" t="s">
        <v>376</v>
      </c>
      <c r="H822" s="162">
        <v>1</v>
      </c>
      <c r="I822" s="163"/>
      <c r="J822" s="164">
        <f>ROUND(I822*H822,2)</f>
        <v>0</v>
      </c>
      <c r="K822" s="160" t="s">
        <v>1</v>
      </c>
      <c r="L822" s="165"/>
      <c r="M822" s="166" t="s">
        <v>1</v>
      </c>
      <c r="N822" s="167" t="s">
        <v>39</v>
      </c>
      <c r="P822" s="140">
        <f>O822*H822</f>
        <v>0</v>
      </c>
      <c r="Q822" s="140">
        <v>2.1999999999999999E-2</v>
      </c>
      <c r="R822" s="140">
        <f>Q822*H822</f>
        <v>2.1999999999999999E-2</v>
      </c>
      <c r="S822" s="140">
        <v>0</v>
      </c>
      <c r="T822" s="141">
        <f>S822*H822</f>
        <v>0</v>
      </c>
      <c r="AR822" s="142" t="s">
        <v>241</v>
      </c>
      <c r="AT822" s="142" t="s">
        <v>326</v>
      </c>
      <c r="AU822" s="142" t="s">
        <v>83</v>
      </c>
      <c r="AY822" s="17" t="s">
        <v>159</v>
      </c>
      <c r="BE822" s="143">
        <f>IF(N822="základní",J822,0)</f>
        <v>0</v>
      </c>
      <c r="BF822" s="143">
        <f>IF(N822="snížená",J822,0)</f>
        <v>0</v>
      </c>
      <c r="BG822" s="143">
        <f>IF(N822="zákl. přenesená",J822,0)</f>
        <v>0</v>
      </c>
      <c r="BH822" s="143">
        <f>IF(N822="sníž. přenesená",J822,0)</f>
        <v>0</v>
      </c>
      <c r="BI822" s="143">
        <f>IF(N822="nulová",J822,0)</f>
        <v>0</v>
      </c>
      <c r="BJ822" s="17" t="s">
        <v>81</v>
      </c>
      <c r="BK822" s="143">
        <f>ROUND(I822*H822,2)</f>
        <v>0</v>
      </c>
      <c r="BL822" s="17" t="s">
        <v>200</v>
      </c>
      <c r="BM822" s="142" t="s">
        <v>2402</v>
      </c>
    </row>
    <row r="823" spans="2:65" s="1" customFormat="1" ht="19.2">
      <c r="B823" s="32"/>
      <c r="D823" s="144" t="s">
        <v>165</v>
      </c>
      <c r="F823" s="145" t="s">
        <v>2401</v>
      </c>
      <c r="I823" s="146"/>
      <c r="L823" s="32"/>
      <c r="M823" s="147"/>
      <c r="T823" s="56"/>
      <c r="AT823" s="17" t="s">
        <v>165</v>
      </c>
      <c r="AU823" s="17" t="s">
        <v>83</v>
      </c>
    </row>
    <row r="824" spans="2:65" s="12" customFormat="1" ht="10.199999999999999">
      <c r="B824" s="168"/>
      <c r="D824" s="144" t="s">
        <v>331</v>
      </c>
      <c r="E824" s="169" t="s">
        <v>1</v>
      </c>
      <c r="F824" s="170" t="s">
        <v>2398</v>
      </c>
      <c r="H824" s="171">
        <v>1</v>
      </c>
      <c r="I824" s="172"/>
      <c r="L824" s="168"/>
      <c r="M824" s="173"/>
      <c r="T824" s="174"/>
      <c r="AT824" s="169" t="s">
        <v>331</v>
      </c>
      <c r="AU824" s="169" t="s">
        <v>83</v>
      </c>
      <c r="AV824" s="12" t="s">
        <v>83</v>
      </c>
      <c r="AW824" s="12" t="s">
        <v>31</v>
      </c>
      <c r="AX824" s="12" t="s">
        <v>81</v>
      </c>
      <c r="AY824" s="169" t="s">
        <v>159</v>
      </c>
    </row>
    <row r="825" spans="2:65" s="1" customFormat="1" ht="24.15" customHeight="1">
      <c r="B825" s="130"/>
      <c r="C825" s="131" t="s">
        <v>2403</v>
      </c>
      <c r="D825" s="131" t="s">
        <v>160</v>
      </c>
      <c r="E825" s="132" t="s">
        <v>2404</v>
      </c>
      <c r="F825" s="133" t="s">
        <v>2405</v>
      </c>
      <c r="G825" s="134" t="s">
        <v>329</v>
      </c>
      <c r="H825" s="135">
        <v>1.4E-2</v>
      </c>
      <c r="I825" s="136"/>
      <c r="J825" s="137">
        <f>ROUND(I825*H825,2)</f>
        <v>0</v>
      </c>
      <c r="K825" s="133" t="s">
        <v>320</v>
      </c>
      <c r="L825" s="32"/>
      <c r="M825" s="138" t="s">
        <v>1</v>
      </c>
      <c r="N825" s="139" t="s">
        <v>39</v>
      </c>
      <c r="P825" s="140">
        <f>O825*H825</f>
        <v>0</v>
      </c>
      <c r="Q825" s="140">
        <v>0</v>
      </c>
      <c r="R825" s="140">
        <f>Q825*H825</f>
        <v>0</v>
      </c>
      <c r="S825" s="140">
        <v>0</v>
      </c>
      <c r="T825" s="141">
        <f>S825*H825</f>
        <v>0</v>
      </c>
      <c r="AR825" s="142" t="s">
        <v>200</v>
      </c>
      <c r="AT825" s="142" t="s">
        <v>160</v>
      </c>
      <c r="AU825" s="142" t="s">
        <v>83</v>
      </c>
      <c r="AY825" s="17" t="s">
        <v>159</v>
      </c>
      <c r="BE825" s="143">
        <f>IF(N825="základní",J825,0)</f>
        <v>0</v>
      </c>
      <c r="BF825" s="143">
        <f>IF(N825="snížená",J825,0)</f>
        <v>0</v>
      </c>
      <c r="BG825" s="143">
        <f>IF(N825="zákl. přenesená",J825,0)</f>
        <v>0</v>
      </c>
      <c r="BH825" s="143">
        <f>IF(N825="sníž. přenesená",J825,0)</f>
        <v>0</v>
      </c>
      <c r="BI825" s="143">
        <f>IF(N825="nulová",J825,0)</f>
        <v>0</v>
      </c>
      <c r="BJ825" s="17" t="s">
        <v>81</v>
      </c>
      <c r="BK825" s="143">
        <f>ROUND(I825*H825,2)</f>
        <v>0</v>
      </c>
      <c r="BL825" s="17" t="s">
        <v>200</v>
      </c>
      <c r="BM825" s="142" t="s">
        <v>2406</v>
      </c>
    </row>
    <row r="826" spans="2:65" s="1" customFormat="1" ht="28.8">
      <c r="B826" s="32"/>
      <c r="D826" s="144" t="s">
        <v>165</v>
      </c>
      <c r="F826" s="145" t="s">
        <v>2407</v>
      </c>
      <c r="I826" s="146"/>
      <c r="L826" s="32"/>
      <c r="M826" s="147"/>
      <c r="T826" s="56"/>
      <c r="AT826" s="17" t="s">
        <v>165</v>
      </c>
      <c r="AU826" s="17" t="s">
        <v>83</v>
      </c>
    </row>
    <row r="827" spans="2:65" s="10" customFormat="1" ht="22.8" customHeight="1">
      <c r="B827" s="120"/>
      <c r="D827" s="121" t="s">
        <v>73</v>
      </c>
      <c r="E827" s="156" t="s">
        <v>2408</v>
      </c>
      <c r="F827" s="156" t="s">
        <v>2409</v>
      </c>
      <c r="I827" s="123"/>
      <c r="J827" s="157">
        <f>BK827</f>
        <v>0</v>
      </c>
      <c r="L827" s="120"/>
      <c r="M827" s="125"/>
      <c r="P827" s="126">
        <f>SUM(P828:P914)</f>
        <v>0</v>
      </c>
      <c r="R827" s="126">
        <f>SUM(R828:R914)</f>
        <v>3.5760183900000002</v>
      </c>
      <c r="T827" s="127">
        <f>SUM(T828:T914)</f>
        <v>0</v>
      </c>
      <c r="AR827" s="121" t="s">
        <v>83</v>
      </c>
      <c r="AT827" s="128" t="s">
        <v>73</v>
      </c>
      <c r="AU827" s="128" t="s">
        <v>81</v>
      </c>
      <c r="AY827" s="121" t="s">
        <v>159</v>
      </c>
      <c r="BK827" s="129">
        <f>SUM(BK828:BK914)</f>
        <v>0</v>
      </c>
    </row>
    <row r="828" spans="2:65" s="1" customFormat="1" ht="33" customHeight="1">
      <c r="B828" s="130"/>
      <c r="C828" s="131" t="s">
        <v>2410</v>
      </c>
      <c r="D828" s="131" t="s">
        <v>160</v>
      </c>
      <c r="E828" s="132" t="s">
        <v>2411</v>
      </c>
      <c r="F828" s="133" t="s">
        <v>2412</v>
      </c>
      <c r="G828" s="134" t="s">
        <v>315</v>
      </c>
      <c r="H828" s="135">
        <v>4.8970000000000002</v>
      </c>
      <c r="I828" s="136"/>
      <c r="J828" s="137">
        <f>ROUND(I828*H828,2)</f>
        <v>0</v>
      </c>
      <c r="K828" s="133" t="s">
        <v>320</v>
      </c>
      <c r="L828" s="32"/>
      <c r="M828" s="138" t="s">
        <v>1</v>
      </c>
      <c r="N828" s="139" t="s">
        <v>39</v>
      </c>
      <c r="P828" s="140">
        <f>O828*H828</f>
        <v>0</v>
      </c>
      <c r="Q828" s="140">
        <v>1.08E-3</v>
      </c>
      <c r="R828" s="140">
        <f>Q828*H828</f>
        <v>5.28876E-3</v>
      </c>
      <c r="S828" s="140">
        <v>0</v>
      </c>
      <c r="T828" s="141">
        <f>S828*H828</f>
        <v>0</v>
      </c>
      <c r="AR828" s="142" t="s">
        <v>200</v>
      </c>
      <c r="AT828" s="142" t="s">
        <v>160</v>
      </c>
      <c r="AU828" s="142" t="s">
        <v>83</v>
      </c>
      <c r="AY828" s="17" t="s">
        <v>159</v>
      </c>
      <c r="BE828" s="143">
        <f>IF(N828="základní",J828,0)</f>
        <v>0</v>
      </c>
      <c r="BF828" s="143">
        <f>IF(N828="snížená",J828,0)</f>
        <v>0</v>
      </c>
      <c r="BG828" s="143">
        <f>IF(N828="zákl. přenesená",J828,0)</f>
        <v>0</v>
      </c>
      <c r="BH828" s="143">
        <f>IF(N828="sníž. přenesená",J828,0)</f>
        <v>0</v>
      </c>
      <c r="BI828" s="143">
        <f>IF(N828="nulová",J828,0)</f>
        <v>0</v>
      </c>
      <c r="BJ828" s="17" t="s">
        <v>81</v>
      </c>
      <c r="BK828" s="143">
        <f>ROUND(I828*H828,2)</f>
        <v>0</v>
      </c>
      <c r="BL828" s="17" t="s">
        <v>200</v>
      </c>
      <c r="BM828" s="142" t="s">
        <v>2413</v>
      </c>
    </row>
    <row r="829" spans="2:65" s="1" customFormat="1" ht="28.8">
      <c r="B829" s="32"/>
      <c r="D829" s="144" t="s">
        <v>165</v>
      </c>
      <c r="F829" s="145" t="s">
        <v>2414</v>
      </c>
      <c r="I829" s="146"/>
      <c r="L829" s="32"/>
      <c r="M829" s="147"/>
      <c r="T829" s="56"/>
      <c r="AT829" s="17" t="s">
        <v>165</v>
      </c>
      <c r="AU829" s="17" t="s">
        <v>83</v>
      </c>
    </row>
    <row r="830" spans="2:65" s="12" customFormat="1" ht="10.199999999999999">
      <c r="B830" s="168"/>
      <c r="D830" s="144" t="s">
        <v>331</v>
      </c>
      <c r="E830" s="169" t="s">
        <v>1</v>
      </c>
      <c r="F830" s="170" t="s">
        <v>2415</v>
      </c>
      <c r="H830" s="171">
        <v>4.8970000000000002</v>
      </c>
      <c r="I830" s="172"/>
      <c r="L830" s="168"/>
      <c r="M830" s="173"/>
      <c r="T830" s="174"/>
      <c r="AT830" s="169" t="s">
        <v>331</v>
      </c>
      <c r="AU830" s="169" t="s">
        <v>83</v>
      </c>
      <c r="AV830" s="12" t="s">
        <v>83</v>
      </c>
      <c r="AW830" s="12" t="s">
        <v>31</v>
      </c>
      <c r="AX830" s="12" t="s">
        <v>81</v>
      </c>
      <c r="AY830" s="169" t="s">
        <v>159</v>
      </c>
    </row>
    <row r="831" spans="2:65" s="1" customFormat="1" ht="37.799999999999997" customHeight="1">
      <c r="B831" s="130"/>
      <c r="C831" s="131" t="s">
        <v>2416</v>
      </c>
      <c r="D831" s="131" t="s">
        <v>160</v>
      </c>
      <c r="E831" s="132" t="s">
        <v>2417</v>
      </c>
      <c r="F831" s="133" t="s">
        <v>2418</v>
      </c>
      <c r="G831" s="134" t="s">
        <v>344</v>
      </c>
      <c r="H831" s="135">
        <v>24.8</v>
      </c>
      <c r="I831" s="136"/>
      <c r="J831" s="137">
        <f>ROUND(I831*H831,2)</f>
        <v>0</v>
      </c>
      <c r="K831" s="133" t="s">
        <v>320</v>
      </c>
      <c r="L831" s="32"/>
      <c r="M831" s="138" t="s">
        <v>1</v>
      </c>
      <c r="N831" s="139" t="s">
        <v>39</v>
      </c>
      <c r="P831" s="140">
        <f>O831*H831</f>
        <v>0</v>
      </c>
      <c r="Q831" s="140">
        <v>0</v>
      </c>
      <c r="R831" s="140">
        <f>Q831*H831</f>
        <v>0</v>
      </c>
      <c r="S831" s="140">
        <v>0</v>
      </c>
      <c r="T831" s="141">
        <f>S831*H831</f>
        <v>0</v>
      </c>
      <c r="AR831" s="142" t="s">
        <v>200</v>
      </c>
      <c r="AT831" s="142" t="s">
        <v>160</v>
      </c>
      <c r="AU831" s="142" t="s">
        <v>83</v>
      </c>
      <c r="AY831" s="17" t="s">
        <v>159</v>
      </c>
      <c r="BE831" s="143">
        <f>IF(N831="základní",J831,0)</f>
        <v>0</v>
      </c>
      <c r="BF831" s="143">
        <f>IF(N831="snížená",J831,0)</f>
        <v>0</v>
      </c>
      <c r="BG831" s="143">
        <f>IF(N831="zákl. přenesená",J831,0)</f>
        <v>0</v>
      </c>
      <c r="BH831" s="143">
        <f>IF(N831="sníž. přenesená",J831,0)</f>
        <v>0</v>
      </c>
      <c r="BI831" s="143">
        <f>IF(N831="nulová",J831,0)</f>
        <v>0</v>
      </c>
      <c r="BJ831" s="17" t="s">
        <v>81</v>
      </c>
      <c r="BK831" s="143">
        <f>ROUND(I831*H831,2)</f>
        <v>0</v>
      </c>
      <c r="BL831" s="17" t="s">
        <v>200</v>
      </c>
      <c r="BM831" s="142" t="s">
        <v>2419</v>
      </c>
    </row>
    <row r="832" spans="2:65" s="1" customFormat="1" ht="38.4">
      <c r="B832" s="32"/>
      <c r="D832" s="144" t="s">
        <v>165</v>
      </c>
      <c r="F832" s="145" t="s">
        <v>2420</v>
      </c>
      <c r="I832" s="146"/>
      <c r="L832" s="32"/>
      <c r="M832" s="147"/>
      <c r="T832" s="56"/>
      <c r="AT832" s="17" t="s">
        <v>165</v>
      </c>
      <c r="AU832" s="17" t="s">
        <v>83</v>
      </c>
    </row>
    <row r="833" spans="2:65" s="13" customFormat="1" ht="10.199999999999999">
      <c r="B833" s="176"/>
      <c r="D833" s="144" t="s">
        <v>331</v>
      </c>
      <c r="E833" s="177" t="s">
        <v>1</v>
      </c>
      <c r="F833" s="178" t="s">
        <v>2421</v>
      </c>
      <c r="H833" s="177" t="s">
        <v>1</v>
      </c>
      <c r="I833" s="179"/>
      <c r="L833" s="176"/>
      <c r="M833" s="180"/>
      <c r="T833" s="181"/>
      <c r="AT833" s="177" t="s">
        <v>331</v>
      </c>
      <c r="AU833" s="177" t="s">
        <v>83</v>
      </c>
      <c r="AV833" s="13" t="s">
        <v>81</v>
      </c>
      <c r="AW833" s="13" t="s">
        <v>31</v>
      </c>
      <c r="AX833" s="13" t="s">
        <v>74</v>
      </c>
      <c r="AY833" s="177" t="s">
        <v>159</v>
      </c>
    </row>
    <row r="834" spans="2:65" s="12" customFormat="1" ht="10.199999999999999">
      <c r="B834" s="168"/>
      <c r="D834" s="144" t="s">
        <v>331</v>
      </c>
      <c r="E834" s="169" t="s">
        <v>1</v>
      </c>
      <c r="F834" s="170" t="s">
        <v>2422</v>
      </c>
      <c r="H834" s="171">
        <v>24.8</v>
      </c>
      <c r="I834" s="172"/>
      <c r="L834" s="168"/>
      <c r="M834" s="173"/>
      <c r="T834" s="174"/>
      <c r="AT834" s="169" t="s">
        <v>331</v>
      </c>
      <c r="AU834" s="169" t="s">
        <v>83</v>
      </c>
      <c r="AV834" s="12" t="s">
        <v>83</v>
      </c>
      <c r="AW834" s="12" t="s">
        <v>31</v>
      </c>
      <c r="AX834" s="12" t="s">
        <v>74</v>
      </c>
      <c r="AY834" s="169" t="s">
        <v>159</v>
      </c>
    </row>
    <row r="835" spans="2:65" s="14" customFormat="1" ht="10.199999999999999">
      <c r="B835" s="182"/>
      <c r="D835" s="144" t="s">
        <v>331</v>
      </c>
      <c r="E835" s="183" t="s">
        <v>1</v>
      </c>
      <c r="F835" s="184" t="s">
        <v>1597</v>
      </c>
      <c r="H835" s="185">
        <v>24.8</v>
      </c>
      <c r="I835" s="186"/>
      <c r="L835" s="182"/>
      <c r="M835" s="187"/>
      <c r="T835" s="188"/>
      <c r="AT835" s="183" t="s">
        <v>331</v>
      </c>
      <c r="AU835" s="183" t="s">
        <v>83</v>
      </c>
      <c r="AV835" s="14" t="s">
        <v>164</v>
      </c>
      <c r="AW835" s="14" t="s">
        <v>31</v>
      </c>
      <c r="AX835" s="14" t="s">
        <v>81</v>
      </c>
      <c r="AY835" s="183" t="s">
        <v>159</v>
      </c>
    </row>
    <row r="836" spans="2:65" s="1" customFormat="1" ht="24.15" customHeight="1">
      <c r="B836" s="130"/>
      <c r="C836" s="131" t="s">
        <v>2423</v>
      </c>
      <c r="D836" s="131" t="s">
        <v>160</v>
      </c>
      <c r="E836" s="132" t="s">
        <v>2424</v>
      </c>
      <c r="F836" s="133" t="s">
        <v>2425</v>
      </c>
      <c r="G836" s="134" t="s">
        <v>344</v>
      </c>
      <c r="H836" s="135">
        <v>86.8</v>
      </c>
      <c r="I836" s="136"/>
      <c r="J836" s="137">
        <f>ROUND(I836*H836,2)</f>
        <v>0</v>
      </c>
      <c r="K836" s="133" t="s">
        <v>320</v>
      </c>
      <c r="L836" s="32"/>
      <c r="M836" s="138" t="s">
        <v>1</v>
      </c>
      <c r="N836" s="139" t="s">
        <v>39</v>
      </c>
      <c r="P836" s="140">
        <f>O836*H836</f>
        <v>0</v>
      </c>
      <c r="Q836" s="140">
        <v>0</v>
      </c>
      <c r="R836" s="140">
        <f>Q836*H836</f>
        <v>0</v>
      </c>
      <c r="S836" s="140">
        <v>0</v>
      </c>
      <c r="T836" s="141">
        <f>S836*H836</f>
        <v>0</v>
      </c>
      <c r="AR836" s="142" t="s">
        <v>200</v>
      </c>
      <c r="AT836" s="142" t="s">
        <v>160</v>
      </c>
      <c r="AU836" s="142" t="s">
        <v>83</v>
      </c>
      <c r="AY836" s="17" t="s">
        <v>159</v>
      </c>
      <c r="BE836" s="143">
        <f>IF(N836="základní",J836,0)</f>
        <v>0</v>
      </c>
      <c r="BF836" s="143">
        <f>IF(N836="snížená",J836,0)</f>
        <v>0</v>
      </c>
      <c r="BG836" s="143">
        <f>IF(N836="zákl. přenesená",J836,0)</f>
        <v>0</v>
      </c>
      <c r="BH836" s="143">
        <f>IF(N836="sníž. přenesená",J836,0)</f>
        <v>0</v>
      </c>
      <c r="BI836" s="143">
        <f>IF(N836="nulová",J836,0)</f>
        <v>0</v>
      </c>
      <c r="BJ836" s="17" t="s">
        <v>81</v>
      </c>
      <c r="BK836" s="143">
        <f>ROUND(I836*H836,2)</f>
        <v>0</v>
      </c>
      <c r="BL836" s="17" t="s">
        <v>200</v>
      </c>
      <c r="BM836" s="142" t="s">
        <v>2426</v>
      </c>
    </row>
    <row r="837" spans="2:65" s="1" customFormat="1" ht="28.8">
      <c r="B837" s="32"/>
      <c r="D837" s="144" t="s">
        <v>165</v>
      </c>
      <c r="F837" s="145" t="s">
        <v>2427</v>
      </c>
      <c r="I837" s="146"/>
      <c r="L837" s="32"/>
      <c r="M837" s="147"/>
      <c r="T837" s="56"/>
      <c r="AT837" s="17" t="s">
        <v>165</v>
      </c>
      <c r="AU837" s="17" t="s">
        <v>83</v>
      </c>
    </row>
    <row r="838" spans="2:65" s="13" customFormat="1" ht="10.199999999999999">
      <c r="B838" s="176"/>
      <c r="D838" s="144" t="s">
        <v>331</v>
      </c>
      <c r="E838" s="177" t="s">
        <v>1</v>
      </c>
      <c r="F838" s="178" t="s">
        <v>2421</v>
      </c>
      <c r="H838" s="177" t="s">
        <v>1</v>
      </c>
      <c r="I838" s="179"/>
      <c r="L838" s="176"/>
      <c r="M838" s="180"/>
      <c r="T838" s="181"/>
      <c r="AT838" s="177" t="s">
        <v>331</v>
      </c>
      <c r="AU838" s="177" t="s">
        <v>83</v>
      </c>
      <c r="AV838" s="13" t="s">
        <v>81</v>
      </c>
      <c r="AW838" s="13" t="s">
        <v>31</v>
      </c>
      <c r="AX838" s="13" t="s">
        <v>74</v>
      </c>
      <c r="AY838" s="177" t="s">
        <v>159</v>
      </c>
    </row>
    <row r="839" spans="2:65" s="12" customFormat="1" ht="10.199999999999999">
      <c r="B839" s="168"/>
      <c r="D839" s="144" t="s">
        <v>331</v>
      </c>
      <c r="E839" s="169" t="s">
        <v>1</v>
      </c>
      <c r="F839" s="170" t="s">
        <v>2428</v>
      </c>
      <c r="H839" s="171">
        <v>67.2</v>
      </c>
      <c r="I839" s="172"/>
      <c r="L839" s="168"/>
      <c r="M839" s="173"/>
      <c r="T839" s="174"/>
      <c r="AT839" s="169" t="s">
        <v>331</v>
      </c>
      <c r="AU839" s="169" t="s">
        <v>83</v>
      </c>
      <c r="AV839" s="12" t="s">
        <v>83</v>
      </c>
      <c r="AW839" s="12" t="s">
        <v>31</v>
      </c>
      <c r="AX839" s="12" t="s">
        <v>74</v>
      </c>
      <c r="AY839" s="169" t="s">
        <v>159</v>
      </c>
    </row>
    <row r="840" spans="2:65" s="12" customFormat="1" ht="10.199999999999999">
      <c r="B840" s="168"/>
      <c r="D840" s="144" t="s">
        <v>331</v>
      </c>
      <c r="E840" s="169" t="s">
        <v>1</v>
      </c>
      <c r="F840" s="170" t="s">
        <v>2429</v>
      </c>
      <c r="H840" s="171">
        <v>19.600000000000001</v>
      </c>
      <c r="I840" s="172"/>
      <c r="L840" s="168"/>
      <c r="M840" s="173"/>
      <c r="T840" s="174"/>
      <c r="AT840" s="169" t="s">
        <v>331</v>
      </c>
      <c r="AU840" s="169" t="s">
        <v>83</v>
      </c>
      <c r="AV840" s="12" t="s">
        <v>83</v>
      </c>
      <c r="AW840" s="12" t="s">
        <v>31</v>
      </c>
      <c r="AX840" s="12" t="s">
        <v>74</v>
      </c>
      <c r="AY840" s="169" t="s">
        <v>159</v>
      </c>
    </row>
    <row r="841" spans="2:65" s="14" customFormat="1" ht="10.199999999999999">
      <c r="B841" s="182"/>
      <c r="D841" s="144" t="s">
        <v>331</v>
      </c>
      <c r="E841" s="183" t="s">
        <v>1</v>
      </c>
      <c r="F841" s="184" t="s">
        <v>1597</v>
      </c>
      <c r="H841" s="185">
        <v>86.8</v>
      </c>
      <c r="I841" s="186"/>
      <c r="L841" s="182"/>
      <c r="M841" s="187"/>
      <c r="T841" s="188"/>
      <c r="AT841" s="183" t="s">
        <v>331</v>
      </c>
      <c r="AU841" s="183" t="s">
        <v>83</v>
      </c>
      <c r="AV841" s="14" t="s">
        <v>164</v>
      </c>
      <c r="AW841" s="14" t="s">
        <v>31</v>
      </c>
      <c r="AX841" s="14" t="s">
        <v>81</v>
      </c>
      <c r="AY841" s="183" t="s">
        <v>159</v>
      </c>
    </row>
    <row r="842" spans="2:65" s="1" customFormat="1" ht="24.15" customHeight="1">
      <c r="B842" s="130"/>
      <c r="C842" s="131" t="s">
        <v>2430</v>
      </c>
      <c r="D842" s="131" t="s">
        <v>160</v>
      </c>
      <c r="E842" s="132" t="s">
        <v>2431</v>
      </c>
      <c r="F842" s="133" t="s">
        <v>2432</v>
      </c>
      <c r="G842" s="134" t="s">
        <v>344</v>
      </c>
      <c r="H842" s="135">
        <v>64.108000000000004</v>
      </c>
      <c r="I842" s="136"/>
      <c r="J842" s="137">
        <f>ROUND(I842*H842,2)</f>
        <v>0</v>
      </c>
      <c r="K842" s="133" t="s">
        <v>320</v>
      </c>
      <c r="L842" s="32"/>
      <c r="M842" s="138" t="s">
        <v>1</v>
      </c>
      <c r="N842" s="139" t="s">
        <v>39</v>
      </c>
      <c r="P842" s="140">
        <f>O842*H842</f>
        <v>0</v>
      </c>
      <c r="Q842" s="140">
        <v>0</v>
      </c>
      <c r="R842" s="140">
        <f>Q842*H842</f>
        <v>0</v>
      </c>
      <c r="S842" s="140">
        <v>0</v>
      </c>
      <c r="T842" s="141">
        <f>S842*H842</f>
        <v>0</v>
      </c>
      <c r="AR842" s="142" t="s">
        <v>200</v>
      </c>
      <c r="AT842" s="142" t="s">
        <v>160</v>
      </c>
      <c r="AU842" s="142" t="s">
        <v>83</v>
      </c>
      <c r="AY842" s="17" t="s">
        <v>159</v>
      </c>
      <c r="BE842" s="143">
        <f>IF(N842="základní",J842,0)</f>
        <v>0</v>
      </c>
      <c r="BF842" s="143">
        <f>IF(N842="snížená",J842,0)</f>
        <v>0</v>
      </c>
      <c r="BG842" s="143">
        <f>IF(N842="zákl. přenesená",J842,0)</f>
        <v>0</v>
      </c>
      <c r="BH842" s="143">
        <f>IF(N842="sníž. přenesená",J842,0)</f>
        <v>0</v>
      </c>
      <c r="BI842" s="143">
        <f>IF(N842="nulová",J842,0)</f>
        <v>0</v>
      </c>
      <c r="BJ842" s="17" t="s">
        <v>81</v>
      </c>
      <c r="BK842" s="143">
        <f>ROUND(I842*H842,2)</f>
        <v>0</v>
      </c>
      <c r="BL842" s="17" t="s">
        <v>200</v>
      </c>
      <c r="BM842" s="142" t="s">
        <v>2433</v>
      </c>
    </row>
    <row r="843" spans="2:65" s="1" customFormat="1" ht="38.4">
      <c r="B843" s="32"/>
      <c r="D843" s="144" t="s">
        <v>165</v>
      </c>
      <c r="F843" s="145" t="s">
        <v>2434</v>
      </c>
      <c r="I843" s="146"/>
      <c r="L843" s="32"/>
      <c r="M843" s="147"/>
      <c r="T843" s="56"/>
      <c r="AT843" s="17" t="s">
        <v>165</v>
      </c>
      <c r="AU843" s="17" t="s">
        <v>83</v>
      </c>
    </row>
    <row r="844" spans="2:65" s="13" customFormat="1" ht="10.199999999999999">
      <c r="B844" s="176"/>
      <c r="D844" s="144" t="s">
        <v>331</v>
      </c>
      <c r="E844" s="177" t="s">
        <v>1</v>
      </c>
      <c r="F844" s="178" t="s">
        <v>2421</v>
      </c>
      <c r="H844" s="177" t="s">
        <v>1</v>
      </c>
      <c r="I844" s="179"/>
      <c r="L844" s="176"/>
      <c r="M844" s="180"/>
      <c r="T844" s="181"/>
      <c r="AT844" s="177" t="s">
        <v>331</v>
      </c>
      <c r="AU844" s="177" t="s">
        <v>83</v>
      </c>
      <c r="AV844" s="13" t="s">
        <v>81</v>
      </c>
      <c r="AW844" s="13" t="s">
        <v>31</v>
      </c>
      <c r="AX844" s="13" t="s">
        <v>74</v>
      </c>
      <c r="AY844" s="177" t="s">
        <v>159</v>
      </c>
    </row>
    <row r="845" spans="2:65" s="12" customFormat="1" ht="10.199999999999999">
      <c r="B845" s="168"/>
      <c r="D845" s="144" t="s">
        <v>331</v>
      </c>
      <c r="E845" s="169" t="s">
        <v>1</v>
      </c>
      <c r="F845" s="170" t="s">
        <v>2435</v>
      </c>
      <c r="H845" s="171">
        <v>19.600000000000001</v>
      </c>
      <c r="I845" s="172"/>
      <c r="L845" s="168"/>
      <c r="M845" s="173"/>
      <c r="T845" s="174"/>
      <c r="AT845" s="169" t="s">
        <v>331</v>
      </c>
      <c r="AU845" s="169" t="s">
        <v>83</v>
      </c>
      <c r="AV845" s="12" t="s">
        <v>83</v>
      </c>
      <c r="AW845" s="12" t="s">
        <v>31</v>
      </c>
      <c r="AX845" s="12" t="s">
        <v>74</v>
      </c>
      <c r="AY845" s="169" t="s">
        <v>159</v>
      </c>
    </row>
    <row r="846" spans="2:65" s="12" customFormat="1" ht="10.199999999999999">
      <c r="B846" s="168"/>
      <c r="D846" s="144" t="s">
        <v>331</v>
      </c>
      <c r="E846" s="169" t="s">
        <v>1</v>
      </c>
      <c r="F846" s="170" t="s">
        <v>2436</v>
      </c>
      <c r="H846" s="171">
        <v>44.508000000000003</v>
      </c>
      <c r="I846" s="172"/>
      <c r="L846" s="168"/>
      <c r="M846" s="173"/>
      <c r="T846" s="174"/>
      <c r="AT846" s="169" t="s">
        <v>331</v>
      </c>
      <c r="AU846" s="169" t="s">
        <v>83</v>
      </c>
      <c r="AV846" s="12" t="s">
        <v>83</v>
      </c>
      <c r="AW846" s="12" t="s">
        <v>31</v>
      </c>
      <c r="AX846" s="12" t="s">
        <v>74</v>
      </c>
      <c r="AY846" s="169" t="s">
        <v>159</v>
      </c>
    </row>
    <row r="847" spans="2:65" s="14" customFormat="1" ht="10.199999999999999">
      <c r="B847" s="182"/>
      <c r="D847" s="144" t="s">
        <v>331</v>
      </c>
      <c r="E847" s="183" t="s">
        <v>1</v>
      </c>
      <c r="F847" s="184" t="s">
        <v>1597</v>
      </c>
      <c r="H847" s="185">
        <v>64.108000000000004</v>
      </c>
      <c r="I847" s="186"/>
      <c r="L847" s="182"/>
      <c r="M847" s="187"/>
      <c r="T847" s="188"/>
      <c r="AT847" s="183" t="s">
        <v>331</v>
      </c>
      <c r="AU847" s="183" t="s">
        <v>83</v>
      </c>
      <c r="AV847" s="14" t="s">
        <v>164</v>
      </c>
      <c r="AW847" s="14" t="s">
        <v>31</v>
      </c>
      <c r="AX847" s="14" t="s">
        <v>81</v>
      </c>
      <c r="AY847" s="183" t="s">
        <v>159</v>
      </c>
    </row>
    <row r="848" spans="2:65" s="1" customFormat="1" ht="24.15" customHeight="1">
      <c r="B848" s="130"/>
      <c r="C848" s="131" t="s">
        <v>2437</v>
      </c>
      <c r="D848" s="131" t="s">
        <v>160</v>
      </c>
      <c r="E848" s="132" t="s">
        <v>2438</v>
      </c>
      <c r="F848" s="133" t="s">
        <v>2439</v>
      </c>
      <c r="G848" s="134" t="s">
        <v>336</v>
      </c>
      <c r="H848" s="135">
        <v>155.13900000000001</v>
      </c>
      <c r="I848" s="136"/>
      <c r="J848" s="137">
        <f>ROUND(I848*H848,2)</f>
        <v>0</v>
      </c>
      <c r="K848" s="133" t="s">
        <v>320</v>
      </c>
      <c r="L848" s="32"/>
      <c r="M848" s="138" t="s">
        <v>1</v>
      </c>
      <c r="N848" s="139" t="s">
        <v>39</v>
      </c>
      <c r="P848" s="140">
        <f>O848*H848</f>
        <v>0</v>
      </c>
      <c r="Q848" s="140">
        <v>0</v>
      </c>
      <c r="R848" s="140">
        <f>Q848*H848</f>
        <v>0</v>
      </c>
      <c r="S848" s="140">
        <v>0</v>
      </c>
      <c r="T848" s="141">
        <f>S848*H848</f>
        <v>0</v>
      </c>
      <c r="AR848" s="142" t="s">
        <v>200</v>
      </c>
      <c r="AT848" s="142" t="s">
        <v>160</v>
      </c>
      <c r="AU848" s="142" t="s">
        <v>83</v>
      </c>
      <c r="AY848" s="17" t="s">
        <v>159</v>
      </c>
      <c r="BE848" s="143">
        <f>IF(N848="základní",J848,0)</f>
        <v>0</v>
      </c>
      <c r="BF848" s="143">
        <f>IF(N848="snížená",J848,0)</f>
        <v>0</v>
      </c>
      <c r="BG848" s="143">
        <f>IF(N848="zákl. přenesená",J848,0)</f>
        <v>0</v>
      </c>
      <c r="BH848" s="143">
        <f>IF(N848="sníž. přenesená",J848,0)</f>
        <v>0</v>
      </c>
      <c r="BI848" s="143">
        <f>IF(N848="nulová",J848,0)</f>
        <v>0</v>
      </c>
      <c r="BJ848" s="17" t="s">
        <v>81</v>
      </c>
      <c r="BK848" s="143">
        <f>ROUND(I848*H848,2)</f>
        <v>0</v>
      </c>
      <c r="BL848" s="17" t="s">
        <v>200</v>
      </c>
      <c r="BM848" s="142" t="s">
        <v>2440</v>
      </c>
    </row>
    <row r="849" spans="2:65" s="1" customFormat="1" ht="19.2">
      <c r="B849" s="32"/>
      <c r="D849" s="144" t="s">
        <v>165</v>
      </c>
      <c r="F849" s="145" t="s">
        <v>2441</v>
      </c>
      <c r="I849" s="146"/>
      <c r="L849" s="32"/>
      <c r="M849" s="147"/>
      <c r="T849" s="56"/>
      <c r="AT849" s="17" t="s">
        <v>165</v>
      </c>
      <c r="AU849" s="17" t="s">
        <v>83</v>
      </c>
    </row>
    <row r="850" spans="2:65" s="12" customFormat="1" ht="10.199999999999999">
      <c r="B850" s="168"/>
      <c r="D850" s="144" t="s">
        <v>331</v>
      </c>
      <c r="E850" s="169" t="s">
        <v>1</v>
      </c>
      <c r="F850" s="170" t="s">
        <v>2442</v>
      </c>
      <c r="H850" s="171">
        <v>155.13900000000001</v>
      </c>
      <c r="I850" s="172"/>
      <c r="L850" s="168"/>
      <c r="M850" s="173"/>
      <c r="T850" s="174"/>
      <c r="AT850" s="169" t="s">
        <v>331</v>
      </c>
      <c r="AU850" s="169" t="s">
        <v>83</v>
      </c>
      <c r="AV850" s="12" t="s">
        <v>83</v>
      </c>
      <c r="AW850" s="12" t="s">
        <v>31</v>
      </c>
      <c r="AX850" s="12" t="s">
        <v>81</v>
      </c>
      <c r="AY850" s="169" t="s">
        <v>159</v>
      </c>
    </row>
    <row r="851" spans="2:65" s="1" customFormat="1" ht="16.5" customHeight="1">
      <c r="B851" s="130"/>
      <c r="C851" s="158" t="s">
        <v>2443</v>
      </c>
      <c r="D851" s="158" t="s">
        <v>326</v>
      </c>
      <c r="E851" s="159" t="s">
        <v>2444</v>
      </c>
      <c r="F851" s="160" t="s">
        <v>2445</v>
      </c>
      <c r="G851" s="161" t="s">
        <v>315</v>
      </c>
      <c r="H851" s="162">
        <v>1.613</v>
      </c>
      <c r="I851" s="163"/>
      <c r="J851" s="164">
        <f>ROUND(I851*H851,2)</f>
        <v>0</v>
      </c>
      <c r="K851" s="160" t="s">
        <v>1</v>
      </c>
      <c r="L851" s="165"/>
      <c r="M851" s="166" t="s">
        <v>1</v>
      </c>
      <c r="N851" s="167" t="s">
        <v>39</v>
      </c>
      <c r="P851" s="140">
        <f>O851*H851</f>
        <v>0</v>
      </c>
      <c r="Q851" s="140">
        <v>0.55000000000000004</v>
      </c>
      <c r="R851" s="140">
        <f>Q851*H851</f>
        <v>0.88715000000000011</v>
      </c>
      <c r="S851" s="140">
        <v>0</v>
      </c>
      <c r="T851" s="141">
        <f>S851*H851</f>
        <v>0</v>
      </c>
      <c r="AR851" s="142" t="s">
        <v>241</v>
      </c>
      <c r="AT851" s="142" t="s">
        <v>326</v>
      </c>
      <c r="AU851" s="142" t="s">
        <v>83</v>
      </c>
      <c r="AY851" s="17" t="s">
        <v>159</v>
      </c>
      <c r="BE851" s="143">
        <f>IF(N851="základní",J851,0)</f>
        <v>0</v>
      </c>
      <c r="BF851" s="143">
        <f>IF(N851="snížená",J851,0)</f>
        <v>0</v>
      </c>
      <c r="BG851" s="143">
        <f>IF(N851="zákl. přenesená",J851,0)</f>
        <v>0</v>
      </c>
      <c r="BH851" s="143">
        <f>IF(N851="sníž. přenesená",J851,0)</f>
        <v>0</v>
      </c>
      <c r="BI851" s="143">
        <f>IF(N851="nulová",J851,0)</f>
        <v>0</v>
      </c>
      <c r="BJ851" s="17" t="s">
        <v>81</v>
      </c>
      <c r="BK851" s="143">
        <f>ROUND(I851*H851,2)</f>
        <v>0</v>
      </c>
      <c r="BL851" s="17" t="s">
        <v>200</v>
      </c>
      <c r="BM851" s="142" t="s">
        <v>2446</v>
      </c>
    </row>
    <row r="852" spans="2:65" s="1" customFormat="1" ht="10.199999999999999">
      <c r="B852" s="32"/>
      <c r="D852" s="144" t="s">
        <v>165</v>
      </c>
      <c r="F852" s="145" t="s">
        <v>2445</v>
      </c>
      <c r="I852" s="146"/>
      <c r="L852" s="32"/>
      <c r="M852" s="147"/>
      <c r="T852" s="56"/>
      <c r="AT852" s="17" t="s">
        <v>165</v>
      </c>
      <c r="AU852" s="17" t="s">
        <v>83</v>
      </c>
    </row>
    <row r="853" spans="2:65" s="12" customFormat="1" ht="10.199999999999999">
      <c r="B853" s="168"/>
      <c r="D853" s="144" t="s">
        <v>331</v>
      </c>
      <c r="E853" s="169" t="s">
        <v>1</v>
      </c>
      <c r="F853" s="170" t="s">
        <v>1511</v>
      </c>
      <c r="H853" s="171">
        <v>1.613</v>
      </c>
      <c r="I853" s="172"/>
      <c r="L853" s="168"/>
      <c r="M853" s="173"/>
      <c r="T853" s="174"/>
      <c r="AT853" s="169" t="s">
        <v>331</v>
      </c>
      <c r="AU853" s="169" t="s">
        <v>83</v>
      </c>
      <c r="AV853" s="12" t="s">
        <v>83</v>
      </c>
      <c r="AW853" s="12" t="s">
        <v>31</v>
      </c>
      <c r="AX853" s="12" t="s">
        <v>81</v>
      </c>
      <c r="AY853" s="169" t="s">
        <v>159</v>
      </c>
    </row>
    <row r="854" spans="2:65" s="1" customFormat="1" ht="24.15" customHeight="1">
      <c r="B854" s="130"/>
      <c r="C854" s="158" t="s">
        <v>2447</v>
      </c>
      <c r="D854" s="158" t="s">
        <v>326</v>
      </c>
      <c r="E854" s="159" t="s">
        <v>2448</v>
      </c>
      <c r="F854" s="160" t="s">
        <v>2449</v>
      </c>
      <c r="G854" s="161" t="s">
        <v>315</v>
      </c>
      <c r="H854" s="162">
        <v>2.6190000000000002</v>
      </c>
      <c r="I854" s="163"/>
      <c r="J854" s="164">
        <f>ROUND(I854*H854,2)</f>
        <v>0</v>
      </c>
      <c r="K854" s="160" t="s">
        <v>320</v>
      </c>
      <c r="L854" s="165"/>
      <c r="M854" s="166" t="s">
        <v>1</v>
      </c>
      <c r="N854" s="167" t="s">
        <v>39</v>
      </c>
      <c r="P854" s="140">
        <f>O854*H854</f>
        <v>0</v>
      </c>
      <c r="Q854" s="140">
        <v>0.55000000000000004</v>
      </c>
      <c r="R854" s="140">
        <f>Q854*H854</f>
        <v>1.4404500000000002</v>
      </c>
      <c r="S854" s="140">
        <v>0</v>
      </c>
      <c r="T854" s="141">
        <f>S854*H854</f>
        <v>0</v>
      </c>
      <c r="AR854" s="142" t="s">
        <v>241</v>
      </c>
      <c r="AT854" s="142" t="s">
        <v>326</v>
      </c>
      <c r="AU854" s="142" t="s">
        <v>83</v>
      </c>
      <c r="AY854" s="17" t="s">
        <v>159</v>
      </c>
      <c r="BE854" s="143">
        <f>IF(N854="základní",J854,0)</f>
        <v>0</v>
      </c>
      <c r="BF854" s="143">
        <f>IF(N854="snížená",J854,0)</f>
        <v>0</v>
      </c>
      <c r="BG854" s="143">
        <f>IF(N854="zákl. přenesená",J854,0)</f>
        <v>0</v>
      </c>
      <c r="BH854" s="143">
        <f>IF(N854="sníž. přenesená",J854,0)</f>
        <v>0</v>
      </c>
      <c r="BI854" s="143">
        <f>IF(N854="nulová",J854,0)</f>
        <v>0</v>
      </c>
      <c r="BJ854" s="17" t="s">
        <v>81</v>
      </c>
      <c r="BK854" s="143">
        <f>ROUND(I854*H854,2)</f>
        <v>0</v>
      </c>
      <c r="BL854" s="17" t="s">
        <v>200</v>
      </c>
      <c r="BM854" s="142" t="s">
        <v>2450</v>
      </c>
    </row>
    <row r="855" spans="2:65" s="1" customFormat="1" ht="10.199999999999999">
      <c r="B855" s="32"/>
      <c r="D855" s="144" t="s">
        <v>165</v>
      </c>
      <c r="F855" s="145" t="s">
        <v>2449</v>
      </c>
      <c r="I855" s="146"/>
      <c r="L855" s="32"/>
      <c r="M855" s="147"/>
      <c r="T855" s="56"/>
      <c r="AT855" s="17" t="s">
        <v>165</v>
      </c>
      <c r="AU855" s="17" t="s">
        <v>83</v>
      </c>
    </row>
    <row r="856" spans="2:65" s="12" customFormat="1" ht="10.199999999999999">
      <c r="B856" s="168"/>
      <c r="D856" s="144" t="s">
        <v>331</v>
      </c>
      <c r="E856" s="169" t="s">
        <v>1</v>
      </c>
      <c r="F856" s="170" t="s">
        <v>2451</v>
      </c>
      <c r="H856" s="171">
        <v>2.6190000000000002</v>
      </c>
      <c r="I856" s="172"/>
      <c r="L856" s="168"/>
      <c r="M856" s="173"/>
      <c r="T856" s="174"/>
      <c r="AT856" s="169" t="s">
        <v>331</v>
      </c>
      <c r="AU856" s="169" t="s">
        <v>83</v>
      </c>
      <c r="AV856" s="12" t="s">
        <v>83</v>
      </c>
      <c r="AW856" s="12" t="s">
        <v>31</v>
      </c>
      <c r="AX856" s="12" t="s">
        <v>81</v>
      </c>
      <c r="AY856" s="169" t="s">
        <v>159</v>
      </c>
    </row>
    <row r="857" spans="2:65" s="1" customFormat="1" ht="16.5" customHeight="1">
      <c r="B857" s="130"/>
      <c r="C857" s="131" t="s">
        <v>2452</v>
      </c>
      <c r="D857" s="131" t="s">
        <v>160</v>
      </c>
      <c r="E857" s="132" t="s">
        <v>2453</v>
      </c>
      <c r="F857" s="133" t="s">
        <v>2454</v>
      </c>
      <c r="G857" s="134" t="s">
        <v>344</v>
      </c>
      <c r="H857" s="135">
        <v>91.41</v>
      </c>
      <c r="I857" s="136"/>
      <c r="J857" s="137">
        <f>ROUND(I857*H857,2)</f>
        <v>0</v>
      </c>
      <c r="K857" s="133" t="s">
        <v>320</v>
      </c>
      <c r="L857" s="32"/>
      <c r="M857" s="138" t="s">
        <v>1</v>
      </c>
      <c r="N857" s="139" t="s">
        <v>39</v>
      </c>
      <c r="P857" s="140">
        <f>O857*H857</f>
        <v>0</v>
      </c>
      <c r="Q857" s="140">
        <v>2.0000000000000002E-5</v>
      </c>
      <c r="R857" s="140">
        <f>Q857*H857</f>
        <v>1.8282000000000001E-3</v>
      </c>
      <c r="S857" s="140">
        <v>0</v>
      </c>
      <c r="T857" s="141">
        <f>S857*H857</f>
        <v>0</v>
      </c>
      <c r="AR857" s="142" t="s">
        <v>200</v>
      </c>
      <c r="AT857" s="142" t="s">
        <v>160</v>
      </c>
      <c r="AU857" s="142" t="s">
        <v>83</v>
      </c>
      <c r="AY857" s="17" t="s">
        <v>159</v>
      </c>
      <c r="BE857" s="143">
        <f>IF(N857="základní",J857,0)</f>
        <v>0</v>
      </c>
      <c r="BF857" s="143">
        <f>IF(N857="snížená",J857,0)</f>
        <v>0</v>
      </c>
      <c r="BG857" s="143">
        <f>IF(N857="zákl. přenesená",J857,0)</f>
        <v>0</v>
      </c>
      <c r="BH857" s="143">
        <f>IF(N857="sníž. přenesená",J857,0)</f>
        <v>0</v>
      </c>
      <c r="BI857" s="143">
        <f>IF(N857="nulová",J857,0)</f>
        <v>0</v>
      </c>
      <c r="BJ857" s="17" t="s">
        <v>81</v>
      </c>
      <c r="BK857" s="143">
        <f>ROUND(I857*H857,2)</f>
        <v>0</v>
      </c>
      <c r="BL857" s="17" t="s">
        <v>200</v>
      </c>
      <c r="BM857" s="142" t="s">
        <v>2455</v>
      </c>
    </row>
    <row r="858" spans="2:65" s="1" customFormat="1" ht="19.2">
      <c r="B858" s="32"/>
      <c r="D858" s="144" t="s">
        <v>165</v>
      </c>
      <c r="F858" s="145" t="s">
        <v>2456</v>
      </c>
      <c r="I858" s="146"/>
      <c r="L858" s="32"/>
      <c r="M858" s="147"/>
      <c r="T858" s="56"/>
      <c r="AT858" s="17" t="s">
        <v>165</v>
      </c>
      <c r="AU858" s="17" t="s">
        <v>83</v>
      </c>
    </row>
    <row r="859" spans="2:65" s="12" customFormat="1" ht="10.199999999999999">
      <c r="B859" s="168"/>
      <c r="D859" s="144" t="s">
        <v>331</v>
      </c>
      <c r="E859" s="169" t="s">
        <v>1</v>
      </c>
      <c r="F859" s="170" t="s">
        <v>2457</v>
      </c>
      <c r="H859" s="171">
        <v>91.41</v>
      </c>
      <c r="I859" s="172"/>
      <c r="L859" s="168"/>
      <c r="M859" s="173"/>
      <c r="T859" s="174"/>
      <c r="AT859" s="169" t="s">
        <v>331</v>
      </c>
      <c r="AU859" s="169" t="s">
        <v>83</v>
      </c>
      <c r="AV859" s="12" t="s">
        <v>83</v>
      </c>
      <c r="AW859" s="12" t="s">
        <v>31</v>
      </c>
      <c r="AX859" s="12" t="s">
        <v>81</v>
      </c>
      <c r="AY859" s="169" t="s">
        <v>159</v>
      </c>
    </row>
    <row r="860" spans="2:65" s="1" customFormat="1" ht="24.15" customHeight="1">
      <c r="B860" s="130"/>
      <c r="C860" s="131" t="s">
        <v>2458</v>
      </c>
      <c r="D860" s="131" t="s">
        <v>160</v>
      </c>
      <c r="E860" s="132" t="s">
        <v>2459</v>
      </c>
      <c r="F860" s="133" t="s">
        <v>2460</v>
      </c>
      <c r="G860" s="134" t="s">
        <v>315</v>
      </c>
      <c r="H860" s="135">
        <v>3.2210000000000001</v>
      </c>
      <c r="I860" s="136"/>
      <c r="J860" s="137">
        <f>ROUND(I860*H860,2)</f>
        <v>0</v>
      </c>
      <c r="K860" s="133" t="s">
        <v>320</v>
      </c>
      <c r="L860" s="32"/>
      <c r="M860" s="138" t="s">
        <v>1</v>
      </c>
      <c r="N860" s="139" t="s">
        <v>39</v>
      </c>
      <c r="P860" s="140">
        <f>O860*H860</f>
        <v>0</v>
      </c>
      <c r="Q860" s="140">
        <v>2.3369999999999998E-2</v>
      </c>
      <c r="R860" s="140">
        <f>Q860*H860</f>
        <v>7.5274769999999991E-2</v>
      </c>
      <c r="S860" s="140">
        <v>0</v>
      </c>
      <c r="T860" s="141">
        <f>S860*H860</f>
        <v>0</v>
      </c>
      <c r="AR860" s="142" t="s">
        <v>200</v>
      </c>
      <c r="AT860" s="142" t="s">
        <v>160</v>
      </c>
      <c r="AU860" s="142" t="s">
        <v>83</v>
      </c>
      <c r="AY860" s="17" t="s">
        <v>159</v>
      </c>
      <c r="BE860" s="143">
        <f>IF(N860="základní",J860,0)</f>
        <v>0</v>
      </c>
      <c r="BF860" s="143">
        <f>IF(N860="snížená",J860,0)</f>
        <v>0</v>
      </c>
      <c r="BG860" s="143">
        <f>IF(N860="zákl. přenesená",J860,0)</f>
        <v>0</v>
      </c>
      <c r="BH860" s="143">
        <f>IF(N860="sníž. přenesená",J860,0)</f>
        <v>0</v>
      </c>
      <c r="BI860" s="143">
        <f>IF(N860="nulová",J860,0)</f>
        <v>0</v>
      </c>
      <c r="BJ860" s="17" t="s">
        <v>81</v>
      </c>
      <c r="BK860" s="143">
        <f>ROUND(I860*H860,2)</f>
        <v>0</v>
      </c>
      <c r="BL860" s="17" t="s">
        <v>200</v>
      </c>
      <c r="BM860" s="142" t="s">
        <v>2461</v>
      </c>
    </row>
    <row r="861" spans="2:65" s="1" customFormat="1" ht="19.2">
      <c r="B861" s="32"/>
      <c r="D861" s="144" t="s">
        <v>165</v>
      </c>
      <c r="F861" s="145" t="s">
        <v>2462</v>
      </c>
      <c r="I861" s="146"/>
      <c r="L861" s="32"/>
      <c r="M861" s="147"/>
      <c r="T861" s="56"/>
      <c r="AT861" s="17" t="s">
        <v>165</v>
      </c>
      <c r="AU861" s="17" t="s">
        <v>83</v>
      </c>
    </row>
    <row r="862" spans="2:65" s="13" customFormat="1" ht="10.199999999999999">
      <c r="B862" s="176"/>
      <c r="D862" s="144" t="s">
        <v>331</v>
      </c>
      <c r="E862" s="177" t="s">
        <v>1</v>
      </c>
      <c r="F862" s="178" t="s">
        <v>2421</v>
      </c>
      <c r="H862" s="177" t="s">
        <v>1</v>
      </c>
      <c r="I862" s="179"/>
      <c r="L862" s="176"/>
      <c r="M862" s="180"/>
      <c r="T862" s="181"/>
      <c r="AT862" s="177" t="s">
        <v>331</v>
      </c>
      <c r="AU862" s="177" t="s">
        <v>83</v>
      </c>
      <c r="AV862" s="13" t="s">
        <v>81</v>
      </c>
      <c r="AW862" s="13" t="s">
        <v>31</v>
      </c>
      <c r="AX862" s="13" t="s">
        <v>74</v>
      </c>
      <c r="AY862" s="177" t="s">
        <v>159</v>
      </c>
    </row>
    <row r="863" spans="2:65" s="12" customFormat="1" ht="10.199999999999999">
      <c r="B863" s="168"/>
      <c r="D863" s="144" t="s">
        <v>331</v>
      </c>
      <c r="E863" s="169" t="s">
        <v>1</v>
      </c>
      <c r="F863" s="170" t="s">
        <v>2463</v>
      </c>
      <c r="H863" s="171">
        <v>8.6999999999999994E-2</v>
      </c>
      <c r="I863" s="172"/>
      <c r="L863" s="168"/>
      <c r="M863" s="173"/>
      <c r="T863" s="174"/>
      <c r="AT863" s="169" t="s">
        <v>331</v>
      </c>
      <c r="AU863" s="169" t="s">
        <v>83</v>
      </c>
      <c r="AV863" s="12" t="s">
        <v>83</v>
      </c>
      <c r="AW863" s="12" t="s">
        <v>31</v>
      </c>
      <c r="AX863" s="12" t="s">
        <v>74</v>
      </c>
      <c r="AY863" s="169" t="s">
        <v>159</v>
      </c>
    </row>
    <row r="864" spans="2:65" s="12" customFormat="1" ht="10.199999999999999">
      <c r="B864" s="168"/>
      <c r="D864" s="144" t="s">
        <v>331</v>
      </c>
      <c r="E864" s="169" t="s">
        <v>1</v>
      </c>
      <c r="F864" s="170" t="s">
        <v>2464</v>
      </c>
      <c r="H864" s="171">
        <v>0.43</v>
      </c>
      <c r="I864" s="172"/>
      <c r="L864" s="168"/>
      <c r="M864" s="173"/>
      <c r="T864" s="174"/>
      <c r="AT864" s="169" t="s">
        <v>331</v>
      </c>
      <c r="AU864" s="169" t="s">
        <v>83</v>
      </c>
      <c r="AV864" s="12" t="s">
        <v>83</v>
      </c>
      <c r="AW864" s="12" t="s">
        <v>31</v>
      </c>
      <c r="AX864" s="12" t="s">
        <v>74</v>
      </c>
      <c r="AY864" s="169" t="s">
        <v>159</v>
      </c>
    </row>
    <row r="865" spans="2:65" s="12" customFormat="1" ht="10.199999999999999">
      <c r="B865" s="168"/>
      <c r="D865" s="144" t="s">
        <v>331</v>
      </c>
      <c r="E865" s="169" t="s">
        <v>1</v>
      </c>
      <c r="F865" s="170" t="s">
        <v>2465</v>
      </c>
      <c r="H865" s="171">
        <v>0.11</v>
      </c>
      <c r="I865" s="172"/>
      <c r="L865" s="168"/>
      <c r="M865" s="173"/>
      <c r="T865" s="174"/>
      <c r="AT865" s="169" t="s">
        <v>331</v>
      </c>
      <c r="AU865" s="169" t="s">
        <v>83</v>
      </c>
      <c r="AV865" s="12" t="s">
        <v>83</v>
      </c>
      <c r="AW865" s="12" t="s">
        <v>31</v>
      </c>
      <c r="AX865" s="12" t="s">
        <v>74</v>
      </c>
      <c r="AY865" s="169" t="s">
        <v>159</v>
      </c>
    </row>
    <row r="866" spans="2:65" s="12" customFormat="1" ht="10.199999999999999">
      <c r="B866" s="168"/>
      <c r="D866" s="144" t="s">
        <v>331</v>
      </c>
      <c r="E866" s="169" t="s">
        <v>1</v>
      </c>
      <c r="F866" s="170" t="s">
        <v>2466</v>
      </c>
      <c r="H866" s="171">
        <v>0.27400000000000002</v>
      </c>
      <c r="I866" s="172"/>
      <c r="L866" s="168"/>
      <c r="M866" s="173"/>
      <c r="T866" s="174"/>
      <c r="AT866" s="169" t="s">
        <v>331</v>
      </c>
      <c r="AU866" s="169" t="s">
        <v>83</v>
      </c>
      <c r="AV866" s="12" t="s">
        <v>83</v>
      </c>
      <c r="AW866" s="12" t="s">
        <v>31</v>
      </c>
      <c r="AX866" s="12" t="s">
        <v>74</v>
      </c>
      <c r="AY866" s="169" t="s">
        <v>159</v>
      </c>
    </row>
    <row r="867" spans="2:65" s="12" customFormat="1" ht="10.199999999999999">
      <c r="B867" s="168"/>
      <c r="D867" s="144" t="s">
        <v>331</v>
      </c>
      <c r="E867" s="169" t="s">
        <v>1</v>
      </c>
      <c r="F867" s="170" t="s">
        <v>2467</v>
      </c>
      <c r="H867" s="171">
        <v>0.71199999999999997</v>
      </c>
      <c r="I867" s="172"/>
      <c r="L867" s="168"/>
      <c r="M867" s="173"/>
      <c r="T867" s="174"/>
      <c r="AT867" s="169" t="s">
        <v>331</v>
      </c>
      <c r="AU867" s="169" t="s">
        <v>83</v>
      </c>
      <c r="AV867" s="12" t="s">
        <v>83</v>
      </c>
      <c r="AW867" s="12" t="s">
        <v>31</v>
      </c>
      <c r="AX867" s="12" t="s">
        <v>74</v>
      </c>
      <c r="AY867" s="169" t="s">
        <v>159</v>
      </c>
    </row>
    <row r="868" spans="2:65" s="15" customFormat="1" ht="10.199999999999999">
      <c r="B868" s="189"/>
      <c r="D868" s="144" t="s">
        <v>331</v>
      </c>
      <c r="E868" s="190" t="s">
        <v>1511</v>
      </c>
      <c r="F868" s="191" t="s">
        <v>1849</v>
      </c>
      <c r="H868" s="192">
        <v>1.613</v>
      </c>
      <c r="I868" s="193"/>
      <c r="L868" s="189"/>
      <c r="M868" s="194"/>
      <c r="T868" s="195"/>
      <c r="AT868" s="190" t="s">
        <v>331</v>
      </c>
      <c r="AU868" s="190" t="s">
        <v>83</v>
      </c>
      <c r="AV868" s="15" t="s">
        <v>94</v>
      </c>
      <c r="AW868" s="15" t="s">
        <v>31</v>
      </c>
      <c r="AX868" s="15" t="s">
        <v>74</v>
      </c>
      <c r="AY868" s="190" t="s">
        <v>159</v>
      </c>
    </row>
    <row r="869" spans="2:65" s="12" customFormat="1" ht="10.199999999999999">
      <c r="B869" s="168"/>
      <c r="D869" s="144" t="s">
        <v>331</v>
      </c>
      <c r="E869" s="169" t="s">
        <v>1</v>
      </c>
      <c r="F869" s="170" t="s">
        <v>2468</v>
      </c>
      <c r="H869" s="171">
        <v>1.6080000000000001</v>
      </c>
      <c r="I869" s="172"/>
      <c r="L869" s="168"/>
      <c r="M869" s="173"/>
      <c r="T869" s="174"/>
      <c r="AT869" s="169" t="s">
        <v>331</v>
      </c>
      <c r="AU869" s="169" t="s">
        <v>83</v>
      </c>
      <c r="AV869" s="12" t="s">
        <v>83</v>
      </c>
      <c r="AW869" s="12" t="s">
        <v>31</v>
      </c>
      <c r="AX869" s="12" t="s">
        <v>74</v>
      </c>
      <c r="AY869" s="169" t="s">
        <v>159</v>
      </c>
    </row>
    <row r="870" spans="2:65" s="15" customFormat="1" ht="10.199999999999999">
      <c r="B870" s="189"/>
      <c r="D870" s="144" t="s">
        <v>331</v>
      </c>
      <c r="E870" s="190" t="s">
        <v>1474</v>
      </c>
      <c r="F870" s="191" t="s">
        <v>1849</v>
      </c>
      <c r="H870" s="192">
        <v>1.6080000000000001</v>
      </c>
      <c r="I870" s="193"/>
      <c r="L870" s="189"/>
      <c r="M870" s="194"/>
      <c r="T870" s="195"/>
      <c r="AT870" s="190" t="s">
        <v>331</v>
      </c>
      <c r="AU870" s="190" t="s">
        <v>83</v>
      </c>
      <c r="AV870" s="15" t="s">
        <v>94</v>
      </c>
      <c r="AW870" s="15" t="s">
        <v>31</v>
      </c>
      <c r="AX870" s="15" t="s">
        <v>74</v>
      </c>
      <c r="AY870" s="190" t="s">
        <v>159</v>
      </c>
    </row>
    <row r="871" spans="2:65" s="14" customFormat="1" ht="10.199999999999999">
      <c r="B871" s="182"/>
      <c r="D871" s="144" t="s">
        <v>331</v>
      </c>
      <c r="E871" s="183" t="s">
        <v>1</v>
      </c>
      <c r="F871" s="184" t="s">
        <v>1597</v>
      </c>
      <c r="H871" s="185">
        <v>3.2210000000000001</v>
      </c>
      <c r="I871" s="186"/>
      <c r="L871" s="182"/>
      <c r="M871" s="187"/>
      <c r="T871" s="188"/>
      <c r="AT871" s="183" t="s">
        <v>331</v>
      </c>
      <c r="AU871" s="183" t="s">
        <v>83</v>
      </c>
      <c r="AV871" s="14" t="s">
        <v>164</v>
      </c>
      <c r="AW871" s="14" t="s">
        <v>31</v>
      </c>
      <c r="AX871" s="14" t="s">
        <v>81</v>
      </c>
      <c r="AY871" s="183" t="s">
        <v>159</v>
      </c>
    </row>
    <row r="872" spans="2:65" s="1" customFormat="1" ht="24.15" customHeight="1">
      <c r="B872" s="130"/>
      <c r="C872" s="131" t="s">
        <v>2469</v>
      </c>
      <c r="D872" s="131" t="s">
        <v>160</v>
      </c>
      <c r="E872" s="132" t="s">
        <v>2459</v>
      </c>
      <c r="F872" s="133" t="s">
        <v>2460</v>
      </c>
      <c r="G872" s="134" t="s">
        <v>315</v>
      </c>
      <c r="H872" s="135">
        <v>1.2929999999999999</v>
      </c>
      <c r="I872" s="136"/>
      <c r="J872" s="137">
        <f>ROUND(I872*H872,2)</f>
        <v>0</v>
      </c>
      <c r="K872" s="133" t="s">
        <v>320</v>
      </c>
      <c r="L872" s="32"/>
      <c r="M872" s="138" t="s">
        <v>1</v>
      </c>
      <c r="N872" s="139" t="s">
        <v>39</v>
      </c>
      <c r="P872" s="140">
        <f>O872*H872</f>
        <v>0</v>
      </c>
      <c r="Q872" s="140">
        <v>2.3369999999999998E-2</v>
      </c>
      <c r="R872" s="140">
        <f>Q872*H872</f>
        <v>3.0217409999999997E-2</v>
      </c>
      <c r="S872" s="140">
        <v>0</v>
      </c>
      <c r="T872" s="141">
        <f>S872*H872</f>
        <v>0</v>
      </c>
      <c r="AR872" s="142" t="s">
        <v>200</v>
      </c>
      <c r="AT872" s="142" t="s">
        <v>160</v>
      </c>
      <c r="AU872" s="142" t="s">
        <v>83</v>
      </c>
      <c r="AY872" s="17" t="s">
        <v>159</v>
      </c>
      <c r="BE872" s="143">
        <f>IF(N872="základní",J872,0)</f>
        <v>0</v>
      </c>
      <c r="BF872" s="143">
        <f>IF(N872="snížená",J872,0)</f>
        <v>0</v>
      </c>
      <c r="BG872" s="143">
        <f>IF(N872="zákl. přenesená",J872,0)</f>
        <v>0</v>
      </c>
      <c r="BH872" s="143">
        <f>IF(N872="sníž. přenesená",J872,0)</f>
        <v>0</v>
      </c>
      <c r="BI872" s="143">
        <f>IF(N872="nulová",J872,0)</f>
        <v>0</v>
      </c>
      <c r="BJ872" s="17" t="s">
        <v>81</v>
      </c>
      <c r="BK872" s="143">
        <f>ROUND(I872*H872,2)</f>
        <v>0</v>
      </c>
      <c r="BL872" s="17" t="s">
        <v>200</v>
      </c>
      <c r="BM872" s="142" t="s">
        <v>2470</v>
      </c>
    </row>
    <row r="873" spans="2:65" s="1" customFormat="1" ht="19.2">
      <c r="B873" s="32"/>
      <c r="D873" s="144" t="s">
        <v>165</v>
      </c>
      <c r="F873" s="145" t="s">
        <v>2462</v>
      </c>
      <c r="I873" s="146"/>
      <c r="L873" s="32"/>
      <c r="M873" s="147"/>
      <c r="T873" s="56"/>
      <c r="AT873" s="17" t="s">
        <v>165</v>
      </c>
      <c r="AU873" s="17" t="s">
        <v>83</v>
      </c>
    </row>
    <row r="874" spans="2:65" s="13" customFormat="1" ht="10.199999999999999">
      <c r="B874" s="176"/>
      <c r="D874" s="144" t="s">
        <v>331</v>
      </c>
      <c r="E874" s="177" t="s">
        <v>1</v>
      </c>
      <c r="F874" s="178" t="s">
        <v>1490</v>
      </c>
      <c r="H874" s="177" t="s">
        <v>1</v>
      </c>
      <c r="I874" s="179"/>
      <c r="L874" s="176"/>
      <c r="M874" s="180"/>
      <c r="T874" s="181"/>
      <c r="AT874" s="177" t="s">
        <v>331</v>
      </c>
      <c r="AU874" s="177" t="s">
        <v>83</v>
      </c>
      <c r="AV874" s="13" t="s">
        <v>81</v>
      </c>
      <c r="AW874" s="13" t="s">
        <v>31</v>
      </c>
      <c r="AX874" s="13" t="s">
        <v>74</v>
      </c>
      <c r="AY874" s="177" t="s">
        <v>159</v>
      </c>
    </row>
    <row r="875" spans="2:65" s="12" customFormat="1" ht="10.199999999999999">
      <c r="B875" s="168"/>
      <c r="D875" s="144" t="s">
        <v>331</v>
      </c>
      <c r="E875" s="169" t="s">
        <v>1</v>
      </c>
      <c r="F875" s="170" t="s">
        <v>2471</v>
      </c>
      <c r="H875" s="171">
        <v>0.28199999999999997</v>
      </c>
      <c r="I875" s="172"/>
      <c r="L875" s="168"/>
      <c r="M875" s="173"/>
      <c r="T875" s="174"/>
      <c r="AT875" s="169" t="s">
        <v>331</v>
      </c>
      <c r="AU875" s="169" t="s">
        <v>83</v>
      </c>
      <c r="AV875" s="12" t="s">
        <v>83</v>
      </c>
      <c r="AW875" s="12" t="s">
        <v>31</v>
      </c>
      <c r="AX875" s="12" t="s">
        <v>74</v>
      </c>
      <c r="AY875" s="169" t="s">
        <v>159</v>
      </c>
    </row>
    <row r="876" spans="2:65" s="15" customFormat="1" ht="10.199999999999999">
      <c r="B876" s="189"/>
      <c r="D876" s="144" t="s">
        <v>331</v>
      </c>
      <c r="E876" s="190" t="s">
        <v>1</v>
      </c>
      <c r="F876" s="191" t="s">
        <v>1849</v>
      </c>
      <c r="H876" s="192">
        <v>0.28199999999999997</v>
      </c>
      <c r="I876" s="193"/>
      <c r="L876" s="189"/>
      <c r="M876" s="194"/>
      <c r="T876" s="195"/>
      <c r="AT876" s="190" t="s">
        <v>331</v>
      </c>
      <c r="AU876" s="190" t="s">
        <v>83</v>
      </c>
      <c r="AV876" s="15" t="s">
        <v>94</v>
      </c>
      <c r="AW876" s="15" t="s">
        <v>31</v>
      </c>
      <c r="AX876" s="15" t="s">
        <v>74</v>
      </c>
      <c r="AY876" s="190" t="s">
        <v>159</v>
      </c>
    </row>
    <row r="877" spans="2:65" s="12" customFormat="1" ht="10.199999999999999">
      <c r="B877" s="168"/>
      <c r="D877" s="144" t="s">
        <v>331</v>
      </c>
      <c r="E877" s="169" t="s">
        <v>1</v>
      </c>
      <c r="F877" s="170" t="s">
        <v>2472</v>
      </c>
      <c r="H877" s="171">
        <v>0.79200000000000004</v>
      </c>
      <c r="I877" s="172"/>
      <c r="L877" s="168"/>
      <c r="M877" s="173"/>
      <c r="T877" s="174"/>
      <c r="AT877" s="169" t="s">
        <v>331</v>
      </c>
      <c r="AU877" s="169" t="s">
        <v>83</v>
      </c>
      <c r="AV877" s="12" t="s">
        <v>83</v>
      </c>
      <c r="AW877" s="12" t="s">
        <v>31</v>
      </c>
      <c r="AX877" s="12" t="s">
        <v>74</v>
      </c>
      <c r="AY877" s="169" t="s">
        <v>159</v>
      </c>
    </row>
    <row r="878" spans="2:65" s="12" customFormat="1" ht="10.199999999999999">
      <c r="B878" s="168"/>
      <c r="D878" s="144" t="s">
        <v>331</v>
      </c>
      <c r="E878" s="169" t="s">
        <v>1</v>
      </c>
      <c r="F878" s="170" t="s">
        <v>2473</v>
      </c>
      <c r="H878" s="171">
        <v>0.219</v>
      </c>
      <c r="I878" s="172"/>
      <c r="L878" s="168"/>
      <c r="M878" s="173"/>
      <c r="T878" s="174"/>
      <c r="AT878" s="169" t="s">
        <v>331</v>
      </c>
      <c r="AU878" s="169" t="s">
        <v>83</v>
      </c>
      <c r="AV878" s="12" t="s">
        <v>83</v>
      </c>
      <c r="AW878" s="12" t="s">
        <v>31</v>
      </c>
      <c r="AX878" s="12" t="s">
        <v>74</v>
      </c>
      <c r="AY878" s="169" t="s">
        <v>159</v>
      </c>
    </row>
    <row r="879" spans="2:65" s="15" customFormat="1" ht="10.199999999999999">
      <c r="B879" s="189"/>
      <c r="D879" s="144" t="s">
        <v>331</v>
      </c>
      <c r="E879" s="190" t="s">
        <v>1477</v>
      </c>
      <c r="F879" s="191" t="s">
        <v>1849</v>
      </c>
      <c r="H879" s="192">
        <v>1.0109999999999999</v>
      </c>
      <c r="I879" s="193"/>
      <c r="L879" s="189"/>
      <c r="M879" s="194"/>
      <c r="T879" s="195"/>
      <c r="AT879" s="190" t="s">
        <v>331</v>
      </c>
      <c r="AU879" s="190" t="s">
        <v>83</v>
      </c>
      <c r="AV879" s="15" t="s">
        <v>94</v>
      </c>
      <c r="AW879" s="15" t="s">
        <v>31</v>
      </c>
      <c r="AX879" s="15" t="s">
        <v>74</v>
      </c>
      <c r="AY879" s="190" t="s">
        <v>159</v>
      </c>
    </row>
    <row r="880" spans="2:65" s="14" customFormat="1" ht="10.199999999999999">
      <c r="B880" s="182"/>
      <c r="D880" s="144" t="s">
        <v>331</v>
      </c>
      <c r="E880" s="183" t="s">
        <v>1</v>
      </c>
      <c r="F880" s="184" t="s">
        <v>1597</v>
      </c>
      <c r="H880" s="185">
        <v>1.2929999999999999</v>
      </c>
      <c r="I880" s="186"/>
      <c r="L880" s="182"/>
      <c r="M880" s="187"/>
      <c r="T880" s="188"/>
      <c r="AT880" s="183" t="s">
        <v>331</v>
      </c>
      <c r="AU880" s="183" t="s">
        <v>83</v>
      </c>
      <c r="AV880" s="14" t="s">
        <v>164</v>
      </c>
      <c r="AW880" s="14" t="s">
        <v>31</v>
      </c>
      <c r="AX880" s="14" t="s">
        <v>81</v>
      </c>
      <c r="AY880" s="183" t="s">
        <v>159</v>
      </c>
    </row>
    <row r="881" spans="2:65" s="1" customFormat="1" ht="24.15" customHeight="1">
      <c r="B881" s="130"/>
      <c r="C881" s="131" t="s">
        <v>2474</v>
      </c>
      <c r="D881" s="131" t="s">
        <v>160</v>
      </c>
      <c r="E881" s="132" t="s">
        <v>2475</v>
      </c>
      <c r="F881" s="133" t="s">
        <v>2476</v>
      </c>
      <c r="G881" s="134" t="s">
        <v>344</v>
      </c>
      <c r="H881" s="135">
        <v>38.625</v>
      </c>
      <c r="I881" s="136"/>
      <c r="J881" s="137">
        <f>ROUND(I881*H881,2)</f>
        <v>0</v>
      </c>
      <c r="K881" s="133" t="s">
        <v>320</v>
      </c>
      <c r="L881" s="32"/>
      <c r="M881" s="138" t="s">
        <v>1</v>
      </c>
      <c r="N881" s="139" t="s">
        <v>39</v>
      </c>
      <c r="P881" s="140">
        <f>O881*H881</f>
        <v>0</v>
      </c>
      <c r="Q881" s="140">
        <v>0</v>
      </c>
      <c r="R881" s="140">
        <f>Q881*H881</f>
        <v>0</v>
      </c>
      <c r="S881" s="140">
        <v>0</v>
      </c>
      <c r="T881" s="141">
        <f>S881*H881</f>
        <v>0</v>
      </c>
      <c r="AR881" s="142" t="s">
        <v>200</v>
      </c>
      <c r="AT881" s="142" t="s">
        <v>160</v>
      </c>
      <c r="AU881" s="142" t="s">
        <v>83</v>
      </c>
      <c r="AY881" s="17" t="s">
        <v>159</v>
      </c>
      <c r="BE881" s="143">
        <f>IF(N881="základní",J881,0)</f>
        <v>0</v>
      </c>
      <c r="BF881" s="143">
        <f>IF(N881="snížená",J881,0)</f>
        <v>0</v>
      </c>
      <c r="BG881" s="143">
        <f>IF(N881="zákl. přenesená",J881,0)</f>
        <v>0</v>
      </c>
      <c r="BH881" s="143">
        <f>IF(N881="sníž. přenesená",J881,0)</f>
        <v>0</v>
      </c>
      <c r="BI881" s="143">
        <f>IF(N881="nulová",J881,0)</f>
        <v>0</v>
      </c>
      <c r="BJ881" s="17" t="s">
        <v>81</v>
      </c>
      <c r="BK881" s="143">
        <f>ROUND(I881*H881,2)</f>
        <v>0</v>
      </c>
      <c r="BL881" s="17" t="s">
        <v>200</v>
      </c>
      <c r="BM881" s="142" t="s">
        <v>2477</v>
      </c>
    </row>
    <row r="882" spans="2:65" s="1" customFormat="1" ht="28.8">
      <c r="B882" s="32"/>
      <c r="D882" s="144" t="s">
        <v>165</v>
      </c>
      <c r="F882" s="145" t="s">
        <v>2478</v>
      </c>
      <c r="I882" s="146"/>
      <c r="L882" s="32"/>
      <c r="M882" s="147"/>
      <c r="T882" s="56"/>
      <c r="AT882" s="17" t="s">
        <v>165</v>
      </c>
      <c r="AU882" s="17" t="s">
        <v>83</v>
      </c>
    </row>
    <row r="883" spans="2:65" s="12" customFormat="1" ht="10.199999999999999">
      <c r="B883" s="168"/>
      <c r="D883" s="144" t="s">
        <v>331</v>
      </c>
      <c r="E883" s="169" t="s">
        <v>1</v>
      </c>
      <c r="F883" s="170" t="s">
        <v>2479</v>
      </c>
      <c r="H883" s="171">
        <v>20</v>
      </c>
      <c r="I883" s="172"/>
      <c r="L883" s="168"/>
      <c r="M883" s="173"/>
      <c r="T883" s="174"/>
      <c r="AT883" s="169" t="s">
        <v>331</v>
      </c>
      <c r="AU883" s="169" t="s">
        <v>83</v>
      </c>
      <c r="AV883" s="12" t="s">
        <v>83</v>
      </c>
      <c r="AW883" s="12" t="s">
        <v>31</v>
      </c>
      <c r="AX883" s="12" t="s">
        <v>74</v>
      </c>
      <c r="AY883" s="169" t="s">
        <v>159</v>
      </c>
    </row>
    <row r="884" spans="2:65" s="12" customFormat="1" ht="10.199999999999999">
      <c r="B884" s="168"/>
      <c r="D884" s="144" t="s">
        <v>331</v>
      </c>
      <c r="E884" s="169" t="s">
        <v>1</v>
      </c>
      <c r="F884" s="170" t="s">
        <v>2480</v>
      </c>
      <c r="H884" s="171">
        <v>18.625</v>
      </c>
      <c r="I884" s="172"/>
      <c r="L884" s="168"/>
      <c r="M884" s="173"/>
      <c r="T884" s="174"/>
      <c r="AT884" s="169" t="s">
        <v>331</v>
      </c>
      <c r="AU884" s="169" t="s">
        <v>83</v>
      </c>
      <c r="AV884" s="12" t="s">
        <v>83</v>
      </c>
      <c r="AW884" s="12" t="s">
        <v>31</v>
      </c>
      <c r="AX884" s="12" t="s">
        <v>74</v>
      </c>
      <c r="AY884" s="169" t="s">
        <v>159</v>
      </c>
    </row>
    <row r="885" spans="2:65" s="14" customFormat="1" ht="10.199999999999999">
      <c r="B885" s="182"/>
      <c r="D885" s="144" t="s">
        <v>331</v>
      </c>
      <c r="E885" s="183" t="s">
        <v>1</v>
      </c>
      <c r="F885" s="184" t="s">
        <v>1597</v>
      </c>
      <c r="H885" s="185">
        <v>38.625</v>
      </c>
      <c r="I885" s="186"/>
      <c r="L885" s="182"/>
      <c r="M885" s="187"/>
      <c r="T885" s="188"/>
      <c r="AT885" s="183" t="s">
        <v>331</v>
      </c>
      <c r="AU885" s="183" t="s">
        <v>83</v>
      </c>
      <c r="AV885" s="14" t="s">
        <v>164</v>
      </c>
      <c r="AW885" s="14" t="s">
        <v>31</v>
      </c>
      <c r="AX885" s="14" t="s">
        <v>81</v>
      </c>
      <c r="AY885" s="183" t="s">
        <v>159</v>
      </c>
    </row>
    <row r="886" spans="2:65" s="1" customFormat="1" ht="24.15" customHeight="1">
      <c r="B886" s="130"/>
      <c r="C886" s="158" t="s">
        <v>2481</v>
      </c>
      <c r="D886" s="158" t="s">
        <v>326</v>
      </c>
      <c r="E886" s="159" t="s">
        <v>2482</v>
      </c>
      <c r="F886" s="160" t="s">
        <v>2483</v>
      </c>
      <c r="G886" s="161" t="s">
        <v>336</v>
      </c>
      <c r="H886" s="162">
        <v>20.175000000000001</v>
      </c>
      <c r="I886" s="163"/>
      <c r="J886" s="164">
        <f>ROUND(I886*H886,2)</f>
        <v>0</v>
      </c>
      <c r="K886" s="160" t="s">
        <v>320</v>
      </c>
      <c r="L886" s="165"/>
      <c r="M886" s="166" t="s">
        <v>1</v>
      </c>
      <c r="N886" s="167" t="s">
        <v>39</v>
      </c>
      <c r="P886" s="140">
        <f>O886*H886</f>
        <v>0</v>
      </c>
      <c r="Q886" s="140">
        <v>9.3100000000000006E-3</v>
      </c>
      <c r="R886" s="140">
        <f>Q886*H886</f>
        <v>0.18782925000000003</v>
      </c>
      <c r="S886" s="140">
        <v>0</v>
      </c>
      <c r="T886" s="141">
        <f>S886*H886</f>
        <v>0</v>
      </c>
      <c r="AR886" s="142" t="s">
        <v>241</v>
      </c>
      <c r="AT886" s="142" t="s">
        <v>326</v>
      </c>
      <c r="AU886" s="142" t="s">
        <v>83</v>
      </c>
      <c r="AY886" s="17" t="s">
        <v>159</v>
      </c>
      <c r="BE886" s="143">
        <f>IF(N886="základní",J886,0)</f>
        <v>0</v>
      </c>
      <c r="BF886" s="143">
        <f>IF(N886="snížená",J886,0)</f>
        <v>0</v>
      </c>
      <c r="BG886" s="143">
        <f>IF(N886="zákl. přenesená",J886,0)</f>
        <v>0</v>
      </c>
      <c r="BH886" s="143">
        <f>IF(N886="sníž. přenesená",J886,0)</f>
        <v>0</v>
      </c>
      <c r="BI886" s="143">
        <f>IF(N886="nulová",J886,0)</f>
        <v>0</v>
      </c>
      <c r="BJ886" s="17" t="s">
        <v>81</v>
      </c>
      <c r="BK886" s="143">
        <f>ROUND(I886*H886,2)</f>
        <v>0</v>
      </c>
      <c r="BL886" s="17" t="s">
        <v>200</v>
      </c>
      <c r="BM886" s="142" t="s">
        <v>2484</v>
      </c>
    </row>
    <row r="887" spans="2:65" s="1" customFormat="1" ht="10.199999999999999">
      <c r="B887" s="32"/>
      <c r="D887" s="144" t="s">
        <v>165</v>
      </c>
      <c r="F887" s="145" t="s">
        <v>2483</v>
      </c>
      <c r="I887" s="146"/>
      <c r="L887" s="32"/>
      <c r="M887" s="147"/>
      <c r="T887" s="56"/>
      <c r="AT887" s="17" t="s">
        <v>165</v>
      </c>
      <c r="AU887" s="17" t="s">
        <v>83</v>
      </c>
    </row>
    <row r="888" spans="2:65" s="12" customFormat="1" ht="10.199999999999999">
      <c r="B888" s="168"/>
      <c r="D888" s="144" t="s">
        <v>331</v>
      </c>
      <c r="E888" s="169" t="s">
        <v>1</v>
      </c>
      <c r="F888" s="170" t="s">
        <v>2485</v>
      </c>
      <c r="H888" s="171">
        <v>9</v>
      </c>
      <c r="I888" s="172"/>
      <c r="L888" s="168"/>
      <c r="M888" s="173"/>
      <c r="T888" s="174"/>
      <c r="AT888" s="169" t="s">
        <v>331</v>
      </c>
      <c r="AU888" s="169" t="s">
        <v>83</v>
      </c>
      <c r="AV888" s="12" t="s">
        <v>83</v>
      </c>
      <c r="AW888" s="12" t="s">
        <v>31</v>
      </c>
      <c r="AX888" s="12" t="s">
        <v>74</v>
      </c>
      <c r="AY888" s="169" t="s">
        <v>159</v>
      </c>
    </row>
    <row r="889" spans="2:65" s="12" customFormat="1" ht="10.199999999999999">
      <c r="B889" s="168"/>
      <c r="D889" s="144" t="s">
        <v>331</v>
      </c>
      <c r="E889" s="169" t="s">
        <v>1</v>
      </c>
      <c r="F889" s="170" t="s">
        <v>2486</v>
      </c>
      <c r="H889" s="171">
        <v>11.175000000000001</v>
      </c>
      <c r="I889" s="172"/>
      <c r="L889" s="168"/>
      <c r="M889" s="173"/>
      <c r="T889" s="174"/>
      <c r="AT889" s="169" t="s">
        <v>331</v>
      </c>
      <c r="AU889" s="169" t="s">
        <v>83</v>
      </c>
      <c r="AV889" s="12" t="s">
        <v>83</v>
      </c>
      <c r="AW889" s="12" t="s">
        <v>31</v>
      </c>
      <c r="AX889" s="12" t="s">
        <v>74</v>
      </c>
      <c r="AY889" s="169" t="s">
        <v>159</v>
      </c>
    </row>
    <row r="890" spans="2:65" s="14" customFormat="1" ht="10.199999999999999">
      <c r="B890" s="182"/>
      <c r="D890" s="144" t="s">
        <v>331</v>
      </c>
      <c r="E890" s="183" t="s">
        <v>1</v>
      </c>
      <c r="F890" s="184" t="s">
        <v>1597</v>
      </c>
      <c r="H890" s="185">
        <v>20.175000000000001</v>
      </c>
      <c r="I890" s="186"/>
      <c r="L890" s="182"/>
      <c r="M890" s="187"/>
      <c r="T890" s="188"/>
      <c r="AT890" s="183" t="s">
        <v>331</v>
      </c>
      <c r="AU890" s="183" t="s">
        <v>83</v>
      </c>
      <c r="AV890" s="14" t="s">
        <v>164</v>
      </c>
      <c r="AW890" s="14" t="s">
        <v>31</v>
      </c>
      <c r="AX890" s="14" t="s">
        <v>81</v>
      </c>
      <c r="AY890" s="183" t="s">
        <v>159</v>
      </c>
    </row>
    <row r="891" spans="2:65" s="1" customFormat="1" ht="24.15" customHeight="1">
      <c r="B891" s="130"/>
      <c r="C891" s="131" t="s">
        <v>2487</v>
      </c>
      <c r="D891" s="131" t="s">
        <v>160</v>
      </c>
      <c r="E891" s="132" t="s">
        <v>2488</v>
      </c>
      <c r="F891" s="133" t="s">
        <v>2489</v>
      </c>
      <c r="G891" s="134" t="s">
        <v>336</v>
      </c>
      <c r="H891" s="135">
        <v>9.3249999999999993</v>
      </c>
      <c r="I891" s="136"/>
      <c r="J891" s="137">
        <f>ROUND(I891*H891,2)</f>
        <v>0</v>
      </c>
      <c r="K891" s="133" t="s">
        <v>1</v>
      </c>
      <c r="L891" s="32"/>
      <c r="M891" s="138" t="s">
        <v>1</v>
      </c>
      <c r="N891" s="139" t="s">
        <v>39</v>
      </c>
      <c r="P891" s="140">
        <f>O891*H891</f>
        <v>0</v>
      </c>
      <c r="Q891" s="140">
        <v>0</v>
      </c>
      <c r="R891" s="140">
        <f>Q891*H891</f>
        <v>0</v>
      </c>
      <c r="S891" s="140">
        <v>0</v>
      </c>
      <c r="T891" s="141">
        <f>S891*H891</f>
        <v>0</v>
      </c>
      <c r="AR891" s="142" t="s">
        <v>200</v>
      </c>
      <c r="AT891" s="142" t="s">
        <v>160</v>
      </c>
      <c r="AU891" s="142" t="s">
        <v>83</v>
      </c>
      <c r="AY891" s="17" t="s">
        <v>159</v>
      </c>
      <c r="BE891" s="143">
        <f>IF(N891="základní",J891,0)</f>
        <v>0</v>
      </c>
      <c r="BF891" s="143">
        <f>IF(N891="snížená",J891,0)</f>
        <v>0</v>
      </c>
      <c r="BG891" s="143">
        <f>IF(N891="zákl. přenesená",J891,0)</f>
        <v>0</v>
      </c>
      <c r="BH891" s="143">
        <f>IF(N891="sníž. přenesená",J891,0)</f>
        <v>0</v>
      </c>
      <c r="BI891" s="143">
        <f>IF(N891="nulová",J891,0)</f>
        <v>0</v>
      </c>
      <c r="BJ891" s="17" t="s">
        <v>81</v>
      </c>
      <c r="BK891" s="143">
        <f>ROUND(I891*H891,2)</f>
        <v>0</v>
      </c>
      <c r="BL891" s="17" t="s">
        <v>200</v>
      </c>
      <c r="BM891" s="142" t="s">
        <v>2490</v>
      </c>
    </row>
    <row r="892" spans="2:65" s="1" customFormat="1" ht="19.2">
      <c r="B892" s="32"/>
      <c r="D892" s="144" t="s">
        <v>165</v>
      </c>
      <c r="F892" s="145" t="s">
        <v>2489</v>
      </c>
      <c r="I892" s="146"/>
      <c r="L892" s="32"/>
      <c r="M892" s="147"/>
      <c r="T892" s="56"/>
      <c r="AT892" s="17" t="s">
        <v>165</v>
      </c>
      <c r="AU892" s="17" t="s">
        <v>83</v>
      </c>
    </row>
    <row r="893" spans="2:65" s="12" customFormat="1" ht="10.199999999999999">
      <c r="B893" s="168"/>
      <c r="D893" s="144" t="s">
        <v>331</v>
      </c>
      <c r="E893" s="169" t="s">
        <v>1</v>
      </c>
      <c r="F893" s="170" t="s">
        <v>2491</v>
      </c>
      <c r="H893" s="171">
        <v>9.3249999999999993</v>
      </c>
      <c r="I893" s="172"/>
      <c r="L893" s="168"/>
      <c r="M893" s="173"/>
      <c r="T893" s="174"/>
      <c r="AT893" s="169" t="s">
        <v>331</v>
      </c>
      <c r="AU893" s="169" t="s">
        <v>83</v>
      </c>
      <c r="AV893" s="12" t="s">
        <v>83</v>
      </c>
      <c r="AW893" s="12" t="s">
        <v>31</v>
      </c>
      <c r="AX893" s="12" t="s">
        <v>81</v>
      </c>
      <c r="AY893" s="169" t="s">
        <v>159</v>
      </c>
    </row>
    <row r="894" spans="2:65" s="1" customFormat="1" ht="24.15" customHeight="1">
      <c r="B894" s="130"/>
      <c r="C894" s="131" t="s">
        <v>2492</v>
      </c>
      <c r="D894" s="131" t="s">
        <v>160</v>
      </c>
      <c r="E894" s="132" t="s">
        <v>2493</v>
      </c>
      <c r="F894" s="133" t="s">
        <v>2494</v>
      </c>
      <c r="G894" s="134" t="s">
        <v>344</v>
      </c>
      <c r="H894" s="135">
        <v>79.2</v>
      </c>
      <c r="I894" s="136"/>
      <c r="J894" s="137">
        <f>ROUND(I894*H894,2)</f>
        <v>0</v>
      </c>
      <c r="K894" s="133" t="s">
        <v>320</v>
      </c>
      <c r="L894" s="32"/>
      <c r="M894" s="138" t="s">
        <v>1</v>
      </c>
      <c r="N894" s="139" t="s">
        <v>39</v>
      </c>
      <c r="P894" s="140">
        <f>O894*H894</f>
        <v>0</v>
      </c>
      <c r="Q894" s="140">
        <v>0</v>
      </c>
      <c r="R894" s="140">
        <f>Q894*H894</f>
        <v>0</v>
      </c>
      <c r="S894" s="140">
        <v>0</v>
      </c>
      <c r="T894" s="141">
        <f>S894*H894</f>
        <v>0</v>
      </c>
      <c r="AR894" s="142" t="s">
        <v>200</v>
      </c>
      <c r="AT894" s="142" t="s">
        <v>160</v>
      </c>
      <c r="AU894" s="142" t="s">
        <v>83</v>
      </c>
      <c r="AY894" s="17" t="s">
        <v>159</v>
      </c>
      <c r="BE894" s="143">
        <f>IF(N894="základní",J894,0)</f>
        <v>0</v>
      </c>
      <c r="BF894" s="143">
        <f>IF(N894="snížená",J894,0)</f>
        <v>0</v>
      </c>
      <c r="BG894" s="143">
        <f>IF(N894="zákl. přenesená",J894,0)</f>
        <v>0</v>
      </c>
      <c r="BH894" s="143">
        <f>IF(N894="sníž. přenesená",J894,0)</f>
        <v>0</v>
      </c>
      <c r="BI894" s="143">
        <f>IF(N894="nulová",J894,0)</f>
        <v>0</v>
      </c>
      <c r="BJ894" s="17" t="s">
        <v>81</v>
      </c>
      <c r="BK894" s="143">
        <f>ROUND(I894*H894,2)</f>
        <v>0</v>
      </c>
      <c r="BL894" s="17" t="s">
        <v>200</v>
      </c>
      <c r="BM894" s="142" t="s">
        <v>2495</v>
      </c>
    </row>
    <row r="895" spans="2:65" s="1" customFormat="1" ht="28.8">
      <c r="B895" s="32"/>
      <c r="D895" s="144" t="s">
        <v>165</v>
      </c>
      <c r="F895" s="145" t="s">
        <v>2496</v>
      </c>
      <c r="I895" s="146"/>
      <c r="L895" s="32"/>
      <c r="M895" s="147"/>
      <c r="T895" s="56"/>
      <c r="AT895" s="17" t="s">
        <v>165</v>
      </c>
      <c r="AU895" s="17" t="s">
        <v>83</v>
      </c>
    </row>
    <row r="896" spans="2:65" s="12" customFormat="1" ht="10.199999999999999">
      <c r="B896" s="168"/>
      <c r="D896" s="144" t="s">
        <v>331</v>
      </c>
      <c r="E896" s="169" t="s">
        <v>1</v>
      </c>
      <c r="F896" s="170" t="s">
        <v>2497</v>
      </c>
      <c r="H896" s="171">
        <v>79.2</v>
      </c>
      <c r="I896" s="172"/>
      <c r="L896" s="168"/>
      <c r="M896" s="173"/>
      <c r="T896" s="174"/>
      <c r="AT896" s="169" t="s">
        <v>331</v>
      </c>
      <c r="AU896" s="169" t="s">
        <v>83</v>
      </c>
      <c r="AV896" s="12" t="s">
        <v>83</v>
      </c>
      <c r="AW896" s="12" t="s">
        <v>31</v>
      </c>
      <c r="AX896" s="12" t="s">
        <v>81</v>
      </c>
      <c r="AY896" s="169" t="s">
        <v>159</v>
      </c>
    </row>
    <row r="897" spans="2:65" s="1" customFormat="1" ht="49.05" customHeight="1">
      <c r="B897" s="130"/>
      <c r="C897" s="158" t="s">
        <v>2498</v>
      </c>
      <c r="D897" s="158" t="s">
        <v>326</v>
      </c>
      <c r="E897" s="159" t="s">
        <v>2499</v>
      </c>
      <c r="F897" s="160" t="s">
        <v>2500</v>
      </c>
      <c r="G897" s="161" t="s">
        <v>344</v>
      </c>
      <c r="H897" s="162">
        <v>79.2</v>
      </c>
      <c r="I897" s="163"/>
      <c r="J897" s="164">
        <f>ROUND(I897*H897,2)</f>
        <v>0</v>
      </c>
      <c r="K897" s="160" t="s">
        <v>1</v>
      </c>
      <c r="L897" s="165"/>
      <c r="M897" s="166" t="s">
        <v>1</v>
      </c>
      <c r="N897" s="167" t="s">
        <v>39</v>
      </c>
      <c r="P897" s="140">
        <f>O897*H897</f>
        <v>0</v>
      </c>
      <c r="Q897" s="140">
        <v>0.01</v>
      </c>
      <c r="R897" s="140">
        <f>Q897*H897</f>
        <v>0.79200000000000004</v>
      </c>
      <c r="S897" s="140">
        <v>0</v>
      </c>
      <c r="T897" s="141">
        <f>S897*H897</f>
        <v>0</v>
      </c>
      <c r="AR897" s="142" t="s">
        <v>241</v>
      </c>
      <c r="AT897" s="142" t="s">
        <v>326</v>
      </c>
      <c r="AU897" s="142" t="s">
        <v>83</v>
      </c>
      <c r="AY897" s="17" t="s">
        <v>159</v>
      </c>
      <c r="BE897" s="143">
        <f>IF(N897="základní",J897,0)</f>
        <v>0</v>
      </c>
      <c r="BF897" s="143">
        <f>IF(N897="snížená",J897,0)</f>
        <v>0</v>
      </c>
      <c r="BG897" s="143">
        <f>IF(N897="zákl. přenesená",J897,0)</f>
        <v>0</v>
      </c>
      <c r="BH897" s="143">
        <f>IF(N897="sníž. přenesená",J897,0)</f>
        <v>0</v>
      </c>
      <c r="BI897" s="143">
        <f>IF(N897="nulová",J897,0)</f>
        <v>0</v>
      </c>
      <c r="BJ897" s="17" t="s">
        <v>81</v>
      </c>
      <c r="BK897" s="143">
        <f>ROUND(I897*H897,2)</f>
        <v>0</v>
      </c>
      <c r="BL897" s="17" t="s">
        <v>200</v>
      </c>
      <c r="BM897" s="142" t="s">
        <v>2501</v>
      </c>
    </row>
    <row r="898" spans="2:65" s="1" customFormat="1" ht="38.4">
      <c r="B898" s="32"/>
      <c r="D898" s="144" t="s">
        <v>165</v>
      </c>
      <c r="F898" s="145" t="s">
        <v>2502</v>
      </c>
      <c r="I898" s="146"/>
      <c r="L898" s="32"/>
      <c r="M898" s="147"/>
      <c r="T898" s="56"/>
      <c r="AT898" s="17" t="s">
        <v>165</v>
      </c>
      <c r="AU898" s="17" t="s">
        <v>83</v>
      </c>
    </row>
    <row r="899" spans="2:65" s="1" customFormat="1" ht="24.15" customHeight="1">
      <c r="B899" s="130"/>
      <c r="C899" s="131" t="s">
        <v>2503</v>
      </c>
      <c r="D899" s="131" t="s">
        <v>160</v>
      </c>
      <c r="E899" s="132" t="s">
        <v>2504</v>
      </c>
      <c r="F899" s="133" t="s">
        <v>2505</v>
      </c>
      <c r="G899" s="134" t="s">
        <v>376</v>
      </c>
      <c r="H899" s="135">
        <v>22</v>
      </c>
      <c r="I899" s="136"/>
      <c r="J899" s="137">
        <f>ROUND(I899*H899,2)</f>
        <v>0</v>
      </c>
      <c r="K899" s="133" t="s">
        <v>1</v>
      </c>
      <c r="L899" s="32"/>
      <c r="M899" s="138" t="s">
        <v>1</v>
      </c>
      <c r="N899" s="139" t="s">
        <v>39</v>
      </c>
      <c r="P899" s="140">
        <f>O899*H899</f>
        <v>0</v>
      </c>
      <c r="Q899" s="140">
        <v>4.0000000000000003E-5</v>
      </c>
      <c r="R899" s="140">
        <f>Q899*H899</f>
        <v>8.8000000000000003E-4</v>
      </c>
      <c r="S899" s="140">
        <v>0</v>
      </c>
      <c r="T899" s="141">
        <f>S899*H899</f>
        <v>0</v>
      </c>
      <c r="AR899" s="142" t="s">
        <v>164</v>
      </c>
      <c r="AT899" s="142" t="s">
        <v>160</v>
      </c>
      <c r="AU899" s="142" t="s">
        <v>83</v>
      </c>
      <c r="AY899" s="17" t="s">
        <v>159</v>
      </c>
      <c r="BE899" s="143">
        <f>IF(N899="základní",J899,0)</f>
        <v>0</v>
      </c>
      <c r="BF899" s="143">
        <f>IF(N899="snížená",J899,0)</f>
        <v>0</v>
      </c>
      <c r="BG899" s="143">
        <f>IF(N899="zákl. přenesená",J899,0)</f>
        <v>0</v>
      </c>
      <c r="BH899" s="143">
        <f>IF(N899="sníž. přenesená",J899,0)</f>
        <v>0</v>
      </c>
      <c r="BI899" s="143">
        <f>IF(N899="nulová",J899,0)</f>
        <v>0</v>
      </c>
      <c r="BJ899" s="17" t="s">
        <v>81</v>
      </c>
      <c r="BK899" s="143">
        <f>ROUND(I899*H899,2)</f>
        <v>0</v>
      </c>
      <c r="BL899" s="17" t="s">
        <v>164</v>
      </c>
      <c r="BM899" s="142" t="s">
        <v>2506</v>
      </c>
    </row>
    <row r="900" spans="2:65" s="1" customFormat="1" ht="10.199999999999999">
      <c r="B900" s="32"/>
      <c r="D900" s="144" t="s">
        <v>165</v>
      </c>
      <c r="F900" s="145" t="s">
        <v>2505</v>
      </c>
      <c r="I900" s="146"/>
      <c r="L900" s="32"/>
      <c r="M900" s="147"/>
      <c r="T900" s="56"/>
      <c r="AT900" s="17" t="s">
        <v>165</v>
      </c>
      <c r="AU900" s="17" t="s">
        <v>83</v>
      </c>
    </row>
    <row r="901" spans="2:65" s="12" customFormat="1" ht="10.199999999999999">
      <c r="B901" s="168"/>
      <c r="D901" s="144" t="s">
        <v>331</v>
      </c>
      <c r="E901" s="169" t="s">
        <v>1</v>
      </c>
      <c r="F901" s="170" t="s">
        <v>2507</v>
      </c>
      <c r="H901" s="171">
        <v>22</v>
      </c>
      <c r="I901" s="172"/>
      <c r="L901" s="168"/>
      <c r="M901" s="173"/>
      <c r="T901" s="174"/>
      <c r="AT901" s="169" t="s">
        <v>331</v>
      </c>
      <c r="AU901" s="169" t="s">
        <v>83</v>
      </c>
      <c r="AV901" s="12" t="s">
        <v>83</v>
      </c>
      <c r="AW901" s="12" t="s">
        <v>31</v>
      </c>
      <c r="AX901" s="12" t="s">
        <v>74</v>
      </c>
      <c r="AY901" s="169" t="s">
        <v>159</v>
      </c>
    </row>
    <row r="902" spans="2:65" s="14" customFormat="1" ht="10.199999999999999">
      <c r="B902" s="182"/>
      <c r="D902" s="144" t="s">
        <v>331</v>
      </c>
      <c r="E902" s="183" t="s">
        <v>1</v>
      </c>
      <c r="F902" s="184" t="s">
        <v>1597</v>
      </c>
      <c r="H902" s="185">
        <v>22</v>
      </c>
      <c r="I902" s="186"/>
      <c r="L902" s="182"/>
      <c r="M902" s="187"/>
      <c r="T902" s="188"/>
      <c r="AT902" s="183" t="s">
        <v>331</v>
      </c>
      <c r="AU902" s="183" t="s">
        <v>83</v>
      </c>
      <c r="AV902" s="14" t="s">
        <v>164</v>
      </c>
      <c r="AW902" s="14" t="s">
        <v>31</v>
      </c>
      <c r="AX902" s="14" t="s">
        <v>81</v>
      </c>
      <c r="AY902" s="183" t="s">
        <v>159</v>
      </c>
    </row>
    <row r="903" spans="2:65" s="1" customFormat="1" ht="24.15" customHeight="1">
      <c r="B903" s="130"/>
      <c r="C903" s="131" t="s">
        <v>2508</v>
      </c>
      <c r="D903" s="131" t="s">
        <v>160</v>
      </c>
      <c r="E903" s="132" t="s">
        <v>2509</v>
      </c>
      <c r="F903" s="133" t="s">
        <v>2510</v>
      </c>
      <c r="G903" s="134" t="s">
        <v>344</v>
      </c>
      <c r="H903" s="135">
        <v>55.45</v>
      </c>
      <c r="I903" s="136"/>
      <c r="J903" s="137">
        <f>ROUND(I903*H903,2)</f>
        <v>0</v>
      </c>
      <c r="K903" s="133" t="s">
        <v>320</v>
      </c>
      <c r="L903" s="32"/>
      <c r="M903" s="138" t="s">
        <v>1</v>
      </c>
      <c r="N903" s="139" t="s">
        <v>39</v>
      </c>
      <c r="P903" s="140">
        <f>O903*H903</f>
        <v>0</v>
      </c>
      <c r="Q903" s="140">
        <v>0</v>
      </c>
      <c r="R903" s="140">
        <f>Q903*H903</f>
        <v>0</v>
      </c>
      <c r="S903" s="140">
        <v>0</v>
      </c>
      <c r="T903" s="141">
        <f>S903*H903</f>
        <v>0</v>
      </c>
      <c r="AR903" s="142" t="s">
        <v>200</v>
      </c>
      <c r="AT903" s="142" t="s">
        <v>160</v>
      </c>
      <c r="AU903" s="142" t="s">
        <v>83</v>
      </c>
      <c r="AY903" s="17" t="s">
        <v>159</v>
      </c>
      <c r="BE903" s="143">
        <f>IF(N903="základní",J903,0)</f>
        <v>0</v>
      </c>
      <c r="BF903" s="143">
        <f>IF(N903="snížená",J903,0)</f>
        <v>0</v>
      </c>
      <c r="BG903" s="143">
        <f>IF(N903="zákl. přenesená",J903,0)</f>
        <v>0</v>
      </c>
      <c r="BH903" s="143">
        <f>IF(N903="sníž. přenesená",J903,0)</f>
        <v>0</v>
      </c>
      <c r="BI903" s="143">
        <f>IF(N903="nulová",J903,0)</f>
        <v>0</v>
      </c>
      <c r="BJ903" s="17" t="s">
        <v>81</v>
      </c>
      <c r="BK903" s="143">
        <f>ROUND(I903*H903,2)</f>
        <v>0</v>
      </c>
      <c r="BL903" s="17" t="s">
        <v>200</v>
      </c>
      <c r="BM903" s="142" t="s">
        <v>2511</v>
      </c>
    </row>
    <row r="904" spans="2:65" s="1" customFormat="1" ht="19.2">
      <c r="B904" s="32"/>
      <c r="D904" s="144" t="s">
        <v>165</v>
      </c>
      <c r="F904" s="145" t="s">
        <v>2512</v>
      </c>
      <c r="I904" s="146"/>
      <c r="L904" s="32"/>
      <c r="M904" s="147"/>
      <c r="T904" s="56"/>
      <c r="AT904" s="17" t="s">
        <v>165</v>
      </c>
      <c r="AU904" s="17" t="s">
        <v>83</v>
      </c>
    </row>
    <row r="905" spans="2:65" s="12" customFormat="1" ht="10.199999999999999">
      <c r="B905" s="168"/>
      <c r="D905" s="144" t="s">
        <v>331</v>
      </c>
      <c r="E905" s="169" t="s">
        <v>1</v>
      </c>
      <c r="F905" s="170" t="s">
        <v>2513</v>
      </c>
      <c r="H905" s="171">
        <v>36</v>
      </c>
      <c r="I905" s="172"/>
      <c r="L905" s="168"/>
      <c r="M905" s="173"/>
      <c r="T905" s="174"/>
      <c r="AT905" s="169" t="s">
        <v>331</v>
      </c>
      <c r="AU905" s="169" t="s">
        <v>83</v>
      </c>
      <c r="AV905" s="12" t="s">
        <v>83</v>
      </c>
      <c r="AW905" s="12" t="s">
        <v>31</v>
      </c>
      <c r="AX905" s="12" t="s">
        <v>74</v>
      </c>
      <c r="AY905" s="169" t="s">
        <v>159</v>
      </c>
    </row>
    <row r="906" spans="2:65" s="12" customFormat="1" ht="10.199999999999999">
      <c r="B906" s="168"/>
      <c r="D906" s="144" t="s">
        <v>331</v>
      </c>
      <c r="E906" s="169" t="s">
        <v>1</v>
      </c>
      <c r="F906" s="170" t="s">
        <v>2514</v>
      </c>
      <c r="H906" s="171">
        <v>19.45</v>
      </c>
      <c r="I906" s="172"/>
      <c r="L906" s="168"/>
      <c r="M906" s="173"/>
      <c r="T906" s="174"/>
      <c r="AT906" s="169" t="s">
        <v>331</v>
      </c>
      <c r="AU906" s="169" t="s">
        <v>83</v>
      </c>
      <c r="AV906" s="12" t="s">
        <v>83</v>
      </c>
      <c r="AW906" s="12" t="s">
        <v>31</v>
      </c>
      <c r="AX906" s="12" t="s">
        <v>74</v>
      </c>
      <c r="AY906" s="169" t="s">
        <v>159</v>
      </c>
    </row>
    <row r="907" spans="2:65" s="14" customFormat="1" ht="10.199999999999999">
      <c r="B907" s="182"/>
      <c r="D907" s="144" t="s">
        <v>331</v>
      </c>
      <c r="E907" s="183" t="s">
        <v>1</v>
      </c>
      <c r="F907" s="184" t="s">
        <v>1597</v>
      </c>
      <c r="H907" s="185">
        <v>55.45</v>
      </c>
      <c r="I907" s="186"/>
      <c r="L907" s="182"/>
      <c r="M907" s="187"/>
      <c r="T907" s="188"/>
      <c r="AT907" s="183" t="s">
        <v>331</v>
      </c>
      <c r="AU907" s="183" t="s">
        <v>83</v>
      </c>
      <c r="AV907" s="14" t="s">
        <v>164</v>
      </c>
      <c r="AW907" s="14" t="s">
        <v>31</v>
      </c>
      <c r="AX907" s="14" t="s">
        <v>81</v>
      </c>
      <c r="AY907" s="183" t="s">
        <v>159</v>
      </c>
    </row>
    <row r="908" spans="2:65" s="1" customFormat="1" ht="24.15" customHeight="1">
      <c r="B908" s="130"/>
      <c r="C908" s="158" t="s">
        <v>2515</v>
      </c>
      <c r="D908" s="158" t="s">
        <v>326</v>
      </c>
      <c r="E908" s="159" t="s">
        <v>2516</v>
      </c>
      <c r="F908" s="160" t="s">
        <v>2517</v>
      </c>
      <c r="G908" s="161" t="s">
        <v>315</v>
      </c>
      <c r="H908" s="162">
        <v>0.28199999999999997</v>
      </c>
      <c r="I908" s="163"/>
      <c r="J908" s="164">
        <f>ROUND(I908*H908,2)</f>
        <v>0</v>
      </c>
      <c r="K908" s="160" t="s">
        <v>320</v>
      </c>
      <c r="L908" s="165"/>
      <c r="M908" s="166" t="s">
        <v>1</v>
      </c>
      <c r="N908" s="167" t="s">
        <v>39</v>
      </c>
      <c r="P908" s="140">
        <f>O908*H908</f>
        <v>0</v>
      </c>
      <c r="Q908" s="140">
        <v>0.55000000000000004</v>
      </c>
      <c r="R908" s="140">
        <f>Q908*H908</f>
        <v>0.15509999999999999</v>
      </c>
      <c r="S908" s="140">
        <v>0</v>
      </c>
      <c r="T908" s="141">
        <f>S908*H908</f>
        <v>0</v>
      </c>
      <c r="AR908" s="142" t="s">
        <v>241</v>
      </c>
      <c r="AT908" s="142" t="s">
        <v>326</v>
      </c>
      <c r="AU908" s="142" t="s">
        <v>83</v>
      </c>
      <c r="AY908" s="17" t="s">
        <v>159</v>
      </c>
      <c r="BE908" s="143">
        <f>IF(N908="základní",J908,0)</f>
        <v>0</v>
      </c>
      <c r="BF908" s="143">
        <f>IF(N908="snížená",J908,0)</f>
        <v>0</v>
      </c>
      <c r="BG908" s="143">
        <f>IF(N908="zákl. přenesená",J908,0)</f>
        <v>0</v>
      </c>
      <c r="BH908" s="143">
        <f>IF(N908="sníž. přenesená",J908,0)</f>
        <v>0</v>
      </c>
      <c r="BI908" s="143">
        <f>IF(N908="nulová",J908,0)</f>
        <v>0</v>
      </c>
      <c r="BJ908" s="17" t="s">
        <v>81</v>
      </c>
      <c r="BK908" s="143">
        <f>ROUND(I908*H908,2)</f>
        <v>0</v>
      </c>
      <c r="BL908" s="17" t="s">
        <v>200</v>
      </c>
      <c r="BM908" s="142" t="s">
        <v>2518</v>
      </c>
    </row>
    <row r="909" spans="2:65" s="1" customFormat="1" ht="19.2">
      <c r="B909" s="32"/>
      <c r="D909" s="144" t="s">
        <v>165</v>
      </c>
      <c r="F909" s="145" t="s">
        <v>2517</v>
      </c>
      <c r="I909" s="146"/>
      <c r="L909" s="32"/>
      <c r="M909" s="147"/>
      <c r="T909" s="56"/>
      <c r="AT909" s="17" t="s">
        <v>165</v>
      </c>
      <c r="AU909" s="17" t="s">
        <v>83</v>
      </c>
    </row>
    <row r="910" spans="2:65" s="12" customFormat="1" ht="10.199999999999999">
      <c r="B910" s="168"/>
      <c r="D910" s="144" t="s">
        <v>331</v>
      </c>
      <c r="E910" s="169" t="s">
        <v>1</v>
      </c>
      <c r="F910" s="170" t="s">
        <v>2519</v>
      </c>
      <c r="H910" s="171">
        <v>0.17299999999999999</v>
      </c>
      <c r="I910" s="172"/>
      <c r="L910" s="168"/>
      <c r="M910" s="173"/>
      <c r="T910" s="174"/>
      <c r="AT910" s="169" t="s">
        <v>331</v>
      </c>
      <c r="AU910" s="169" t="s">
        <v>83</v>
      </c>
      <c r="AV910" s="12" t="s">
        <v>83</v>
      </c>
      <c r="AW910" s="12" t="s">
        <v>31</v>
      </c>
      <c r="AX910" s="12" t="s">
        <v>74</v>
      </c>
      <c r="AY910" s="169" t="s">
        <v>159</v>
      </c>
    </row>
    <row r="911" spans="2:65" s="12" customFormat="1" ht="10.199999999999999">
      <c r="B911" s="168"/>
      <c r="D911" s="144" t="s">
        <v>331</v>
      </c>
      <c r="E911" s="169" t="s">
        <v>1</v>
      </c>
      <c r="F911" s="170" t="s">
        <v>2520</v>
      </c>
      <c r="H911" s="171">
        <v>0.109</v>
      </c>
      <c r="I911" s="172"/>
      <c r="L911" s="168"/>
      <c r="M911" s="173"/>
      <c r="T911" s="174"/>
      <c r="AT911" s="169" t="s">
        <v>331</v>
      </c>
      <c r="AU911" s="169" t="s">
        <v>83</v>
      </c>
      <c r="AV911" s="12" t="s">
        <v>83</v>
      </c>
      <c r="AW911" s="12" t="s">
        <v>31</v>
      </c>
      <c r="AX911" s="12" t="s">
        <v>74</v>
      </c>
      <c r="AY911" s="169" t="s">
        <v>159</v>
      </c>
    </row>
    <row r="912" spans="2:65" s="14" customFormat="1" ht="10.199999999999999">
      <c r="B912" s="182"/>
      <c r="D912" s="144" t="s">
        <v>331</v>
      </c>
      <c r="E912" s="183" t="s">
        <v>1</v>
      </c>
      <c r="F912" s="184" t="s">
        <v>1597</v>
      </c>
      <c r="H912" s="185">
        <v>0.28199999999999997</v>
      </c>
      <c r="I912" s="186"/>
      <c r="L912" s="182"/>
      <c r="M912" s="187"/>
      <c r="T912" s="188"/>
      <c r="AT912" s="183" t="s">
        <v>331</v>
      </c>
      <c r="AU912" s="183" t="s">
        <v>83</v>
      </c>
      <c r="AV912" s="14" t="s">
        <v>164</v>
      </c>
      <c r="AW912" s="14" t="s">
        <v>31</v>
      </c>
      <c r="AX912" s="14" t="s">
        <v>81</v>
      </c>
      <c r="AY912" s="183" t="s">
        <v>159</v>
      </c>
    </row>
    <row r="913" spans="2:65" s="1" customFormat="1" ht="24.15" customHeight="1">
      <c r="B913" s="130"/>
      <c r="C913" s="131" t="s">
        <v>2521</v>
      </c>
      <c r="D913" s="131" t="s">
        <v>160</v>
      </c>
      <c r="E913" s="132" t="s">
        <v>2522</v>
      </c>
      <c r="F913" s="133" t="s">
        <v>2523</v>
      </c>
      <c r="G913" s="134" t="s">
        <v>329</v>
      </c>
      <c r="H913" s="135">
        <v>3.5750000000000002</v>
      </c>
      <c r="I913" s="136"/>
      <c r="J913" s="137">
        <f>ROUND(I913*H913,2)</f>
        <v>0</v>
      </c>
      <c r="K913" s="133" t="s">
        <v>320</v>
      </c>
      <c r="L913" s="32"/>
      <c r="M913" s="138" t="s">
        <v>1</v>
      </c>
      <c r="N913" s="139" t="s">
        <v>39</v>
      </c>
      <c r="P913" s="140">
        <f>O913*H913</f>
        <v>0</v>
      </c>
      <c r="Q913" s="140">
        <v>0</v>
      </c>
      <c r="R913" s="140">
        <f>Q913*H913</f>
        <v>0</v>
      </c>
      <c r="S913" s="140">
        <v>0</v>
      </c>
      <c r="T913" s="141">
        <f>S913*H913</f>
        <v>0</v>
      </c>
      <c r="AR913" s="142" t="s">
        <v>200</v>
      </c>
      <c r="AT913" s="142" t="s">
        <v>160</v>
      </c>
      <c r="AU913" s="142" t="s">
        <v>83</v>
      </c>
      <c r="AY913" s="17" t="s">
        <v>159</v>
      </c>
      <c r="BE913" s="143">
        <f>IF(N913="základní",J913,0)</f>
        <v>0</v>
      </c>
      <c r="BF913" s="143">
        <f>IF(N913="snížená",J913,0)</f>
        <v>0</v>
      </c>
      <c r="BG913" s="143">
        <f>IF(N913="zákl. přenesená",J913,0)</f>
        <v>0</v>
      </c>
      <c r="BH913" s="143">
        <f>IF(N913="sníž. přenesená",J913,0)</f>
        <v>0</v>
      </c>
      <c r="BI913" s="143">
        <f>IF(N913="nulová",J913,0)</f>
        <v>0</v>
      </c>
      <c r="BJ913" s="17" t="s">
        <v>81</v>
      </c>
      <c r="BK913" s="143">
        <f>ROUND(I913*H913,2)</f>
        <v>0</v>
      </c>
      <c r="BL913" s="17" t="s">
        <v>200</v>
      </c>
      <c r="BM913" s="142" t="s">
        <v>2524</v>
      </c>
    </row>
    <row r="914" spans="2:65" s="1" customFormat="1" ht="28.8">
      <c r="B914" s="32"/>
      <c r="D914" s="144" t="s">
        <v>165</v>
      </c>
      <c r="F914" s="145" t="s">
        <v>2525</v>
      </c>
      <c r="I914" s="146"/>
      <c r="L914" s="32"/>
      <c r="M914" s="147"/>
      <c r="T914" s="56"/>
      <c r="AT914" s="17" t="s">
        <v>165</v>
      </c>
      <c r="AU914" s="17" t="s">
        <v>83</v>
      </c>
    </row>
    <row r="915" spans="2:65" s="10" customFormat="1" ht="22.8" customHeight="1">
      <c r="B915" s="120"/>
      <c r="D915" s="121" t="s">
        <v>73</v>
      </c>
      <c r="E915" s="156" t="s">
        <v>2526</v>
      </c>
      <c r="F915" s="156" t="s">
        <v>2527</v>
      </c>
      <c r="I915" s="123"/>
      <c r="J915" s="157">
        <f>BK915</f>
        <v>0</v>
      </c>
      <c r="L915" s="120"/>
      <c r="M915" s="125"/>
      <c r="P915" s="126">
        <f>SUM(P916:P937)</f>
        <v>0</v>
      </c>
      <c r="R915" s="126">
        <f>SUM(R916:R937)</f>
        <v>1.6043983000000002</v>
      </c>
      <c r="T915" s="127">
        <f>SUM(T916:T937)</f>
        <v>0</v>
      </c>
      <c r="AR915" s="121" t="s">
        <v>83</v>
      </c>
      <c r="AT915" s="128" t="s">
        <v>73</v>
      </c>
      <c r="AU915" s="128" t="s">
        <v>81</v>
      </c>
      <c r="AY915" s="121" t="s">
        <v>159</v>
      </c>
      <c r="BK915" s="129">
        <f>SUM(BK916:BK937)</f>
        <v>0</v>
      </c>
    </row>
    <row r="916" spans="2:65" s="1" customFormat="1" ht="24.15" customHeight="1">
      <c r="B916" s="130"/>
      <c r="C916" s="131" t="s">
        <v>2528</v>
      </c>
      <c r="D916" s="131" t="s">
        <v>160</v>
      </c>
      <c r="E916" s="132" t="s">
        <v>2529</v>
      </c>
      <c r="F916" s="133" t="s">
        <v>2530</v>
      </c>
      <c r="G916" s="134" t="s">
        <v>336</v>
      </c>
      <c r="H916" s="135">
        <v>48.259</v>
      </c>
      <c r="I916" s="136"/>
      <c r="J916" s="137">
        <f>ROUND(I916*H916,2)</f>
        <v>0</v>
      </c>
      <c r="K916" s="133" t="s">
        <v>1</v>
      </c>
      <c r="L916" s="32"/>
      <c r="M916" s="138" t="s">
        <v>1</v>
      </c>
      <c r="N916" s="139" t="s">
        <v>39</v>
      </c>
      <c r="P916" s="140">
        <f>O916*H916</f>
        <v>0</v>
      </c>
      <c r="Q916" s="140">
        <v>1.26E-2</v>
      </c>
      <c r="R916" s="140">
        <f>Q916*H916</f>
        <v>0.60806340000000003</v>
      </c>
      <c r="S916" s="140">
        <v>0</v>
      </c>
      <c r="T916" s="141">
        <f>S916*H916</f>
        <v>0</v>
      </c>
      <c r="AR916" s="142" t="s">
        <v>200</v>
      </c>
      <c r="AT916" s="142" t="s">
        <v>160</v>
      </c>
      <c r="AU916" s="142" t="s">
        <v>83</v>
      </c>
      <c r="AY916" s="17" t="s">
        <v>159</v>
      </c>
      <c r="BE916" s="143">
        <f>IF(N916="základní",J916,0)</f>
        <v>0</v>
      </c>
      <c r="BF916" s="143">
        <f>IF(N916="snížená",J916,0)</f>
        <v>0</v>
      </c>
      <c r="BG916" s="143">
        <f>IF(N916="zákl. přenesená",J916,0)</f>
        <v>0</v>
      </c>
      <c r="BH916" s="143">
        <f>IF(N916="sníž. přenesená",J916,0)</f>
        <v>0</v>
      </c>
      <c r="BI916" s="143">
        <f>IF(N916="nulová",J916,0)</f>
        <v>0</v>
      </c>
      <c r="BJ916" s="17" t="s">
        <v>81</v>
      </c>
      <c r="BK916" s="143">
        <f>ROUND(I916*H916,2)</f>
        <v>0</v>
      </c>
      <c r="BL916" s="17" t="s">
        <v>200</v>
      </c>
      <c r="BM916" s="142" t="s">
        <v>2531</v>
      </c>
    </row>
    <row r="917" spans="2:65" s="1" customFormat="1" ht="19.2">
      <c r="B917" s="32"/>
      <c r="D917" s="144" t="s">
        <v>165</v>
      </c>
      <c r="F917" s="145" t="s">
        <v>2530</v>
      </c>
      <c r="I917" s="146"/>
      <c r="L917" s="32"/>
      <c r="M917" s="147"/>
      <c r="T917" s="56"/>
      <c r="AT917" s="17" t="s">
        <v>165</v>
      </c>
      <c r="AU917" s="17" t="s">
        <v>83</v>
      </c>
    </row>
    <row r="918" spans="2:65" s="12" customFormat="1" ht="10.199999999999999">
      <c r="B918" s="168"/>
      <c r="D918" s="144" t="s">
        <v>331</v>
      </c>
      <c r="E918" s="169" t="s">
        <v>1</v>
      </c>
      <c r="F918" s="170" t="s">
        <v>2532</v>
      </c>
      <c r="H918" s="171">
        <v>15</v>
      </c>
      <c r="I918" s="172"/>
      <c r="L918" s="168"/>
      <c r="M918" s="173"/>
      <c r="T918" s="174"/>
      <c r="AT918" s="169" t="s">
        <v>331</v>
      </c>
      <c r="AU918" s="169" t="s">
        <v>83</v>
      </c>
      <c r="AV918" s="12" t="s">
        <v>83</v>
      </c>
      <c r="AW918" s="12" t="s">
        <v>31</v>
      </c>
      <c r="AX918" s="12" t="s">
        <v>74</v>
      </c>
      <c r="AY918" s="169" t="s">
        <v>159</v>
      </c>
    </row>
    <row r="919" spans="2:65" s="12" customFormat="1" ht="10.199999999999999">
      <c r="B919" s="168"/>
      <c r="D919" s="144" t="s">
        <v>331</v>
      </c>
      <c r="E919" s="169" t="s">
        <v>1</v>
      </c>
      <c r="F919" s="170" t="s">
        <v>2533</v>
      </c>
      <c r="H919" s="171">
        <v>21</v>
      </c>
      <c r="I919" s="172"/>
      <c r="L919" s="168"/>
      <c r="M919" s="173"/>
      <c r="T919" s="174"/>
      <c r="AT919" s="169" t="s">
        <v>331</v>
      </c>
      <c r="AU919" s="169" t="s">
        <v>83</v>
      </c>
      <c r="AV919" s="12" t="s">
        <v>83</v>
      </c>
      <c r="AW919" s="12" t="s">
        <v>31</v>
      </c>
      <c r="AX919" s="12" t="s">
        <v>74</v>
      </c>
      <c r="AY919" s="169" t="s">
        <v>159</v>
      </c>
    </row>
    <row r="920" spans="2:65" s="12" customFormat="1" ht="10.199999999999999">
      <c r="B920" s="168"/>
      <c r="D920" s="144" t="s">
        <v>331</v>
      </c>
      <c r="E920" s="169" t="s">
        <v>1</v>
      </c>
      <c r="F920" s="170" t="s">
        <v>2534</v>
      </c>
      <c r="H920" s="171">
        <v>8.6590000000000007</v>
      </c>
      <c r="I920" s="172"/>
      <c r="L920" s="168"/>
      <c r="M920" s="173"/>
      <c r="T920" s="174"/>
      <c r="AT920" s="169" t="s">
        <v>331</v>
      </c>
      <c r="AU920" s="169" t="s">
        <v>83</v>
      </c>
      <c r="AV920" s="12" t="s">
        <v>83</v>
      </c>
      <c r="AW920" s="12" t="s">
        <v>31</v>
      </c>
      <c r="AX920" s="12" t="s">
        <v>74</v>
      </c>
      <c r="AY920" s="169" t="s">
        <v>159</v>
      </c>
    </row>
    <row r="921" spans="2:65" s="12" customFormat="1" ht="10.199999999999999">
      <c r="B921" s="168"/>
      <c r="D921" s="144" t="s">
        <v>331</v>
      </c>
      <c r="E921" s="169" t="s">
        <v>1</v>
      </c>
      <c r="F921" s="170" t="s">
        <v>2535</v>
      </c>
      <c r="H921" s="171">
        <v>3.6</v>
      </c>
      <c r="I921" s="172"/>
      <c r="L921" s="168"/>
      <c r="M921" s="173"/>
      <c r="T921" s="174"/>
      <c r="AT921" s="169" t="s">
        <v>331</v>
      </c>
      <c r="AU921" s="169" t="s">
        <v>83</v>
      </c>
      <c r="AV921" s="12" t="s">
        <v>83</v>
      </c>
      <c r="AW921" s="12" t="s">
        <v>31</v>
      </c>
      <c r="AX921" s="12" t="s">
        <v>74</v>
      </c>
      <c r="AY921" s="169" t="s">
        <v>159</v>
      </c>
    </row>
    <row r="922" spans="2:65" s="14" customFormat="1" ht="10.199999999999999">
      <c r="B922" s="182"/>
      <c r="D922" s="144" t="s">
        <v>331</v>
      </c>
      <c r="E922" s="183" t="s">
        <v>1519</v>
      </c>
      <c r="F922" s="184" t="s">
        <v>1597</v>
      </c>
      <c r="H922" s="185">
        <v>48.259</v>
      </c>
      <c r="I922" s="186"/>
      <c r="L922" s="182"/>
      <c r="M922" s="187"/>
      <c r="T922" s="188"/>
      <c r="AT922" s="183" t="s">
        <v>331</v>
      </c>
      <c r="AU922" s="183" t="s">
        <v>83</v>
      </c>
      <c r="AV922" s="14" t="s">
        <v>164</v>
      </c>
      <c r="AW922" s="14" t="s">
        <v>31</v>
      </c>
      <c r="AX922" s="14" t="s">
        <v>81</v>
      </c>
      <c r="AY922" s="183" t="s">
        <v>159</v>
      </c>
    </row>
    <row r="923" spans="2:65" s="1" customFormat="1" ht="16.5" customHeight="1">
      <c r="B923" s="130"/>
      <c r="C923" s="131" t="s">
        <v>2536</v>
      </c>
      <c r="D923" s="131" t="s">
        <v>160</v>
      </c>
      <c r="E923" s="132" t="s">
        <v>2537</v>
      </c>
      <c r="F923" s="133" t="s">
        <v>2538</v>
      </c>
      <c r="G923" s="134" t="s">
        <v>336</v>
      </c>
      <c r="H923" s="135">
        <v>48.259</v>
      </c>
      <c r="I923" s="136"/>
      <c r="J923" s="137">
        <f>ROUND(I923*H923,2)</f>
        <v>0</v>
      </c>
      <c r="K923" s="133" t="s">
        <v>320</v>
      </c>
      <c r="L923" s="32"/>
      <c r="M923" s="138" t="s">
        <v>1</v>
      </c>
      <c r="N923" s="139" t="s">
        <v>39</v>
      </c>
      <c r="P923" s="140">
        <f>O923*H923</f>
        <v>0</v>
      </c>
      <c r="Q923" s="140">
        <v>1E-4</v>
      </c>
      <c r="R923" s="140">
        <f>Q923*H923</f>
        <v>4.8259000000000002E-3</v>
      </c>
      <c r="S923" s="140">
        <v>0</v>
      </c>
      <c r="T923" s="141">
        <f>S923*H923</f>
        <v>0</v>
      </c>
      <c r="AR923" s="142" t="s">
        <v>200</v>
      </c>
      <c r="AT923" s="142" t="s">
        <v>160</v>
      </c>
      <c r="AU923" s="142" t="s">
        <v>83</v>
      </c>
      <c r="AY923" s="17" t="s">
        <v>159</v>
      </c>
      <c r="BE923" s="143">
        <f>IF(N923="základní",J923,0)</f>
        <v>0</v>
      </c>
      <c r="BF923" s="143">
        <f>IF(N923="snížená",J923,0)</f>
        <v>0</v>
      </c>
      <c r="BG923" s="143">
        <f>IF(N923="zákl. přenesená",J923,0)</f>
        <v>0</v>
      </c>
      <c r="BH923" s="143">
        <f>IF(N923="sníž. přenesená",J923,0)</f>
        <v>0</v>
      </c>
      <c r="BI923" s="143">
        <f>IF(N923="nulová",J923,0)</f>
        <v>0</v>
      </c>
      <c r="BJ923" s="17" t="s">
        <v>81</v>
      </c>
      <c r="BK923" s="143">
        <f>ROUND(I923*H923,2)</f>
        <v>0</v>
      </c>
      <c r="BL923" s="17" t="s">
        <v>200</v>
      </c>
      <c r="BM923" s="142" t="s">
        <v>2539</v>
      </c>
    </row>
    <row r="924" spans="2:65" s="1" customFormat="1" ht="28.8">
      <c r="B924" s="32"/>
      <c r="D924" s="144" t="s">
        <v>165</v>
      </c>
      <c r="F924" s="145" t="s">
        <v>2540</v>
      </c>
      <c r="I924" s="146"/>
      <c r="L924" s="32"/>
      <c r="M924" s="147"/>
      <c r="T924" s="56"/>
      <c r="AT924" s="17" t="s">
        <v>165</v>
      </c>
      <c r="AU924" s="17" t="s">
        <v>83</v>
      </c>
    </row>
    <row r="925" spans="2:65" s="12" customFormat="1" ht="10.199999999999999">
      <c r="B925" s="168"/>
      <c r="D925" s="144" t="s">
        <v>331</v>
      </c>
      <c r="E925" s="169" t="s">
        <v>1</v>
      </c>
      <c r="F925" s="170" t="s">
        <v>1519</v>
      </c>
      <c r="H925" s="171">
        <v>48.259</v>
      </c>
      <c r="I925" s="172"/>
      <c r="L925" s="168"/>
      <c r="M925" s="173"/>
      <c r="T925" s="174"/>
      <c r="AT925" s="169" t="s">
        <v>331</v>
      </c>
      <c r="AU925" s="169" t="s">
        <v>83</v>
      </c>
      <c r="AV925" s="12" t="s">
        <v>83</v>
      </c>
      <c r="AW925" s="12" t="s">
        <v>31</v>
      </c>
      <c r="AX925" s="12" t="s">
        <v>81</v>
      </c>
      <c r="AY925" s="169" t="s">
        <v>159</v>
      </c>
    </row>
    <row r="926" spans="2:65" s="1" customFormat="1" ht="16.5" customHeight="1">
      <c r="B926" s="130"/>
      <c r="C926" s="131" t="s">
        <v>2541</v>
      </c>
      <c r="D926" s="131" t="s">
        <v>160</v>
      </c>
      <c r="E926" s="132" t="s">
        <v>2542</v>
      </c>
      <c r="F926" s="133" t="s">
        <v>2543</v>
      </c>
      <c r="G926" s="134" t="s">
        <v>336</v>
      </c>
      <c r="H926" s="135">
        <v>52.35</v>
      </c>
      <c r="I926" s="136"/>
      <c r="J926" s="137">
        <f>ROUND(I926*H926,2)</f>
        <v>0</v>
      </c>
      <c r="K926" s="133" t="s">
        <v>320</v>
      </c>
      <c r="L926" s="32"/>
      <c r="M926" s="138" t="s">
        <v>1</v>
      </c>
      <c r="N926" s="139" t="s">
        <v>39</v>
      </c>
      <c r="P926" s="140">
        <f>O926*H926</f>
        <v>0</v>
      </c>
      <c r="Q926" s="140">
        <v>0</v>
      </c>
      <c r="R926" s="140">
        <f>Q926*H926</f>
        <v>0</v>
      </c>
      <c r="S926" s="140">
        <v>0</v>
      </c>
      <c r="T926" s="141">
        <f>S926*H926</f>
        <v>0</v>
      </c>
      <c r="AR926" s="142" t="s">
        <v>200</v>
      </c>
      <c r="AT926" s="142" t="s">
        <v>160</v>
      </c>
      <c r="AU926" s="142" t="s">
        <v>83</v>
      </c>
      <c r="AY926" s="17" t="s">
        <v>159</v>
      </c>
      <c r="BE926" s="143">
        <f>IF(N926="základní",J926,0)</f>
        <v>0</v>
      </c>
      <c r="BF926" s="143">
        <f>IF(N926="snížená",J926,0)</f>
        <v>0</v>
      </c>
      <c r="BG926" s="143">
        <f>IF(N926="zákl. přenesená",J926,0)</f>
        <v>0</v>
      </c>
      <c r="BH926" s="143">
        <f>IF(N926="sníž. přenesená",J926,0)</f>
        <v>0</v>
      </c>
      <c r="BI926" s="143">
        <f>IF(N926="nulová",J926,0)</f>
        <v>0</v>
      </c>
      <c r="BJ926" s="17" t="s">
        <v>81</v>
      </c>
      <c r="BK926" s="143">
        <f>ROUND(I926*H926,2)</f>
        <v>0</v>
      </c>
      <c r="BL926" s="17" t="s">
        <v>200</v>
      </c>
      <c r="BM926" s="142" t="s">
        <v>2544</v>
      </c>
    </row>
    <row r="927" spans="2:65" s="1" customFormat="1" ht="28.8">
      <c r="B927" s="32"/>
      <c r="D927" s="144" t="s">
        <v>165</v>
      </c>
      <c r="F927" s="145" t="s">
        <v>2545</v>
      </c>
      <c r="I927" s="146"/>
      <c r="L927" s="32"/>
      <c r="M927" s="147"/>
      <c r="T927" s="56"/>
      <c r="AT927" s="17" t="s">
        <v>165</v>
      </c>
      <c r="AU927" s="17" t="s">
        <v>83</v>
      </c>
    </row>
    <row r="928" spans="2:65" s="12" customFormat="1" ht="10.199999999999999">
      <c r="B928" s="168"/>
      <c r="D928" s="144" t="s">
        <v>331</v>
      </c>
      <c r="E928" s="169" t="s">
        <v>1</v>
      </c>
      <c r="F928" s="170" t="s">
        <v>2546</v>
      </c>
      <c r="H928" s="171">
        <v>52.35</v>
      </c>
      <c r="I928" s="172"/>
      <c r="L928" s="168"/>
      <c r="M928" s="173"/>
      <c r="T928" s="174"/>
      <c r="AT928" s="169" t="s">
        <v>331</v>
      </c>
      <c r="AU928" s="169" t="s">
        <v>83</v>
      </c>
      <c r="AV928" s="12" t="s">
        <v>83</v>
      </c>
      <c r="AW928" s="12" t="s">
        <v>31</v>
      </c>
      <c r="AX928" s="12" t="s">
        <v>81</v>
      </c>
      <c r="AY928" s="169" t="s">
        <v>159</v>
      </c>
    </row>
    <row r="929" spans="2:65" s="1" customFormat="1" ht="24.15" customHeight="1">
      <c r="B929" s="130"/>
      <c r="C929" s="158" t="s">
        <v>2547</v>
      </c>
      <c r="D929" s="158" t="s">
        <v>326</v>
      </c>
      <c r="E929" s="159" t="s">
        <v>2548</v>
      </c>
      <c r="F929" s="160" t="s">
        <v>2549</v>
      </c>
      <c r="G929" s="161" t="s">
        <v>336</v>
      </c>
      <c r="H929" s="162">
        <v>52.35</v>
      </c>
      <c r="I929" s="163"/>
      <c r="J929" s="164">
        <f>ROUND(I929*H929,2)</f>
        <v>0</v>
      </c>
      <c r="K929" s="160" t="s">
        <v>320</v>
      </c>
      <c r="L929" s="165"/>
      <c r="M929" s="166" t="s">
        <v>1</v>
      </c>
      <c r="N929" s="167" t="s">
        <v>39</v>
      </c>
      <c r="P929" s="140">
        <f>O929*H929</f>
        <v>0</v>
      </c>
      <c r="Q929" s="140">
        <v>1.3999999999999999E-4</v>
      </c>
      <c r="R929" s="140">
        <f>Q929*H929</f>
        <v>7.3289999999999996E-3</v>
      </c>
      <c r="S929" s="140">
        <v>0</v>
      </c>
      <c r="T929" s="141">
        <f>S929*H929</f>
        <v>0</v>
      </c>
      <c r="AR929" s="142" t="s">
        <v>241</v>
      </c>
      <c r="AT929" s="142" t="s">
        <v>326</v>
      </c>
      <c r="AU929" s="142" t="s">
        <v>83</v>
      </c>
      <c r="AY929" s="17" t="s">
        <v>159</v>
      </c>
      <c r="BE929" s="143">
        <f>IF(N929="základní",J929,0)</f>
        <v>0</v>
      </c>
      <c r="BF929" s="143">
        <f>IF(N929="snížená",J929,0)</f>
        <v>0</v>
      </c>
      <c r="BG929" s="143">
        <f>IF(N929="zákl. přenesená",J929,0)</f>
        <v>0</v>
      </c>
      <c r="BH929" s="143">
        <f>IF(N929="sníž. přenesená",J929,0)</f>
        <v>0</v>
      </c>
      <c r="BI929" s="143">
        <f>IF(N929="nulová",J929,0)</f>
        <v>0</v>
      </c>
      <c r="BJ929" s="17" t="s">
        <v>81</v>
      </c>
      <c r="BK929" s="143">
        <f>ROUND(I929*H929,2)</f>
        <v>0</v>
      </c>
      <c r="BL929" s="17" t="s">
        <v>200</v>
      </c>
      <c r="BM929" s="142" t="s">
        <v>2550</v>
      </c>
    </row>
    <row r="930" spans="2:65" s="1" customFormat="1" ht="19.2">
      <c r="B930" s="32"/>
      <c r="D930" s="144" t="s">
        <v>165</v>
      </c>
      <c r="F930" s="145" t="s">
        <v>2549</v>
      </c>
      <c r="I930" s="146"/>
      <c r="L930" s="32"/>
      <c r="M930" s="147"/>
      <c r="T930" s="56"/>
      <c r="AT930" s="17" t="s">
        <v>165</v>
      </c>
      <c r="AU930" s="17" t="s">
        <v>83</v>
      </c>
    </row>
    <row r="931" spans="2:65" s="1" customFormat="1" ht="21.75" customHeight="1">
      <c r="B931" s="130"/>
      <c r="C931" s="131" t="s">
        <v>2551</v>
      </c>
      <c r="D931" s="131" t="s">
        <v>160</v>
      </c>
      <c r="E931" s="132" t="s">
        <v>2552</v>
      </c>
      <c r="F931" s="133" t="s">
        <v>2553</v>
      </c>
      <c r="G931" s="134" t="s">
        <v>336</v>
      </c>
      <c r="H931" s="135">
        <v>52.35</v>
      </c>
      <c r="I931" s="136"/>
      <c r="J931" s="137">
        <f>ROUND(I931*H931,2)</f>
        <v>0</v>
      </c>
      <c r="K931" s="133" t="s">
        <v>320</v>
      </c>
      <c r="L931" s="32"/>
      <c r="M931" s="138" t="s">
        <v>1</v>
      </c>
      <c r="N931" s="139" t="s">
        <v>39</v>
      </c>
      <c r="P931" s="140">
        <f>O931*H931</f>
        <v>0</v>
      </c>
      <c r="Q931" s="140">
        <v>0</v>
      </c>
      <c r="R931" s="140">
        <f>Q931*H931</f>
        <v>0</v>
      </c>
      <c r="S931" s="140">
        <v>0</v>
      </c>
      <c r="T931" s="141">
        <f>S931*H931</f>
        <v>0</v>
      </c>
      <c r="AR931" s="142" t="s">
        <v>200</v>
      </c>
      <c r="AT931" s="142" t="s">
        <v>160</v>
      </c>
      <c r="AU931" s="142" t="s">
        <v>83</v>
      </c>
      <c r="AY931" s="17" t="s">
        <v>159</v>
      </c>
      <c r="BE931" s="143">
        <f>IF(N931="základní",J931,0)</f>
        <v>0</v>
      </c>
      <c r="BF931" s="143">
        <f>IF(N931="snížená",J931,0)</f>
        <v>0</v>
      </c>
      <c r="BG931" s="143">
        <f>IF(N931="zákl. přenesená",J931,0)</f>
        <v>0</v>
      </c>
      <c r="BH931" s="143">
        <f>IF(N931="sníž. přenesená",J931,0)</f>
        <v>0</v>
      </c>
      <c r="BI931" s="143">
        <f>IF(N931="nulová",J931,0)</f>
        <v>0</v>
      </c>
      <c r="BJ931" s="17" t="s">
        <v>81</v>
      </c>
      <c r="BK931" s="143">
        <f>ROUND(I931*H931,2)</f>
        <v>0</v>
      </c>
      <c r="BL931" s="17" t="s">
        <v>200</v>
      </c>
      <c r="BM931" s="142" t="s">
        <v>2554</v>
      </c>
    </row>
    <row r="932" spans="2:65" s="1" customFormat="1" ht="28.8">
      <c r="B932" s="32"/>
      <c r="D932" s="144" t="s">
        <v>165</v>
      </c>
      <c r="F932" s="145" t="s">
        <v>2555</v>
      </c>
      <c r="I932" s="146"/>
      <c r="L932" s="32"/>
      <c r="M932" s="147"/>
      <c r="T932" s="56"/>
      <c r="AT932" s="17" t="s">
        <v>165</v>
      </c>
      <c r="AU932" s="17" t="s">
        <v>83</v>
      </c>
    </row>
    <row r="933" spans="2:65" s="12" customFormat="1" ht="10.199999999999999">
      <c r="B933" s="168"/>
      <c r="D933" s="144" t="s">
        <v>331</v>
      </c>
      <c r="E933" s="169" t="s">
        <v>1</v>
      </c>
      <c r="F933" s="170" t="s">
        <v>2546</v>
      </c>
      <c r="H933" s="171">
        <v>52.35</v>
      </c>
      <c r="I933" s="172"/>
      <c r="L933" s="168"/>
      <c r="M933" s="173"/>
      <c r="T933" s="174"/>
      <c r="AT933" s="169" t="s">
        <v>331</v>
      </c>
      <c r="AU933" s="169" t="s">
        <v>83</v>
      </c>
      <c r="AV933" s="12" t="s">
        <v>83</v>
      </c>
      <c r="AW933" s="12" t="s">
        <v>31</v>
      </c>
      <c r="AX933" s="12" t="s">
        <v>81</v>
      </c>
      <c r="AY933" s="169" t="s">
        <v>159</v>
      </c>
    </row>
    <row r="934" spans="2:65" s="1" customFormat="1" ht="37.799999999999997" customHeight="1">
      <c r="B934" s="130"/>
      <c r="C934" s="158" t="s">
        <v>2556</v>
      </c>
      <c r="D934" s="158" t="s">
        <v>326</v>
      </c>
      <c r="E934" s="159" t="s">
        <v>2557</v>
      </c>
      <c r="F934" s="160" t="s">
        <v>2558</v>
      </c>
      <c r="G934" s="161" t="s">
        <v>336</v>
      </c>
      <c r="H934" s="162">
        <v>52.35</v>
      </c>
      <c r="I934" s="163"/>
      <c r="J934" s="164">
        <f>ROUND(I934*H934,2)</f>
        <v>0</v>
      </c>
      <c r="K934" s="160" t="s">
        <v>320</v>
      </c>
      <c r="L934" s="165"/>
      <c r="M934" s="166" t="s">
        <v>1</v>
      </c>
      <c r="N934" s="167" t="s">
        <v>39</v>
      </c>
      <c r="P934" s="140">
        <f>O934*H934</f>
        <v>0</v>
      </c>
      <c r="Q934" s="140">
        <v>1.8800000000000001E-2</v>
      </c>
      <c r="R934" s="140">
        <f>Q934*H934</f>
        <v>0.98418000000000005</v>
      </c>
      <c r="S934" s="140">
        <v>0</v>
      </c>
      <c r="T934" s="141">
        <f>S934*H934</f>
        <v>0</v>
      </c>
      <c r="AR934" s="142" t="s">
        <v>241</v>
      </c>
      <c r="AT934" s="142" t="s">
        <v>326</v>
      </c>
      <c r="AU934" s="142" t="s">
        <v>83</v>
      </c>
      <c r="AY934" s="17" t="s">
        <v>159</v>
      </c>
      <c r="BE934" s="143">
        <f>IF(N934="základní",J934,0)</f>
        <v>0</v>
      </c>
      <c r="BF934" s="143">
        <f>IF(N934="snížená",J934,0)</f>
        <v>0</v>
      </c>
      <c r="BG934" s="143">
        <f>IF(N934="zákl. přenesená",J934,0)</f>
        <v>0</v>
      </c>
      <c r="BH934" s="143">
        <f>IF(N934="sníž. přenesená",J934,0)</f>
        <v>0</v>
      </c>
      <c r="BI934" s="143">
        <f>IF(N934="nulová",J934,0)</f>
        <v>0</v>
      </c>
      <c r="BJ934" s="17" t="s">
        <v>81</v>
      </c>
      <c r="BK934" s="143">
        <f>ROUND(I934*H934,2)</f>
        <v>0</v>
      </c>
      <c r="BL934" s="17" t="s">
        <v>200</v>
      </c>
      <c r="BM934" s="142" t="s">
        <v>2559</v>
      </c>
    </row>
    <row r="935" spans="2:65" s="1" customFormat="1" ht="19.2">
      <c r="B935" s="32"/>
      <c r="D935" s="144" t="s">
        <v>165</v>
      </c>
      <c r="F935" s="145" t="s">
        <v>2558</v>
      </c>
      <c r="I935" s="146"/>
      <c r="L935" s="32"/>
      <c r="M935" s="147"/>
      <c r="T935" s="56"/>
      <c r="AT935" s="17" t="s">
        <v>165</v>
      </c>
      <c r="AU935" s="17" t="s">
        <v>83</v>
      </c>
    </row>
    <row r="936" spans="2:65" s="1" customFormat="1" ht="24.15" customHeight="1">
      <c r="B936" s="130"/>
      <c r="C936" s="131" t="s">
        <v>2560</v>
      </c>
      <c r="D936" s="131" t="s">
        <v>160</v>
      </c>
      <c r="E936" s="132" t="s">
        <v>2561</v>
      </c>
      <c r="F936" s="133" t="s">
        <v>2562</v>
      </c>
      <c r="G936" s="134" t="s">
        <v>329</v>
      </c>
      <c r="H936" s="135">
        <v>1.6040000000000001</v>
      </c>
      <c r="I936" s="136"/>
      <c r="J936" s="137">
        <f>ROUND(I936*H936,2)</f>
        <v>0</v>
      </c>
      <c r="K936" s="133" t="s">
        <v>320</v>
      </c>
      <c r="L936" s="32"/>
      <c r="M936" s="138" t="s">
        <v>1</v>
      </c>
      <c r="N936" s="139" t="s">
        <v>39</v>
      </c>
      <c r="P936" s="140">
        <f>O936*H936</f>
        <v>0</v>
      </c>
      <c r="Q936" s="140">
        <v>0</v>
      </c>
      <c r="R936" s="140">
        <f>Q936*H936</f>
        <v>0</v>
      </c>
      <c r="S936" s="140">
        <v>0</v>
      </c>
      <c r="T936" s="141">
        <f>S936*H936</f>
        <v>0</v>
      </c>
      <c r="AR936" s="142" t="s">
        <v>200</v>
      </c>
      <c r="AT936" s="142" t="s">
        <v>160</v>
      </c>
      <c r="AU936" s="142" t="s">
        <v>83</v>
      </c>
      <c r="AY936" s="17" t="s">
        <v>159</v>
      </c>
      <c r="BE936" s="143">
        <f>IF(N936="základní",J936,0)</f>
        <v>0</v>
      </c>
      <c r="BF936" s="143">
        <f>IF(N936="snížená",J936,0)</f>
        <v>0</v>
      </c>
      <c r="BG936" s="143">
        <f>IF(N936="zákl. přenesená",J936,0)</f>
        <v>0</v>
      </c>
      <c r="BH936" s="143">
        <f>IF(N936="sníž. přenesená",J936,0)</f>
        <v>0</v>
      </c>
      <c r="BI936" s="143">
        <f>IF(N936="nulová",J936,0)</f>
        <v>0</v>
      </c>
      <c r="BJ936" s="17" t="s">
        <v>81</v>
      </c>
      <c r="BK936" s="143">
        <f>ROUND(I936*H936,2)</f>
        <v>0</v>
      </c>
      <c r="BL936" s="17" t="s">
        <v>200</v>
      </c>
      <c r="BM936" s="142" t="s">
        <v>2563</v>
      </c>
    </row>
    <row r="937" spans="2:65" s="1" customFormat="1" ht="48">
      <c r="B937" s="32"/>
      <c r="D937" s="144" t="s">
        <v>165</v>
      </c>
      <c r="F937" s="145" t="s">
        <v>2564</v>
      </c>
      <c r="I937" s="146"/>
      <c r="L937" s="32"/>
      <c r="M937" s="147"/>
      <c r="T937" s="56"/>
      <c r="AT937" s="17" t="s">
        <v>165</v>
      </c>
      <c r="AU937" s="17" t="s">
        <v>83</v>
      </c>
    </row>
    <row r="938" spans="2:65" s="10" customFormat="1" ht="22.8" customHeight="1">
      <c r="B938" s="120"/>
      <c r="D938" s="121" t="s">
        <v>73</v>
      </c>
      <c r="E938" s="156" t="s">
        <v>2565</v>
      </c>
      <c r="F938" s="156" t="s">
        <v>2566</v>
      </c>
      <c r="I938" s="123"/>
      <c r="J938" s="157">
        <f>BK938</f>
        <v>0</v>
      </c>
      <c r="L938" s="120"/>
      <c r="M938" s="125"/>
      <c r="P938" s="126">
        <f>SUM(P939:P963)</f>
        <v>0</v>
      </c>
      <c r="R938" s="126">
        <f>SUM(R939:R963)</f>
        <v>0.16877000000000003</v>
      </c>
      <c r="T938" s="127">
        <f>SUM(T939:T963)</f>
        <v>0</v>
      </c>
      <c r="AR938" s="121" t="s">
        <v>83</v>
      </c>
      <c r="AT938" s="128" t="s">
        <v>73</v>
      </c>
      <c r="AU938" s="128" t="s">
        <v>81</v>
      </c>
      <c r="AY938" s="121" t="s">
        <v>159</v>
      </c>
      <c r="BK938" s="129">
        <f>SUM(BK939:BK963)</f>
        <v>0</v>
      </c>
    </row>
    <row r="939" spans="2:65" s="1" customFormat="1" ht="24.15" customHeight="1">
      <c r="B939" s="130"/>
      <c r="C939" s="131" t="s">
        <v>2567</v>
      </c>
      <c r="D939" s="131" t="s">
        <v>160</v>
      </c>
      <c r="E939" s="132" t="s">
        <v>2568</v>
      </c>
      <c r="F939" s="133" t="s">
        <v>2569</v>
      </c>
      <c r="G939" s="134" t="s">
        <v>344</v>
      </c>
      <c r="H939" s="135">
        <v>1.2</v>
      </c>
      <c r="I939" s="136"/>
      <c r="J939" s="137">
        <f>ROUND(I939*H939,2)</f>
        <v>0</v>
      </c>
      <c r="K939" s="133" t="s">
        <v>1</v>
      </c>
      <c r="L939" s="32"/>
      <c r="M939" s="138" t="s">
        <v>1</v>
      </c>
      <c r="N939" s="139" t="s">
        <v>39</v>
      </c>
      <c r="P939" s="140">
        <f>O939*H939</f>
        <v>0</v>
      </c>
      <c r="Q939" s="140">
        <v>2.5300000000000001E-3</v>
      </c>
      <c r="R939" s="140">
        <f>Q939*H939</f>
        <v>3.0360000000000001E-3</v>
      </c>
      <c r="S939" s="140">
        <v>0</v>
      </c>
      <c r="T939" s="141">
        <f>S939*H939</f>
        <v>0</v>
      </c>
      <c r="AR939" s="142" t="s">
        <v>200</v>
      </c>
      <c r="AT939" s="142" t="s">
        <v>160</v>
      </c>
      <c r="AU939" s="142" t="s">
        <v>83</v>
      </c>
      <c r="AY939" s="17" t="s">
        <v>159</v>
      </c>
      <c r="BE939" s="143">
        <f>IF(N939="základní",J939,0)</f>
        <v>0</v>
      </c>
      <c r="BF939" s="143">
        <f>IF(N939="snížená",J939,0)</f>
        <v>0</v>
      </c>
      <c r="BG939" s="143">
        <f>IF(N939="zákl. přenesená",J939,0)</f>
        <v>0</v>
      </c>
      <c r="BH939" s="143">
        <f>IF(N939="sníž. přenesená",J939,0)</f>
        <v>0</v>
      </c>
      <c r="BI939" s="143">
        <f>IF(N939="nulová",J939,0)</f>
        <v>0</v>
      </c>
      <c r="BJ939" s="17" t="s">
        <v>81</v>
      </c>
      <c r="BK939" s="143">
        <f>ROUND(I939*H939,2)</f>
        <v>0</v>
      </c>
      <c r="BL939" s="17" t="s">
        <v>200</v>
      </c>
      <c r="BM939" s="142" t="s">
        <v>2570</v>
      </c>
    </row>
    <row r="940" spans="2:65" s="1" customFormat="1" ht="19.2">
      <c r="B940" s="32"/>
      <c r="D940" s="144" t="s">
        <v>165</v>
      </c>
      <c r="F940" s="145" t="s">
        <v>2569</v>
      </c>
      <c r="I940" s="146"/>
      <c r="L940" s="32"/>
      <c r="M940" s="147"/>
      <c r="T940" s="56"/>
      <c r="AT940" s="17" t="s">
        <v>165</v>
      </c>
      <c r="AU940" s="17" t="s">
        <v>83</v>
      </c>
    </row>
    <row r="941" spans="2:65" s="12" customFormat="1" ht="10.199999999999999">
      <c r="B941" s="168"/>
      <c r="D941" s="144" t="s">
        <v>331</v>
      </c>
      <c r="E941" s="169" t="s">
        <v>1</v>
      </c>
      <c r="F941" s="170" t="s">
        <v>2571</v>
      </c>
      <c r="H941" s="171">
        <v>1.2</v>
      </c>
      <c r="I941" s="172"/>
      <c r="L941" s="168"/>
      <c r="M941" s="173"/>
      <c r="T941" s="174"/>
      <c r="AT941" s="169" t="s">
        <v>331</v>
      </c>
      <c r="AU941" s="169" t="s">
        <v>83</v>
      </c>
      <c r="AV941" s="12" t="s">
        <v>83</v>
      </c>
      <c r="AW941" s="12" t="s">
        <v>31</v>
      </c>
      <c r="AX941" s="12" t="s">
        <v>81</v>
      </c>
      <c r="AY941" s="169" t="s">
        <v>159</v>
      </c>
    </row>
    <row r="942" spans="2:65" s="1" customFormat="1" ht="24.15" customHeight="1">
      <c r="B942" s="130"/>
      <c r="C942" s="131" t="s">
        <v>2572</v>
      </c>
      <c r="D942" s="131" t="s">
        <v>160</v>
      </c>
      <c r="E942" s="132" t="s">
        <v>2573</v>
      </c>
      <c r="F942" s="133" t="s">
        <v>2574</v>
      </c>
      <c r="G942" s="134" t="s">
        <v>344</v>
      </c>
      <c r="H942" s="135">
        <v>3.2</v>
      </c>
      <c r="I942" s="136"/>
      <c r="J942" s="137">
        <f>ROUND(I942*H942,2)</f>
        <v>0</v>
      </c>
      <c r="K942" s="133" t="s">
        <v>320</v>
      </c>
      <c r="L942" s="32"/>
      <c r="M942" s="138" t="s">
        <v>1</v>
      </c>
      <c r="N942" s="139" t="s">
        <v>39</v>
      </c>
      <c r="P942" s="140">
        <f>O942*H942</f>
        <v>0</v>
      </c>
      <c r="Q942" s="140">
        <v>2.64E-3</v>
      </c>
      <c r="R942" s="140">
        <f>Q942*H942</f>
        <v>8.4480000000000006E-3</v>
      </c>
      <c r="S942" s="140">
        <v>0</v>
      </c>
      <c r="T942" s="141">
        <f>S942*H942</f>
        <v>0</v>
      </c>
      <c r="AR942" s="142" t="s">
        <v>200</v>
      </c>
      <c r="AT942" s="142" t="s">
        <v>160</v>
      </c>
      <c r="AU942" s="142" t="s">
        <v>83</v>
      </c>
      <c r="AY942" s="17" t="s">
        <v>159</v>
      </c>
      <c r="BE942" s="143">
        <f>IF(N942="základní",J942,0)</f>
        <v>0</v>
      </c>
      <c r="BF942" s="143">
        <f>IF(N942="snížená",J942,0)</f>
        <v>0</v>
      </c>
      <c r="BG942" s="143">
        <f>IF(N942="zákl. přenesená",J942,0)</f>
        <v>0</v>
      </c>
      <c r="BH942" s="143">
        <f>IF(N942="sníž. přenesená",J942,0)</f>
        <v>0</v>
      </c>
      <c r="BI942" s="143">
        <f>IF(N942="nulová",J942,0)</f>
        <v>0</v>
      </c>
      <c r="BJ942" s="17" t="s">
        <v>81</v>
      </c>
      <c r="BK942" s="143">
        <f>ROUND(I942*H942,2)</f>
        <v>0</v>
      </c>
      <c r="BL942" s="17" t="s">
        <v>200</v>
      </c>
      <c r="BM942" s="142" t="s">
        <v>2575</v>
      </c>
    </row>
    <row r="943" spans="2:65" s="1" customFormat="1" ht="19.2">
      <c r="B943" s="32"/>
      <c r="D943" s="144" t="s">
        <v>165</v>
      </c>
      <c r="F943" s="145" t="s">
        <v>2576</v>
      </c>
      <c r="I943" s="146"/>
      <c r="L943" s="32"/>
      <c r="M943" s="147"/>
      <c r="T943" s="56"/>
      <c r="AT943" s="17" t="s">
        <v>165</v>
      </c>
      <c r="AU943" s="17" t="s">
        <v>83</v>
      </c>
    </row>
    <row r="944" spans="2:65" s="12" customFormat="1" ht="10.199999999999999">
      <c r="B944" s="168"/>
      <c r="D944" s="144" t="s">
        <v>331</v>
      </c>
      <c r="E944" s="169" t="s">
        <v>1</v>
      </c>
      <c r="F944" s="170" t="s">
        <v>2577</v>
      </c>
      <c r="H944" s="171">
        <v>3.2</v>
      </c>
      <c r="I944" s="172"/>
      <c r="L944" s="168"/>
      <c r="M944" s="173"/>
      <c r="T944" s="174"/>
      <c r="AT944" s="169" t="s">
        <v>331</v>
      </c>
      <c r="AU944" s="169" t="s">
        <v>83</v>
      </c>
      <c r="AV944" s="12" t="s">
        <v>83</v>
      </c>
      <c r="AW944" s="12" t="s">
        <v>31</v>
      </c>
      <c r="AX944" s="12" t="s">
        <v>81</v>
      </c>
      <c r="AY944" s="169" t="s">
        <v>159</v>
      </c>
    </row>
    <row r="945" spans="2:65" s="1" customFormat="1" ht="24.15" customHeight="1">
      <c r="B945" s="130"/>
      <c r="C945" s="131" t="s">
        <v>2578</v>
      </c>
      <c r="D945" s="131" t="s">
        <v>160</v>
      </c>
      <c r="E945" s="132" t="s">
        <v>2579</v>
      </c>
      <c r="F945" s="133" t="s">
        <v>2580</v>
      </c>
      <c r="G945" s="134" t="s">
        <v>376</v>
      </c>
      <c r="H945" s="135">
        <v>8</v>
      </c>
      <c r="I945" s="136"/>
      <c r="J945" s="137">
        <f>ROUND(I945*H945,2)</f>
        <v>0</v>
      </c>
      <c r="K945" s="133" t="s">
        <v>320</v>
      </c>
      <c r="L945" s="32"/>
      <c r="M945" s="138" t="s">
        <v>1</v>
      </c>
      <c r="N945" s="139" t="s">
        <v>39</v>
      </c>
      <c r="P945" s="140">
        <f>O945*H945</f>
        <v>0</v>
      </c>
      <c r="Q945" s="140">
        <v>0</v>
      </c>
      <c r="R945" s="140">
        <f>Q945*H945</f>
        <v>0</v>
      </c>
      <c r="S945" s="140">
        <v>0</v>
      </c>
      <c r="T945" s="141">
        <f>S945*H945</f>
        <v>0</v>
      </c>
      <c r="AR945" s="142" t="s">
        <v>200</v>
      </c>
      <c r="AT945" s="142" t="s">
        <v>160</v>
      </c>
      <c r="AU945" s="142" t="s">
        <v>83</v>
      </c>
      <c r="AY945" s="17" t="s">
        <v>159</v>
      </c>
      <c r="BE945" s="143">
        <f>IF(N945="základní",J945,0)</f>
        <v>0</v>
      </c>
      <c r="BF945" s="143">
        <f>IF(N945="snížená",J945,0)</f>
        <v>0</v>
      </c>
      <c r="BG945" s="143">
        <f>IF(N945="zákl. přenesená",J945,0)</f>
        <v>0</v>
      </c>
      <c r="BH945" s="143">
        <f>IF(N945="sníž. přenesená",J945,0)</f>
        <v>0</v>
      </c>
      <c r="BI945" s="143">
        <f>IF(N945="nulová",J945,0)</f>
        <v>0</v>
      </c>
      <c r="BJ945" s="17" t="s">
        <v>81</v>
      </c>
      <c r="BK945" s="143">
        <f>ROUND(I945*H945,2)</f>
        <v>0</v>
      </c>
      <c r="BL945" s="17" t="s">
        <v>200</v>
      </c>
      <c r="BM945" s="142" t="s">
        <v>2581</v>
      </c>
    </row>
    <row r="946" spans="2:65" s="1" customFormat="1" ht="38.4">
      <c r="B946" s="32"/>
      <c r="D946" s="144" t="s">
        <v>165</v>
      </c>
      <c r="F946" s="145" t="s">
        <v>2582</v>
      </c>
      <c r="I946" s="146"/>
      <c r="L946" s="32"/>
      <c r="M946" s="147"/>
      <c r="T946" s="56"/>
      <c r="AT946" s="17" t="s">
        <v>165</v>
      </c>
      <c r="AU946" s="17" t="s">
        <v>83</v>
      </c>
    </row>
    <row r="947" spans="2:65" s="12" customFormat="1" ht="10.199999999999999">
      <c r="B947" s="168"/>
      <c r="D947" s="144" t="s">
        <v>331</v>
      </c>
      <c r="E947" s="169" t="s">
        <v>1</v>
      </c>
      <c r="F947" s="170" t="s">
        <v>2583</v>
      </c>
      <c r="H947" s="171">
        <v>8</v>
      </c>
      <c r="I947" s="172"/>
      <c r="L947" s="168"/>
      <c r="M947" s="173"/>
      <c r="T947" s="174"/>
      <c r="AT947" s="169" t="s">
        <v>331</v>
      </c>
      <c r="AU947" s="169" t="s">
        <v>83</v>
      </c>
      <c r="AV947" s="12" t="s">
        <v>83</v>
      </c>
      <c r="AW947" s="12" t="s">
        <v>31</v>
      </c>
      <c r="AX947" s="12" t="s">
        <v>81</v>
      </c>
      <c r="AY947" s="169" t="s">
        <v>159</v>
      </c>
    </row>
    <row r="948" spans="2:65" s="1" customFormat="1" ht="24.15" customHeight="1">
      <c r="B948" s="130"/>
      <c r="C948" s="131" t="s">
        <v>2584</v>
      </c>
      <c r="D948" s="131" t="s">
        <v>160</v>
      </c>
      <c r="E948" s="132" t="s">
        <v>2585</v>
      </c>
      <c r="F948" s="133" t="s">
        <v>2586</v>
      </c>
      <c r="G948" s="134" t="s">
        <v>376</v>
      </c>
      <c r="H948" s="135">
        <v>2</v>
      </c>
      <c r="I948" s="136"/>
      <c r="J948" s="137">
        <f>ROUND(I948*H948,2)</f>
        <v>0</v>
      </c>
      <c r="K948" s="133" t="s">
        <v>320</v>
      </c>
      <c r="L948" s="32"/>
      <c r="M948" s="138" t="s">
        <v>1</v>
      </c>
      <c r="N948" s="139" t="s">
        <v>39</v>
      </c>
      <c r="P948" s="140">
        <f>O948*H948</f>
        <v>0</v>
      </c>
      <c r="Q948" s="140">
        <v>0</v>
      </c>
      <c r="R948" s="140">
        <f>Q948*H948</f>
        <v>0</v>
      </c>
      <c r="S948" s="140">
        <v>0</v>
      </c>
      <c r="T948" s="141">
        <f>S948*H948</f>
        <v>0</v>
      </c>
      <c r="AR948" s="142" t="s">
        <v>200</v>
      </c>
      <c r="AT948" s="142" t="s">
        <v>160</v>
      </c>
      <c r="AU948" s="142" t="s">
        <v>83</v>
      </c>
      <c r="AY948" s="17" t="s">
        <v>159</v>
      </c>
      <c r="BE948" s="143">
        <f>IF(N948="základní",J948,0)</f>
        <v>0</v>
      </c>
      <c r="BF948" s="143">
        <f>IF(N948="snížená",J948,0)</f>
        <v>0</v>
      </c>
      <c r="BG948" s="143">
        <f>IF(N948="zákl. přenesená",J948,0)</f>
        <v>0</v>
      </c>
      <c r="BH948" s="143">
        <f>IF(N948="sníž. přenesená",J948,0)</f>
        <v>0</v>
      </c>
      <c r="BI948" s="143">
        <f>IF(N948="nulová",J948,0)</f>
        <v>0</v>
      </c>
      <c r="BJ948" s="17" t="s">
        <v>81</v>
      </c>
      <c r="BK948" s="143">
        <f>ROUND(I948*H948,2)</f>
        <v>0</v>
      </c>
      <c r="BL948" s="17" t="s">
        <v>200</v>
      </c>
      <c r="BM948" s="142" t="s">
        <v>2587</v>
      </c>
    </row>
    <row r="949" spans="2:65" s="1" customFormat="1" ht="19.2">
      <c r="B949" s="32"/>
      <c r="D949" s="144" t="s">
        <v>165</v>
      </c>
      <c r="F949" s="145" t="s">
        <v>2588</v>
      </c>
      <c r="I949" s="146"/>
      <c r="L949" s="32"/>
      <c r="M949" s="147"/>
      <c r="T949" s="56"/>
      <c r="AT949" s="17" t="s">
        <v>165</v>
      </c>
      <c r="AU949" s="17" t="s">
        <v>83</v>
      </c>
    </row>
    <row r="950" spans="2:65" s="1" customFormat="1" ht="24.15" customHeight="1">
      <c r="B950" s="130"/>
      <c r="C950" s="158" t="s">
        <v>2589</v>
      </c>
      <c r="D950" s="158" t="s">
        <v>326</v>
      </c>
      <c r="E950" s="159" t="s">
        <v>2590</v>
      </c>
      <c r="F950" s="160" t="s">
        <v>2591</v>
      </c>
      <c r="G950" s="161" t="s">
        <v>376</v>
      </c>
      <c r="H950" s="162">
        <v>2</v>
      </c>
      <c r="I950" s="163"/>
      <c r="J950" s="164">
        <f>ROUND(I950*H950,2)</f>
        <v>0</v>
      </c>
      <c r="K950" s="160" t="s">
        <v>320</v>
      </c>
      <c r="L950" s="165"/>
      <c r="M950" s="166" t="s">
        <v>1</v>
      </c>
      <c r="N950" s="167" t="s">
        <v>39</v>
      </c>
      <c r="P950" s="140">
        <f>O950*H950</f>
        <v>0</v>
      </c>
      <c r="Q950" s="140">
        <v>5.5999999999999999E-3</v>
      </c>
      <c r="R950" s="140">
        <f>Q950*H950</f>
        <v>1.12E-2</v>
      </c>
      <c r="S950" s="140">
        <v>0</v>
      </c>
      <c r="T950" s="141">
        <f>S950*H950</f>
        <v>0</v>
      </c>
      <c r="AR950" s="142" t="s">
        <v>241</v>
      </c>
      <c r="AT950" s="142" t="s">
        <v>326</v>
      </c>
      <c r="AU950" s="142" t="s">
        <v>83</v>
      </c>
      <c r="AY950" s="17" t="s">
        <v>159</v>
      </c>
      <c r="BE950" s="143">
        <f>IF(N950="základní",J950,0)</f>
        <v>0</v>
      </c>
      <c r="BF950" s="143">
        <f>IF(N950="snížená",J950,0)</f>
        <v>0</v>
      </c>
      <c r="BG950" s="143">
        <f>IF(N950="zákl. přenesená",J950,0)</f>
        <v>0</v>
      </c>
      <c r="BH950" s="143">
        <f>IF(N950="sníž. přenesená",J950,0)</f>
        <v>0</v>
      </c>
      <c r="BI950" s="143">
        <f>IF(N950="nulová",J950,0)</f>
        <v>0</v>
      </c>
      <c r="BJ950" s="17" t="s">
        <v>81</v>
      </c>
      <c r="BK950" s="143">
        <f>ROUND(I950*H950,2)</f>
        <v>0</v>
      </c>
      <c r="BL950" s="17" t="s">
        <v>200</v>
      </c>
      <c r="BM950" s="142" t="s">
        <v>2592</v>
      </c>
    </row>
    <row r="951" spans="2:65" s="1" customFormat="1" ht="19.2">
      <c r="B951" s="32"/>
      <c r="D951" s="144" t="s">
        <v>165</v>
      </c>
      <c r="F951" s="145" t="s">
        <v>2591</v>
      </c>
      <c r="I951" s="146"/>
      <c r="L951" s="32"/>
      <c r="M951" s="147"/>
      <c r="T951" s="56"/>
      <c r="AT951" s="17" t="s">
        <v>165</v>
      </c>
      <c r="AU951" s="17" t="s">
        <v>83</v>
      </c>
    </row>
    <row r="952" spans="2:65" s="1" customFormat="1" ht="28.8">
      <c r="B952" s="32"/>
      <c r="D952" s="144" t="s">
        <v>176</v>
      </c>
      <c r="F952" s="148" t="s">
        <v>2593</v>
      </c>
      <c r="I952" s="146"/>
      <c r="L952" s="32"/>
      <c r="M952" s="147"/>
      <c r="T952" s="56"/>
      <c r="AT952" s="17" t="s">
        <v>176</v>
      </c>
      <c r="AU952" s="17" t="s">
        <v>83</v>
      </c>
    </row>
    <row r="953" spans="2:65" s="1" customFormat="1" ht="24.15" customHeight="1">
      <c r="B953" s="130"/>
      <c r="C953" s="131" t="s">
        <v>2594</v>
      </c>
      <c r="D953" s="131" t="s">
        <v>160</v>
      </c>
      <c r="E953" s="132" t="s">
        <v>2595</v>
      </c>
      <c r="F953" s="133" t="s">
        <v>2596</v>
      </c>
      <c r="G953" s="134" t="s">
        <v>344</v>
      </c>
      <c r="H953" s="135">
        <v>39.1</v>
      </c>
      <c r="I953" s="136"/>
      <c r="J953" s="137">
        <f>ROUND(I953*H953,2)</f>
        <v>0</v>
      </c>
      <c r="K953" s="133" t="s">
        <v>320</v>
      </c>
      <c r="L953" s="32"/>
      <c r="M953" s="138" t="s">
        <v>1</v>
      </c>
      <c r="N953" s="139" t="s">
        <v>39</v>
      </c>
      <c r="P953" s="140">
        <f>O953*H953</f>
        <v>0</v>
      </c>
      <c r="Q953" s="140">
        <v>2.8600000000000001E-3</v>
      </c>
      <c r="R953" s="140">
        <f>Q953*H953</f>
        <v>0.11182600000000001</v>
      </c>
      <c r="S953" s="140">
        <v>0</v>
      </c>
      <c r="T953" s="141">
        <f>S953*H953</f>
        <v>0</v>
      </c>
      <c r="AR953" s="142" t="s">
        <v>200</v>
      </c>
      <c r="AT953" s="142" t="s">
        <v>160</v>
      </c>
      <c r="AU953" s="142" t="s">
        <v>83</v>
      </c>
      <c r="AY953" s="17" t="s">
        <v>159</v>
      </c>
      <c r="BE953" s="143">
        <f>IF(N953="základní",J953,0)</f>
        <v>0</v>
      </c>
      <c r="BF953" s="143">
        <f>IF(N953="snížená",J953,0)</f>
        <v>0</v>
      </c>
      <c r="BG953" s="143">
        <f>IF(N953="zákl. přenesená",J953,0)</f>
        <v>0</v>
      </c>
      <c r="BH953" s="143">
        <f>IF(N953="sníž. přenesená",J953,0)</f>
        <v>0</v>
      </c>
      <c r="BI953" s="143">
        <f>IF(N953="nulová",J953,0)</f>
        <v>0</v>
      </c>
      <c r="BJ953" s="17" t="s">
        <v>81</v>
      </c>
      <c r="BK953" s="143">
        <f>ROUND(I953*H953,2)</f>
        <v>0</v>
      </c>
      <c r="BL953" s="17" t="s">
        <v>200</v>
      </c>
      <c r="BM953" s="142" t="s">
        <v>2597</v>
      </c>
    </row>
    <row r="954" spans="2:65" s="1" customFormat="1" ht="19.2">
      <c r="B954" s="32"/>
      <c r="D954" s="144" t="s">
        <v>165</v>
      </c>
      <c r="F954" s="145" t="s">
        <v>2598</v>
      </c>
      <c r="I954" s="146"/>
      <c r="L954" s="32"/>
      <c r="M954" s="147"/>
      <c r="T954" s="56"/>
      <c r="AT954" s="17" t="s">
        <v>165</v>
      </c>
      <c r="AU954" s="17" t="s">
        <v>83</v>
      </c>
    </row>
    <row r="955" spans="2:65" s="12" customFormat="1" ht="10.199999999999999">
      <c r="B955" s="168"/>
      <c r="D955" s="144" t="s">
        <v>331</v>
      </c>
      <c r="E955" s="169" t="s">
        <v>1</v>
      </c>
      <c r="F955" s="170" t="s">
        <v>2599</v>
      </c>
      <c r="H955" s="171">
        <v>39.1</v>
      </c>
      <c r="I955" s="172"/>
      <c r="L955" s="168"/>
      <c r="M955" s="173"/>
      <c r="T955" s="174"/>
      <c r="AT955" s="169" t="s">
        <v>331</v>
      </c>
      <c r="AU955" s="169" t="s">
        <v>83</v>
      </c>
      <c r="AV955" s="12" t="s">
        <v>83</v>
      </c>
      <c r="AW955" s="12" t="s">
        <v>31</v>
      </c>
      <c r="AX955" s="12" t="s">
        <v>81</v>
      </c>
      <c r="AY955" s="169" t="s">
        <v>159</v>
      </c>
    </row>
    <row r="956" spans="2:65" s="1" customFormat="1" ht="24.15" customHeight="1">
      <c r="B956" s="130"/>
      <c r="C956" s="131" t="s">
        <v>2600</v>
      </c>
      <c r="D956" s="131" t="s">
        <v>160</v>
      </c>
      <c r="E956" s="132" t="s">
        <v>2601</v>
      </c>
      <c r="F956" s="133" t="s">
        <v>2602</v>
      </c>
      <c r="G956" s="134" t="s">
        <v>376</v>
      </c>
      <c r="H956" s="135">
        <v>5</v>
      </c>
      <c r="I956" s="136"/>
      <c r="J956" s="137">
        <f>ROUND(I956*H956,2)</f>
        <v>0</v>
      </c>
      <c r="K956" s="133" t="s">
        <v>320</v>
      </c>
      <c r="L956" s="32"/>
      <c r="M956" s="138" t="s">
        <v>1</v>
      </c>
      <c r="N956" s="139" t="s">
        <v>39</v>
      </c>
      <c r="P956" s="140">
        <f>O956*H956</f>
        <v>0</v>
      </c>
      <c r="Q956" s="140">
        <v>4.8000000000000001E-4</v>
      </c>
      <c r="R956" s="140">
        <f>Q956*H956</f>
        <v>2.4000000000000002E-3</v>
      </c>
      <c r="S956" s="140">
        <v>0</v>
      </c>
      <c r="T956" s="141">
        <f>S956*H956</f>
        <v>0</v>
      </c>
      <c r="AR956" s="142" t="s">
        <v>200</v>
      </c>
      <c r="AT956" s="142" t="s">
        <v>160</v>
      </c>
      <c r="AU956" s="142" t="s">
        <v>83</v>
      </c>
      <c r="AY956" s="17" t="s">
        <v>159</v>
      </c>
      <c r="BE956" s="143">
        <f>IF(N956="základní",J956,0)</f>
        <v>0</v>
      </c>
      <c r="BF956" s="143">
        <f>IF(N956="snížená",J956,0)</f>
        <v>0</v>
      </c>
      <c r="BG956" s="143">
        <f>IF(N956="zákl. přenesená",J956,0)</f>
        <v>0</v>
      </c>
      <c r="BH956" s="143">
        <f>IF(N956="sníž. přenesená",J956,0)</f>
        <v>0</v>
      </c>
      <c r="BI956" s="143">
        <f>IF(N956="nulová",J956,0)</f>
        <v>0</v>
      </c>
      <c r="BJ956" s="17" t="s">
        <v>81</v>
      </c>
      <c r="BK956" s="143">
        <f>ROUND(I956*H956,2)</f>
        <v>0</v>
      </c>
      <c r="BL956" s="17" t="s">
        <v>200</v>
      </c>
      <c r="BM956" s="142" t="s">
        <v>2603</v>
      </c>
    </row>
    <row r="957" spans="2:65" s="1" customFormat="1" ht="28.8">
      <c r="B957" s="32"/>
      <c r="D957" s="144" t="s">
        <v>165</v>
      </c>
      <c r="F957" s="145" t="s">
        <v>2604</v>
      </c>
      <c r="I957" s="146"/>
      <c r="L957" s="32"/>
      <c r="M957" s="147"/>
      <c r="T957" s="56"/>
      <c r="AT957" s="17" t="s">
        <v>165</v>
      </c>
      <c r="AU957" s="17" t="s">
        <v>83</v>
      </c>
    </row>
    <row r="958" spans="2:65" s="12" customFormat="1" ht="10.199999999999999">
      <c r="B958" s="168"/>
      <c r="D958" s="144" t="s">
        <v>331</v>
      </c>
      <c r="E958" s="169" t="s">
        <v>1</v>
      </c>
      <c r="F958" s="170" t="s">
        <v>2605</v>
      </c>
      <c r="H958" s="171">
        <v>5</v>
      </c>
      <c r="I958" s="172"/>
      <c r="L958" s="168"/>
      <c r="M958" s="173"/>
      <c r="T958" s="174"/>
      <c r="AT958" s="169" t="s">
        <v>331</v>
      </c>
      <c r="AU958" s="169" t="s">
        <v>83</v>
      </c>
      <c r="AV958" s="12" t="s">
        <v>83</v>
      </c>
      <c r="AW958" s="12" t="s">
        <v>31</v>
      </c>
      <c r="AX958" s="12" t="s">
        <v>81</v>
      </c>
      <c r="AY958" s="169" t="s">
        <v>159</v>
      </c>
    </row>
    <row r="959" spans="2:65" s="1" customFormat="1" ht="24.15" customHeight="1">
      <c r="B959" s="130"/>
      <c r="C959" s="131" t="s">
        <v>2606</v>
      </c>
      <c r="D959" s="131" t="s">
        <v>160</v>
      </c>
      <c r="E959" s="132" t="s">
        <v>2607</v>
      </c>
      <c r="F959" s="133" t="s">
        <v>2608</v>
      </c>
      <c r="G959" s="134" t="s">
        <v>344</v>
      </c>
      <c r="H959" s="135">
        <v>13.5</v>
      </c>
      <c r="I959" s="136"/>
      <c r="J959" s="137">
        <f>ROUND(I959*H959,2)</f>
        <v>0</v>
      </c>
      <c r="K959" s="133" t="s">
        <v>320</v>
      </c>
      <c r="L959" s="32"/>
      <c r="M959" s="138" t="s">
        <v>1</v>
      </c>
      <c r="N959" s="139" t="s">
        <v>39</v>
      </c>
      <c r="P959" s="140">
        <f>O959*H959</f>
        <v>0</v>
      </c>
      <c r="Q959" s="140">
        <v>2.3600000000000001E-3</v>
      </c>
      <c r="R959" s="140">
        <f>Q959*H959</f>
        <v>3.1859999999999999E-2</v>
      </c>
      <c r="S959" s="140">
        <v>0</v>
      </c>
      <c r="T959" s="141">
        <f>S959*H959</f>
        <v>0</v>
      </c>
      <c r="AR959" s="142" t="s">
        <v>200</v>
      </c>
      <c r="AT959" s="142" t="s">
        <v>160</v>
      </c>
      <c r="AU959" s="142" t="s">
        <v>83</v>
      </c>
      <c r="AY959" s="17" t="s">
        <v>159</v>
      </c>
      <c r="BE959" s="143">
        <f>IF(N959="základní",J959,0)</f>
        <v>0</v>
      </c>
      <c r="BF959" s="143">
        <f>IF(N959="snížená",J959,0)</f>
        <v>0</v>
      </c>
      <c r="BG959" s="143">
        <f>IF(N959="zákl. přenesená",J959,0)</f>
        <v>0</v>
      </c>
      <c r="BH959" s="143">
        <f>IF(N959="sníž. přenesená",J959,0)</f>
        <v>0</v>
      </c>
      <c r="BI959" s="143">
        <f>IF(N959="nulová",J959,0)</f>
        <v>0</v>
      </c>
      <c r="BJ959" s="17" t="s">
        <v>81</v>
      </c>
      <c r="BK959" s="143">
        <f>ROUND(I959*H959,2)</f>
        <v>0</v>
      </c>
      <c r="BL959" s="17" t="s">
        <v>200</v>
      </c>
      <c r="BM959" s="142" t="s">
        <v>2609</v>
      </c>
    </row>
    <row r="960" spans="2:65" s="1" customFormat="1" ht="19.2">
      <c r="B960" s="32"/>
      <c r="D960" s="144" t="s">
        <v>165</v>
      </c>
      <c r="F960" s="145" t="s">
        <v>2610</v>
      </c>
      <c r="I960" s="146"/>
      <c r="L960" s="32"/>
      <c r="M960" s="147"/>
      <c r="T960" s="56"/>
      <c r="AT960" s="17" t="s">
        <v>165</v>
      </c>
      <c r="AU960" s="17" t="s">
        <v>83</v>
      </c>
    </row>
    <row r="961" spans="2:65" s="12" customFormat="1" ht="10.199999999999999">
      <c r="B961" s="168"/>
      <c r="D961" s="144" t="s">
        <v>331</v>
      </c>
      <c r="E961" s="169" t="s">
        <v>1</v>
      </c>
      <c r="F961" s="170" t="s">
        <v>2611</v>
      </c>
      <c r="H961" s="171">
        <v>13.5</v>
      </c>
      <c r="I961" s="172"/>
      <c r="L961" s="168"/>
      <c r="M961" s="173"/>
      <c r="T961" s="174"/>
      <c r="AT961" s="169" t="s">
        <v>331</v>
      </c>
      <c r="AU961" s="169" t="s">
        <v>83</v>
      </c>
      <c r="AV961" s="12" t="s">
        <v>83</v>
      </c>
      <c r="AW961" s="12" t="s">
        <v>31</v>
      </c>
      <c r="AX961" s="12" t="s">
        <v>81</v>
      </c>
      <c r="AY961" s="169" t="s">
        <v>159</v>
      </c>
    </row>
    <row r="962" spans="2:65" s="1" customFormat="1" ht="24.15" customHeight="1">
      <c r="B962" s="130"/>
      <c r="C962" s="131" t="s">
        <v>2612</v>
      </c>
      <c r="D962" s="131" t="s">
        <v>160</v>
      </c>
      <c r="E962" s="132" t="s">
        <v>2613</v>
      </c>
      <c r="F962" s="133" t="s">
        <v>2614</v>
      </c>
      <c r="G962" s="134" t="s">
        <v>329</v>
      </c>
      <c r="H962" s="135">
        <v>0.16900000000000001</v>
      </c>
      <c r="I962" s="136"/>
      <c r="J962" s="137">
        <f>ROUND(I962*H962,2)</f>
        <v>0</v>
      </c>
      <c r="K962" s="133" t="s">
        <v>320</v>
      </c>
      <c r="L962" s="32"/>
      <c r="M962" s="138" t="s">
        <v>1</v>
      </c>
      <c r="N962" s="139" t="s">
        <v>39</v>
      </c>
      <c r="P962" s="140">
        <f>O962*H962</f>
        <v>0</v>
      </c>
      <c r="Q962" s="140">
        <v>0</v>
      </c>
      <c r="R962" s="140">
        <f>Q962*H962</f>
        <v>0</v>
      </c>
      <c r="S962" s="140">
        <v>0</v>
      </c>
      <c r="T962" s="141">
        <f>S962*H962</f>
        <v>0</v>
      </c>
      <c r="AR962" s="142" t="s">
        <v>200</v>
      </c>
      <c r="AT962" s="142" t="s">
        <v>160</v>
      </c>
      <c r="AU962" s="142" t="s">
        <v>83</v>
      </c>
      <c r="AY962" s="17" t="s">
        <v>159</v>
      </c>
      <c r="BE962" s="143">
        <f>IF(N962="základní",J962,0)</f>
        <v>0</v>
      </c>
      <c r="BF962" s="143">
        <f>IF(N962="snížená",J962,0)</f>
        <v>0</v>
      </c>
      <c r="BG962" s="143">
        <f>IF(N962="zákl. přenesená",J962,0)</f>
        <v>0</v>
      </c>
      <c r="BH962" s="143">
        <f>IF(N962="sníž. přenesená",J962,0)</f>
        <v>0</v>
      </c>
      <c r="BI962" s="143">
        <f>IF(N962="nulová",J962,0)</f>
        <v>0</v>
      </c>
      <c r="BJ962" s="17" t="s">
        <v>81</v>
      </c>
      <c r="BK962" s="143">
        <f>ROUND(I962*H962,2)</f>
        <v>0</v>
      </c>
      <c r="BL962" s="17" t="s">
        <v>200</v>
      </c>
      <c r="BM962" s="142" t="s">
        <v>2615</v>
      </c>
    </row>
    <row r="963" spans="2:65" s="1" customFormat="1" ht="28.8">
      <c r="B963" s="32"/>
      <c r="D963" s="144" t="s">
        <v>165</v>
      </c>
      <c r="F963" s="145" t="s">
        <v>2616</v>
      </c>
      <c r="I963" s="146"/>
      <c r="L963" s="32"/>
      <c r="M963" s="147"/>
      <c r="T963" s="56"/>
      <c r="AT963" s="17" t="s">
        <v>165</v>
      </c>
      <c r="AU963" s="17" t="s">
        <v>83</v>
      </c>
    </row>
    <row r="964" spans="2:65" s="10" customFormat="1" ht="22.8" customHeight="1">
      <c r="B964" s="120"/>
      <c r="D964" s="121" t="s">
        <v>73</v>
      </c>
      <c r="E964" s="156" t="s">
        <v>2617</v>
      </c>
      <c r="F964" s="156" t="s">
        <v>2618</v>
      </c>
      <c r="I964" s="123"/>
      <c r="J964" s="157">
        <f>BK964</f>
        <v>0</v>
      </c>
      <c r="L964" s="120"/>
      <c r="M964" s="125"/>
      <c r="P964" s="126">
        <f>SUM(P965:P1015)</f>
        <v>0</v>
      </c>
      <c r="R964" s="126">
        <f>SUM(R965:R1015)</f>
        <v>8.1136878800000005</v>
      </c>
      <c r="T964" s="127">
        <f>SUM(T965:T1015)</f>
        <v>0</v>
      </c>
      <c r="AR964" s="121" t="s">
        <v>83</v>
      </c>
      <c r="AT964" s="128" t="s">
        <v>73</v>
      </c>
      <c r="AU964" s="128" t="s">
        <v>81</v>
      </c>
      <c r="AY964" s="121" t="s">
        <v>159</v>
      </c>
      <c r="BK964" s="129">
        <f>SUM(BK965:BK1015)</f>
        <v>0</v>
      </c>
    </row>
    <row r="965" spans="2:65" s="1" customFormat="1" ht="16.5" customHeight="1">
      <c r="B965" s="130"/>
      <c r="C965" s="131" t="s">
        <v>2619</v>
      </c>
      <c r="D965" s="131" t="s">
        <v>160</v>
      </c>
      <c r="E965" s="132" t="s">
        <v>2620</v>
      </c>
      <c r="F965" s="133" t="s">
        <v>2621</v>
      </c>
      <c r="G965" s="134" t="s">
        <v>344</v>
      </c>
      <c r="H965" s="135">
        <v>33</v>
      </c>
      <c r="I965" s="136"/>
      <c r="J965" s="137">
        <f>ROUND(I965*H965,2)</f>
        <v>0</v>
      </c>
      <c r="K965" s="133" t="s">
        <v>320</v>
      </c>
      <c r="L965" s="32"/>
      <c r="M965" s="138" t="s">
        <v>1</v>
      </c>
      <c r="N965" s="139" t="s">
        <v>39</v>
      </c>
      <c r="P965" s="140">
        <f>O965*H965</f>
        <v>0</v>
      </c>
      <c r="Q965" s="140">
        <v>1.0000000000000001E-5</v>
      </c>
      <c r="R965" s="140">
        <f>Q965*H965</f>
        <v>3.3000000000000005E-4</v>
      </c>
      <c r="S965" s="140">
        <v>0</v>
      </c>
      <c r="T965" s="141">
        <f>S965*H965</f>
        <v>0</v>
      </c>
      <c r="AR965" s="142" t="s">
        <v>200</v>
      </c>
      <c r="AT965" s="142" t="s">
        <v>160</v>
      </c>
      <c r="AU965" s="142" t="s">
        <v>83</v>
      </c>
      <c r="AY965" s="17" t="s">
        <v>159</v>
      </c>
      <c r="BE965" s="143">
        <f>IF(N965="základní",J965,0)</f>
        <v>0</v>
      </c>
      <c r="BF965" s="143">
        <f>IF(N965="snížená",J965,0)</f>
        <v>0</v>
      </c>
      <c r="BG965" s="143">
        <f>IF(N965="zákl. přenesená",J965,0)</f>
        <v>0</v>
      </c>
      <c r="BH965" s="143">
        <f>IF(N965="sníž. přenesená",J965,0)</f>
        <v>0</v>
      </c>
      <c r="BI965" s="143">
        <f>IF(N965="nulová",J965,0)</f>
        <v>0</v>
      </c>
      <c r="BJ965" s="17" t="s">
        <v>81</v>
      </c>
      <c r="BK965" s="143">
        <f>ROUND(I965*H965,2)</f>
        <v>0</v>
      </c>
      <c r="BL965" s="17" t="s">
        <v>200</v>
      </c>
      <c r="BM965" s="142" t="s">
        <v>2622</v>
      </c>
    </row>
    <row r="966" spans="2:65" s="1" customFormat="1" ht="19.2">
      <c r="B966" s="32"/>
      <c r="D966" s="144" t="s">
        <v>165</v>
      </c>
      <c r="F966" s="145" t="s">
        <v>2623</v>
      </c>
      <c r="I966" s="146"/>
      <c r="L966" s="32"/>
      <c r="M966" s="147"/>
      <c r="T966" s="56"/>
      <c r="AT966" s="17" t="s">
        <v>165</v>
      </c>
      <c r="AU966" s="17" t="s">
        <v>83</v>
      </c>
    </row>
    <row r="967" spans="2:65" s="1" customFormat="1" ht="21.75" customHeight="1">
      <c r="B967" s="130"/>
      <c r="C967" s="158" t="s">
        <v>2624</v>
      </c>
      <c r="D967" s="158" t="s">
        <v>326</v>
      </c>
      <c r="E967" s="159" t="s">
        <v>2625</v>
      </c>
      <c r="F967" s="160" t="s">
        <v>2626</v>
      </c>
      <c r="G967" s="161" t="s">
        <v>344</v>
      </c>
      <c r="H967" s="162">
        <v>33</v>
      </c>
      <c r="I967" s="163"/>
      <c r="J967" s="164">
        <f>ROUND(I967*H967,2)</f>
        <v>0</v>
      </c>
      <c r="K967" s="160" t="s">
        <v>320</v>
      </c>
      <c r="L967" s="165"/>
      <c r="M967" s="166" t="s">
        <v>1</v>
      </c>
      <c r="N967" s="167" t="s">
        <v>39</v>
      </c>
      <c r="P967" s="140">
        <f>O967*H967</f>
        <v>0</v>
      </c>
      <c r="Q967" s="140">
        <v>1.4999999999999999E-4</v>
      </c>
      <c r="R967" s="140">
        <f>Q967*H967</f>
        <v>4.9499999999999995E-3</v>
      </c>
      <c r="S967" s="140">
        <v>0</v>
      </c>
      <c r="T967" s="141">
        <f>S967*H967</f>
        <v>0</v>
      </c>
      <c r="AR967" s="142" t="s">
        <v>241</v>
      </c>
      <c r="AT967" s="142" t="s">
        <v>326</v>
      </c>
      <c r="AU967" s="142" t="s">
        <v>83</v>
      </c>
      <c r="AY967" s="17" t="s">
        <v>159</v>
      </c>
      <c r="BE967" s="143">
        <f>IF(N967="základní",J967,0)</f>
        <v>0</v>
      </c>
      <c r="BF967" s="143">
        <f>IF(N967="snížená",J967,0)</f>
        <v>0</v>
      </c>
      <c r="BG967" s="143">
        <f>IF(N967="zákl. přenesená",J967,0)</f>
        <v>0</v>
      </c>
      <c r="BH967" s="143">
        <f>IF(N967="sníž. přenesená",J967,0)</f>
        <v>0</v>
      </c>
      <c r="BI967" s="143">
        <f>IF(N967="nulová",J967,0)</f>
        <v>0</v>
      </c>
      <c r="BJ967" s="17" t="s">
        <v>81</v>
      </c>
      <c r="BK967" s="143">
        <f>ROUND(I967*H967,2)</f>
        <v>0</v>
      </c>
      <c r="BL967" s="17" t="s">
        <v>200</v>
      </c>
      <c r="BM967" s="142" t="s">
        <v>2627</v>
      </c>
    </row>
    <row r="968" spans="2:65" s="1" customFormat="1" ht="10.199999999999999">
      <c r="B968" s="32"/>
      <c r="D968" s="144" t="s">
        <v>165</v>
      </c>
      <c r="F968" s="145" t="s">
        <v>2626</v>
      </c>
      <c r="I968" s="146"/>
      <c r="L968" s="32"/>
      <c r="M968" s="147"/>
      <c r="T968" s="56"/>
      <c r="AT968" s="17" t="s">
        <v>165</v>
      </c>
      <c r="AU968" s="17" t="s">
        <v>83</v>
      </c>
    </row>
    <row r="969" spans="2:65" s="12" customFormat="1" ht="10.199999999999999">
      <c r="B969" s="168"/>
      <c r="D969" s="144" t="s">
        <v>331</v>
      </c>
      <c r="E969" s="169" t="s">
        <v>1</v>
      </c>
      <c r="F969" s="170" t="s">
        <v>2628</v>
      </c>
      <c r="H969" s="171">
        <v>20</v>
      </c>
      <c r="I969" s="172"/>
      <c r="L969" s="168"/>
      <c r="M969" s="173"/>
      <c r="T969" s="174"/>
      <c r="AT969" s="169" t="s">
        <v>331</v>
      </c>
      <c r="AU969" s="169" t="s">
        <v>83</v>
      </c>
      <c r="AV969" s="12" t="s">
        <v>83</v>
      </c>
      <c r="AW969" s="12" t="s">
        <v>31</v>
      </c>
      <c r="AX969" s="12" t="s">
        <v>74</v>
      </c>
      <c r="AY969" s="169" t="s">
        <v>159</v>
      </c>
    </row>
    <row r="970" spans="2:65" s="12" customFormat="1" ht="10.199999999999999">
      <c r="B970" s="168"/>
      <c r="D970" s="144" t="s">
        <v>331</v>
      </c>
      <c r="E970" s="169" t="s">
        <v>1</v>
      </c>
      <c r="F970" s="170" t="s">
        <v>2629</v>
      </c>
      <c r="H970" s="171">
        <v>13</v>
      </c>
      <c r="I970" s="172"/>
      <c r="L970" s="168"/>
      <c r="M970" s="173"/>
      <c r="T970" s="174"/>
      <c r="AT970" s="169" t="s">
        <v>331</v>
      </c>
      <c r="AU970" s="169" t="s">
        <v>83</v>
      </c>
      <c r="AV970" s="12" t="s">
        <v>83</v>
      </c>
      <c r="AW970" s="12" t="s">
        <v>31</v>
      </c>
      <c r="AX970" s="12" t="s">
        <v>74</v>
      </c>
      <c r="AY970" s="169" t="s">
        <v>159</v>
      </c>
    </row>
    <row r="971" spans="2:65" s="14" customFormat="1" ht="10.199999999999999">
      <c r="B971" s="182"/>
      <c r="D971" s="144" t="s">
        <v>331</v>
      </c>
      <c r="E971" s="183" t="s">
        <v>1</v>
      </c>
      <c r="F971" s="184" t="s">
        <v>1597</v>
      </c>
      <c r="H971" s="185">
        <v>33</v>
      </c>
      <c r="I971" s="186"/>
      <c r="L971" s="182"/>
      <c r="M971" s="187"/>
      <c r="T971" s="188"/>
      <c r="AT971" s="183" t="s">
        <v>331</v>
      </c>
      <c r="AU971" s="183" t="s">
        <v>83</v>
      </c>
      <c r="AV971" s="14" t="s">
        <v>164</v>
      </c>
      <c r="AW971" s="14" t="s">
        <v>31</v>
      </c>
      <c r="AX971" s="14" t="s">
        <v>81</v>
      </c>
      <c r="AY971" s="183" t="s">
        <v>159</v>
      </c>
    </row>
    <row r="972" spans="2:65" s="1" customFormat="1" ht="24.15" customHeight="1">
      <c r="B972" s="130"/>
      <c r="C972" s="131" t="s">
        <v>2630</v>
      </c>
      <c r="D972" s="131" t="s">
        <v>160</v>
      </c>
      <c r="E972" s="132" t="s">
        <v>2631</v>
      </c>
      <c r="F972" s="133" t="s">
        <v>2632</v>
      </c>
      <c r="G972" s="134" t="s">
        <v>336</v>
      </c>
      <c r="H972" s="135">
        <v>141.839</v>
      </c>
      <c r="I972" s="136"/>
      <c r="J972" s="137">
        <f>ROUND(I972*H972,2)</f>
        <v>0</v>
      </c>
      <c r="K972" s="133" t="s">
        <v>320</v>
      </c>
      <c r="L972" s="32"/>
      <c r="M972" s="138" t="s">
        <v>1</v>
      </c>
      <c r="N972" s="139" t="s">
        <v>39</v>
      </c>
      <c r="P972" s="140">
        <f>O972*H972</f>
        <v>0</v>
      </c>
      <c r="Q972" s="140">
        <v>4.6440000000000002E-2</v>
      </c>
      <c r="R972" s="140">
        <f>Q972*H972</f>
        <v>6.5870031600000001</v>
      </c>
      <c r="S972" s="140">
        <v>0</v>
      </c>
      <c r="T972" s="141">
        <f>S972*H972</f>
        <v>0</v>
      </c>
      <c r="AR972" s="142" t="s">
        <v>200</v>
      </c>
      <c r="AT972" s="142" t="s">
        <v>160</v>
      </c>
      <c r="AU972" s="142" t="s">
        <v>83</v>
      </c>
      <c r="AY972" s="17" t="s">
        <v>159</v>
      </c>
      <c r="BE972" s="143">
        <f>IF(N972="základní",J972,0)</f>
        <v>0</v>
      </c>
      <c r="BF972" s="143">
        <f>IF(N972="snížená",J972,0)</f>
        <v>0</v>
      </c>
      <c r="BG972" s="143">
        <f>IF(N972="zákl. přenesená",J972,0)</f>
        <v>0</v>
      </c>
      <c r="BH972" s="143">
        <f>IF(N972="sníž. přenesená",J972,0)</f>
        <v>0</v>
      </c>
      <c r="BI972" s="143">
        <f>IF(N972="nulová",J972,0)</f>
        <v>0</v>
      </c>
      <c r="BJ972" s="17" t="s">
        <v>81</v>
      </c>
      <c r="BK972" s="143">
        <f>ROUND(I972*H972,2)</f>
        <v>0</v>
      </c>
      <c r="BL972" s="17" t="s">
        <v>200</v>
      </c>
      <c r="BM972" s="142" t="s">
        <v>2633</v>
      </c>
    </row>
    <row r="973" spans="2:65" s="1" customFormat="1" ht="19.2">
      <c r="B973" s="32"/>
      <c r="D973" s="144" t="s">
        <v>165</v>
      </c>
      <c r="F973" s="145" t="s">
        <v>2634</v>
      </c>
      <c r="I973" s="146"/>
      <c r="L973" s="32"/>
      <c r="M973" s="147"/>
      <c r="T973" s="56"/>
      <c r="AT973" s="17" t="s">
        <v>165</v>
      </c>
      <c r="AU973" s="17" t="s">
        <v>83</v>
      </c>
    </row>
    <row r="974" spans="2:65" s="12" customFormat="1" ht="10.199999999999999">
      <c r="B974" s="168"/>
      <c r="D974" s="144" t="s">
        <v>331</v>
      </c>
      <c r="E974" s="169" t="s">
        <v>1502</v>
      </c>
      <c r="F974" s="170" t="s">
        <v>2635</v>
      </c>
      <c r="H974" s="171">
        <v>74.323999999999998</v>
      </c>
      <c r="I974" s="172"/>
      <c r="L974" s="168"/>
      <c r="M974" s="173"/>
      <c r="T974" s="174"/>
      <c r="AT974" s="169" t="s">
        <v>331</v>
      </c>
      <c r="AU974" s="169" t="s">
        <v>83</v>
      </c>
      <c r="AV974" s="12" t="s">
        <v>83</v>
      </c>
      <c r="AW974" s="12" t="s">
        <v>31</v>
      </c>
      <c r="AX974" s="12" t="s">
        <v>74</v>
      </c>
      <c r="AY974" s="169" t="s">
        <v>159</v>
      </c>
    </row>
    <row r="975" spans="2:65" s="12" customFormat="1" ht="10.199999999999999">
      <c r="B975" s="168"/>
      <c r="D975" s="144" t="s">
        <v>331</v>
      </c>
      <c r="E975" s="169" t="s">
        <v>1</v>
      </c>
      <c r="F975" s="170" t="s">
        <v>2636</v>
      </c>
      <c r="H975" s="171">
        <v>80.814999999999998</v>
      </c>
      <c r="I975" s="172"/>
      <c r="L975" s="168"/>
      <c r="M975" s="173"/>
      <c r="T975" s="174"/>
      <c r="AT975" s="169" t="s">
        <v>331</v>
      </c>
      <c r="AU975" s="169" t="s">
        <v>83</v>
      </c>
      <c r="AV975" s="12" t="s">
        <v>83</v>
      </c>
      <c r="AW975" s="12" t="s">
        <v>31</v>
      </c>
      <c r="AX975" s="12" t="s">
        <v>74</v>
      </c>
      <c r="AY975" s="169" t="s">
        <v>159</v>
      </c>
    </row>
    <row r="976" spans="2:65" s="15" customFormat="1" ht="10.199999999999999">
      <c r="B976" s="189"/>
      <c r="D976" s="144" t="s">
        <v>331</v>
      </c>
      <c r="E976" s="190" t="s">
        <v>1499</v>
      </c>
      <c r="F976" s="191" t="s">
        <v>1849</v>
      </c>
      <c r="H976" s="192">
        <v>155.13900000000001</v>
      </c>
      <c r="I976" s="193"/>
      <c r="L976" s="189"/>
      <c r="M976" s="194"/>
      <c r="T976" s="195"/>
      <c r="AT976" s="190" t="s">
        <v>331</v>
      </c>
      <c r="AU976" s="190" t="s">
        <v>83</v>
      </c>
      <c r="AV976" s="15" t="s">
        <v>94</v>
      </c>
      <c r="AW976" s="15" t="s">
        <v>31</v>
      </c>
      <c r="AX976" s="15" t="s">
        <v>74</v>
      </c>
      <c r="AY976" s="190" t="s">
        <v>159</v>
      </c>
    </row>
    <row r="977" spans="2:65" s="12" customFormat="1" ht="10.199999999999999">
      <c r="B977" s="168"/>
      <c r="D977" s="144" t="s">
        <v>331</v>
      </c>
      <c r="E977" s="169" t="s">
        <v>1</v>
      </c>
      <c r="F977" s="170" t="s">
        <v>2637</v>
      </c>
      <c r="H977" s="171">
        <v>-13.3</v>
      </c>
      <c r="I977" s="172"/>
      <c r="L977" s="168"/>
      <c r="M977" s="173"/>
      <c r="T977" s="174"/>
      <c r="AT977" s="169" t="s">
        <v>331</v>
      </c>
      <c r="AU977" s="169" t="s">
        <v>83</v>
      </c>
      <c r="AV977" s="12" t="s">
        <v>83</v>
      </c>
      <c r="AW977" s="12" t="s">
        <v>31</v>
      </c>
      <c r="AX977" s="12" t="s">
        <v>74</v>
      </c>
      <c r="AY977" s="169" t="s">
        <v>159</v>
      </c>
    </row>
    <row r="978" spans="2:65" s="14" customFormat="1" ht="10.199999999999999">
      <c r="B978" s="182"/>
      <c r="D978" s="144" t="s">
        <v>331</v>
      </c>
      <c r="E978" s="183" t="s">
        <v>1</v>
      </c>
      <c r="F978" s="184" t="s">
        <v>1597</v>
      </c>
      <c r="H978" s="185">
        <v>141.839</v>
      </c>
      <c r="I978" s="186"/>
      <c r="L978" s="182"/>
      <c r="M978" s="187"/>
      <c r="T978" s="188"/>
      <c r="AT978" s="183" t="s">
        <v>331</v>
      </c>
      <c r="AU978" s="183" t="s">
        <v>83</v>
      </c>
      <c r="AV978" s="14" t="s">
        <v>164</v>
      </c>
      <c r="AW978" s="14" t="s">
        <v>31</v>
      </c>
      <c r="AX978" s="14" t="s">
        <v>81</v>
      </c>
      <c r="AY978" s="183" t="s">
        <v>159</v>
      </c>
    </row>
    <row r="979" spans="2:65" s="1" customFormat="1" ht="24.15" customHeight="1">
      <c r="B979" s="130"/>
      <c r="C979" s="131" t="s">
        <v>2638</v>
      </c>
      <c r="D979" s="131" t="s">
        <v>160</v>
      </c>
      <c r="E979" s="132" t="s">
        <v>2639</v>
      </c>
      <c r="F979" s="133" t="s">
        <v>2640</v>
      </c>
      <c r="G979" s="134" t="s">
        <v>344</v>
      </c>
      <c r="H979" s="135">
        <v>20.100000000000001</v>
      </c>
      <c r="I979" s="136"/>
      <c r="J979" s="137">
        <f>ROUND(I979*H979,2)</f>
        <v>0</v>
      </c>
      <c r="K979" s="133" t="s">
        <v>320</v>
      </c>
      <c r="L979" s="32"/>
      <c r="M979" s="138" t="s">
        <v>1</v>
      </c>
      <c r="N979" s="139" t="s">
        <v>39</v>
      </c>
      <c r="P979" s="140">
        <f>O979*H979</f>
        <v>0</v>
      </c>
      <c r="Q979" s="140">
        <v>1.436E-2</v>
      </c>
      <c r="R979" s="140">
        <f>Q979*H979</f>
        <v>0.288636</v>
      </c>
      <c r="S979" s="140">
        <v>0</v>
      </c>
      <c r="T979" s="141">
        <f>S979*H979</f>
        <v>0</v>
      </c>
      <c r="AR979" s="142" t="s">
        <v>200</v>
      </c>
      <c r="AT979" s="142" t="s">
        <v>160</v>
      </c>
      <c r="AU979" s="142" t="s">
        <v>83</v>
      </c>
      <c r="AY979" s="17" t="s">
        <v>159</v>
      </c>
      <c r="BE979" s="143">
        <f>IF(N979="základní",J979,0)</f>
        <v>0</v>
      </c>
      <c r="BF979" s="143">
        <f>IF(N979="snížená",J979,0)</f>
        <v>0</v>
      </c>
      <c r="BG979" s="143">
        <f>IF(N979="zákl. přenesená",J979,0)</f>
        <v>0</v>
      </c>
      <c r="BH979" s="143">
        <f>IF(N979="sníž. přenesená",J979,0)</f>
        <v>0</v>
      </c>
      <c r="BI979" s="143">
        <f>IF(N979="nulová",J979,0)</f>
        <v>0</v>
      </c>
      <c r="BJ979" s="17" t="s">
        <v>81</v>
      </c>
      <c r="BK979" s="143">
        <f>ROUND(I979*H979,2)</f>
        <v>0</v>
      </c>
      <c r="BL979" s="17" t="s">
        <v>200</v>
      </c>
      <c r="BM979" s="142" t="s">
        <v>2641</v>
      </c>
    </row>
    <row r="980" spans="2:65" s="1" customFormat="1" ht="28.8">
      <c r="B980" s="32"/>
      <c r="D980" s="144" t="s">
        <v>165</v>
      </c>
      <c r="F980" s="145" t="s">
        <v>2642</v>
      </c>
      <c r="I980" s="146"/>
      <c r="L980" s="32"/>
      <c r="M980" s="147"/>
      <c r="T980" s="56"/>
      <c r="AT980" s="17" t="s">
        <v>165</v>
      </c>
      <c r="AU980" s="17" t="s">
        <v>83</v>
      </c>
    </row>
    <row r="981" spans="2:65" s="12" customFormat="1" ht="10.199999999999999">
      <c r="B981" s="168"/>
      <c r="D981" s="144" t="s">
        <v>331</v>
      </c>
      <c r="E981" s="169" t="s">
        <v>1</v>
      </c>
      <c r="F981" s="170" t="s">
        <v>2643</v>
      </c>
      <c r="H981" s="171">
        <v>20.100000000000001</v>
      </c>
      <c r="I981" s="172"/>
      <c r="L981" s="168"/>
      <c r="M981" s="173"/>
      <c r="T981" s="174"/>
      <c r="AT981" s="169" t="s">
        <v>331</v>
      </c>
      <c r="AU981" s="169" t="s">
        <v>83</v>
      </c>
      <c r="AV981" s="12" t="s">
        <v>83</v>
      </c>
      <c r="AW981" s="12" t="s">
        <v>31</v>
      </c>
      <c r="AX981" s="12" t="s">
        <v>81</v>
      </c>
      <c r="AY981" s="169" t="s">
        <v>159</v>
      </c>
    </row>
    <row r="982" spans="2:65" s="1" customFormat="1" ht="24.15" customHeight="1">
      <c r="B982" s="130"/>
      <c r="C982" s="131" t="s">
        <v>2644</v>
      </c>
      <c r="D982" s="131" t="s">
        <v>160</v>
      </c>
      <c r="E982" s="132" t="s">
        <v>2645</v>
      </c>
      <c r="F982" s="133" t="s">
        <v>2646</v>
      </c>
      <c r="G982" s="134" t="s">
        <v>344</v>
      </c>
      <c r="H982" s="135">
        <v>24.2</v>
      </c>
      <c r="I982" s="136"/>
      <c r="J982" s="137">
        <f>ROUND(I982*H982,2)</f>
        <v>0</v>
      </c>
      <c r="K982" s="133" t="s">
        <v>320</v>
      </c>
      <c r="L982" s="32"/>
      <c r="M982" s="138" t="s">
        <v>1</v>
      </c>
      <c r="N982" s="139" t="s">
        <v>39</v>
      </c>
      <c r="P982" s="140">
        <f>O982*H982</f>
        <v>0</v>
      </c>
      <c r="Q982" s="140">
        <v>2.3029999999999998E-2</v>
      </c>
      <c r="R982" s="140">
        <f>Q982*H982</f>
        <v>0.55732599999999999</v>
      </c>
      <c r="S982" s="140">
        <v>0</v>
      </c>
      <c r="T982" s="141">
        <f>S982*H982</f>
        <v>0</v>
      </c>
      <c r="AR982" s="142" t="s">
        <v>200</v>
      </c>
      <c r="AT982" s="142" t="s">
        <v>160</v>
      </c>
      <c r="AU982" s="142" t="s">
        <v>83</v>
      </c>
      <c r="AY982" s="17" t="s">
        <v>159</v>
      </c>
      <c r="BE982" s="143">
        <f>IF(N982="základní",J982,0)</f>
        <v>0</v>
      </c>
      <c r="BF982" s="143">
        <f>IF(N982="snížená",J982,0)</f>
        <v>0</v>
      </c>
      <c r="BG982" s="143">
        <f>IF(N982="zákl. přenesená",J982,0)</f>
        <v>0</v>
      </c>
      <c r="BH982" s="143">
        <f>IF(N982="sníž. přenesená",J982,0)</f>
        <v>0</v>
      </c>
      <c r="BI982" s="143">
        <f>IF(N982="nulová",J982,0)</f>
        <v>0</v>
      </c>
      <c r="BJ982" s="17" t="s">
        <v>81</v>
      </c>
      <c r="BK982" s="143">
        <f>ROUND(I982*H982,2)</f>
        <v>0</v>
      </c>
      <c r="BL982" s="17" t="s">
        <v>200</v>
      </c>
      <c r="BM982" s="142" t="s">
        <v>2647</v>
      </c>
    </row>
    <row r="983" spans="2:65" s="1" customFormat="1" ht="19.2">
      <c r="B983" s="32"/>
      <c r="D983" s="144" t="s">
        <v>165</v>
      </c>
      <c r="F983" s="145" t="s">
        <v>2648</v>
      </c>
      <c r="I983" s="146"/>
      <c r="L983" s="32"/>
      <c r="M983" s="147"/>
      <c r="T983" s="56"/>
      <c r="AT983" s="17" t="s">
        <v>165</v>
      </c>
      <c r="AU983" s="17" t="s">
        <v>83</v>
      </c>
    </row>
    <row r="984" spans="2:65" s="12" customFormat="1" ht="10.199999999999999">
      <c r="B984" s="168"/>
      <c r="D984" s="144" t="s">
        <v>331</v>
      </c>
      <c r="E984" s="169" t="s">
        <v>1</v>
      </c>
      <c r="F984" s="170" t="s">
        <v>2649</v>
      </c>
      <c r="H984" s="171">
        <v>7.4</v>
      </c>
      <c r="I984" s="172"/>
      <c r="L984" s="168"/>
      <c r="M984" s="173"/>
      <c r="T984" s="174"/>
      <c r="AT984" s="169" t="s">
        <v>331</v>
      </c>
      <c r="AU984" s="169" t="s">
        <v>83</v>
      </c>
      <c r="AV984" s="12" t="s">
        <v>83</v>
      </c>
      <c r="AW984" s="12" t="s">
        <v>31</v>
      </c>
      <c r="AX984" s="12" t="s">
        <v>74</v>
      </c>
      <c r="AY984" s="169" t="s">
        <v>159</v>
      </c>
    </row>
    <row r="985" spans="2:65" s="12" customFormat="1" ht="10.199999999999999">
      <c r="B985" s="168"/>
      <c r="D985" s="144" t="s">
        <v>331</v>
      </c>
      <c r="E985" s="169" t="s">
        <v>1</v>
      </c>
      <c r="F985" s="170" t="s">
        <v>2650</v>
      </c>
      <c r="H985" s="171">
        <v>16.8</v>
      </c>
      <c r="I985" s="172"/>
      <c r="L985" s="168"/>
      <c r="M985" s="173"/>
      <c r="T985" s="174"/>
      <c r="AT985" s="169" t="s">
        <v>331</v>
      </c>
      <c r="AU985" s="169" t="s">
        <v>83</v>
      </c>
      <c r="AV985" s="12" t="s">
        <v>83</v>
      </c>
      <c r="AW985" s="12" t="s">
        <v>31</v>
      </c>
      <c r="AX985" s="12" t="s">
        <v>74</v>
      </c>
      <c r="AY985" s="169" t="s">
        <v>159</v>
      </c>
    </row>
    <row r="986" spans="2:65" s="14" customFormat="1" ht="10.199999999999999">
      <c r="B986" s="182"/>
      <c r="D986" s="144" t="s">
        <v>331</v>
      </c>
      <c r="E986" s="183" t="s">
        <v>1</v>
      </c>
      <c r="F986" s="184" t="s">
        <v>1597</v>
      </c>
      <c r="H986" s="185">
        <v>24.2</v>
      </c>
      <c r="I986" s="186"/>
      <c r="L986" s="182"/>
      <c r="M986" s="187"/>
      <c r="T986" s="188"/>
      <c r="AT986" s="183" t="s">
        <v>331</v>
      </c>
      <c r="AU986" s="183" t="s">
        <v>83</v>
      </c>
      <c r="AV986" s="14" t="s">
        <v>164</v>
      </c>
      <c r="AW986" s="14" t="s">
        <v>31</v>
      </c>
      <c r="AX986" s="14" t="s">
        <v>81</v>
      </c>
      <c r="AY986" s="183" t="s">
        <v>159</v>
      </c>
    </row>
    <row r="987" spans="2:65" s="1" customFormat="1" ht="37.799999999999997" customHeight="1">
      <c r="B987" s="130"/>
      <c r="C987" s="131" t="s">
        <v>2651</v>
      </c>
      <c r="D987" s="131" t="s">
        <v>160</v>
      </c>
      <c r="E987" s="132" t="s">
        <v>2652</v>
      </c>
      <c r="F987" s="133" t="s">
        <v>2653</v>
      </c>
      <c r="G987" s="134" t="s">
        <v>376</v>
      </c>
      <c r="H987" s="135">
        <v>2</v>
      </c>
      <c r="I987" s="136"/>
      <c r="J987" s="137">
        <f>ROUND(I987*H987,2)</f>
        <v>0</v>
      </c>
      <c r="K987" s="133" t="s">
        <v>320</v>
      </c>
      <c r="L987" s="32"/>
      <c r="M987" s="138" t="s">
        <v>1</v>
      </c>
      <c r="N987" s="139" t="s">
        <v>39</v>
      </c>
      <c r="P987" s="140">
        <f>O987*H987</f>
        <v>0</v>
      </c>
      <c r="Q987" s="140">
        <v>0</v>
      </c>
      <c r="R987" s="140">
        <f>Q987*H987</f>
        <v>0</v>
      </c>
      <c r="S987" s="140">
        <v>0</v>
      </c>
      <c r="T987" s="141">
        <f>S987*H987</f>
        <v>0</v>
      </c>
      <c r="AR987" s="142" t="s">
        <v>200</v>
      </c>
      <c r="AT987" s="142" t="s">
        <v>160</v>
      </c>
      <c r="AU987" s="142" t="s">
        <v>83</v>
      </c>
      <c r="AY987" s="17" t="s">
        <v>159</v>
      </c>
      <c r="BE987" s="143">
        <f>IF(N987="základní",J987,0)</f>
        <v>0</v>
      </c>
      <c r="BF987" s="143">
        <f>IF(N987="snížená",J987,0)</f>
        <v>0</v>
      </c>
      <c r="BG987" s="143">
        <f>IF(N987="zákl. přenesená",J987,0)</f>
        <v>0</v>
      </c>
      <c r="BH987" s="143">
        <f>IF(N987="sníž. přenesená",J987,0)</f>
        <v>0</v>
      </c>
      <c r="BI987" s="143">
        <f>IF(N987="nulová",J987,0)</f>
        <v>0</v>
      </c>
      <c r="BJ987" s="17" t="s">
        <v>81</v>
      </c>
      <c r="BK987" s="143">
        <f>ROUND(I987*H987,2)</f>
        <v>0</v>
      </c>
      <c r="BL987" s="17" t="s">
        <v>200</v>
      </c>
      <c r="BM987" s="142" t="s">
        <v>2654</v>
      </c>
    </row>
    <row r="988" spans="2:65" s="1" customFormat="1" ht="28.8">
      <c r="B988" s="32"/>
      <c r="D988" s="144" t="s">
        <v>165</v>
      </c>
      <c r="F988" s="145" t="s">
        <v>2653</v>
      </c>
      <c r="I988" s="146"/>
      <c r="L988" s="32"/>
      <c r="M988" s="147"/>
      <c r="T988" s="56"/>
      <c r="AT988" s="17" t="s">
        <v>165</v>
      </c>
      <c r="AU988" s="17" t="s">
        <v>83</v>
      </c>
    </row>
    <row r="989" spans="2:65" s="12" customFormat="1" ht="10.199999999999999">
      <c r="B989" s="168"/>
      <c r="D989" s="144" t="s">
        <v>331</v>
      </c>
      <c r="E989" s="169" t="s">
        <v>1</v>
      </c>
      <c r="F989" s="170" t="s">
        <v>2655</v>
      </c>
      <c r="H989" s="171">
        <v>2</v>
      </c>
      <c r="I989" s="172"/>
      <c r="L989" s="168"/>
      <c r="M989" s="173"/>
      <c r="T989" s="174"/>
      <c r="AT989" s="169" t="s">
        <v>331</v>
      </c>
      <c r="AU989" s="169" t="s">
        <v>83</v>
      </c>
      <c r="AV989" s="12" t="s">
        <v>83</v>
      </c>
      <c r="AW989" s="12" t="s">
        <v>31</v>
      </c>
      <c r="AX989" s="12" t="s">
        <v>74</v>
      </c>
      <c r="AY989" s="169" t="s">
        <v>159</v>
      </c>
    </row>
    <row r="990" spans="2:65" s="14" customFormat="1" ht="10.199999999999999">
      <c r="B990" s="182"/>
      <c r="D990" s="144" t="s">
        <v>331</v>
      </c>
      <c r="E990" s="183" t="s">
        <v>1</v>
      </c>
      <c r="F990" s="184" t="s">
        <v>1597</v>
      </c>
      <c r="H990" s="185">
        <v>2</v>
      </c>
      <c r="I990" s="186"/>
      <c r="L990" s="182"/>
      <c r="M990" s="187"/>
      <c r="T990" s="188"/>
      <c r="AT990" s="183" t="s">
        <v>331</v>
      </c>
      <c r="AU990" s="183" t="s">
        <v>83</v>
      </c>
      <c r="AV990" s="14" t="s">
        <v>164</v>
      </c>
      <c r="AW990" s="14" t="s">
        <v>31</v>
      </c>
      <c r="AX990" s="14" t="s">
        <v>81</v>
      </c>
      <c r="AY990" s="183" t="s">
        <v>159</v>
      </c>
    </row>
    <row r="991" spans="2:65" s="1" customFormat="1" ht="21.75" customHeight="1">
      <c r="B991" s="130"/>
      <c r="C991" s="131" t="s">
        <v>2656</v>
      </c>
      <c r="D991" s="131" t="s">
        <v>160</v>
      </c>
      <c r="E991" s="132" t="s">
        <v>2657</v>
      </c>
      <c r="F991" s="133" t="s">
        <v>2658</v>
      </c>
      <c r="G991" s="134" t="s">
        <v>336</v>
      </c>
      <c r="H991" s="135">
        <v>74.323999999999998</v>
      </c>
      <c r="I991" s="136"/>
      <c r="J991" s="137">
        <f>ROUND(I991*H991,2)</f>
        <v>0</v>
      </c>
      <c r="K991" s="133" t="s">
        <v>320</v>
      </c>
      <c r="L991" s="32"/>
      <c r="M991" s="138" t="s">
        <v>1</v>
      </c>
      <c r="N991" s="139" t="s">
        <v>39</v>
      </c>
      <c r="P991" s="140">
        <f>O991*H991</f>
        <v>0</v>
      </c>
      <c r="Q991" s="140">
        <v>3.0000000000000001E-5</v>
      </c>
      <c r="R991" s="140">
        <f>Q991*H991</f>
        <v>2.2297200000000001E-3</v>
      </c>
      <c r="S991" s="140">
        <v>0</v>
      </c>
      <c r="T991" s="141">
        <f>S991*H991</f>
        <v>0</v>
      </c>
      <c r="AR991" s="142" t="s">
        <v>200</v>
      </c>
      <c r="AT991" s="142" t="s">
        <v>160</v>
      </c>
      <c r="AU991" s="142" t="s">
        <v>83</v>
      </c>
      <c r="AY991" s="17" t="s">
        <v>159</v>
      </c>
      <c r="BE991" s="143">
        <f>IF(N991="základní",J991,0)</f>
        <v>0</v>
      </c>
      <c r="BF991" s="143">
        <f>IF(N991="snížená",J991,0)</f>
        <v>0</v>
      </c>
      <c r="BG991" s="143">
        <f>IF(N991="zákl. přenesená",J991,0)</f>
        <v>0</v>
      </c>
      <c r="BH991" s="143">
        <f>IF(N991="sníž. přenesená",J991,0)</f>
        <v>0</v>
      </c>
      <c r="BI991" s="143">
        <f>IF(N991="nulová",J991,0)</f>
        <v>0</v>
      </c>
      <c r="BJ991" s="17" t="s">
        <v>81</v>
      </c>
      <c r="BK991" s="143">
        <f>ROUND(I991*H991,2)</f>
        <v>0</v>
      </c>
      <c r="BL991" s="17" t="s">
        <v>200</v>
      </c>
      <c r="BM991" s="142" t="s">
        <v>2659</v>
      </c>
    </row>
    <row r="992" spans="2:65" s="1" customFormat="1" ht="19.2">
      <c r="B992" s="32"/>
      <c r="D992" s="144" t="s">
        <v>165</v>
      </c>
      <c r="F992" s="145" t="s">
        <v>2660</v>
      </c>
      <c r="I992" s="146"/>
      <c r="L992" s="32"/>
      <c r="M992" s="147"/>
      <c r="T992" s="56"/>
      <c r="AT992" s="17" t="s">
        <v>165</v>
      </c>
      <c r="AU992" s="17" t="s">
        <v>83</v>
      </c>
    </row>
    <row r="993" spans="2:65" s="12" customFormat="1" ht="10.199999999999999">
      <c r="B993" s="168"/>
      <c r="D993" s="144" t="s">
        <v>331</v>
      </c>
      <c r="E993" s="169" t="s">
        <v>1</v>
      </c>
      <c r="F993" s="170" t="s">
        <v>1502</v>
      </c>
      <c r="H993" s="171">
        <v>74.323999999999998</v>
      </c>
      <c r="I993" s="172"/>
      <c r="L993" s="168"/>
      <c r="M993" s="173"/>
      <c r="T993" s="174"/>
      <c r="AT993" s="169" t="s">
        <v>331</v>
      </c>
      <c r="AU993" s="169" t="s">
        <v>83</v>
      </c>
      <c r="AV993" s="12" t="s">
        <v>83</v>
      </c>
      <c r="AW993" s="12" t="s">
        <v>31</v>
      </c>
      <c r="AX993" s="12" t="s">
        <v>81</v>
      </c>
      <c r="AY993" s="169" t="s">
        <v>159</v>
      </c>
    </row>
    <row r="994" spans="2:65" s="1" customFormat="1" ht="24.15" customHeight="1">
      <c r="B994" s="130"/>
      <c r="C994" s="131" t="s">
        <v>2661</v>
      </c>
      <c r="D994" s="131" t="s">
        <v>160</v>
      </c>
      <c r="E994" s="132" t="s">
        <v>2662</v>
      </c>
      <c r="F994" s="133" t="s">
        <v>2663</v>
      </c>
      <c r="G994" s="134" t="s">
        <v>376</v>
      </c>
      <c r="H994" s="135">
        <v>133</v>
      </c>
      <c r="I994" s="136"/>
      <c r="J994" s="137">
        <f>ROUND(I994*H994,2)</f>
        <v>0</v>
      </c>
      <c r="K994" s="133" t="s">
        <v>320</v>
      </c>
      <c r="L994" s="32"/>
      <c r="M994" s="138" t="s">
        <v>1</v>
      </c>
      <c r="N994" s="139" t="s">
        <v>39</v>
      </c>
      <c r="P994" s="140">
        <f>O994*H994</f>
        <v>0</v>
      </c>
      <c r="Q994" s="140">
        <v>0</v>
      </c>
      <c r="R994" s="140">
        <f>Q994*H994</f>
        <v>0</v>
      </c>
      <c r="S994" s="140">
        <v>0</v>
      </c>
      <c r="T994" s="141">
        <f>S994*H994</f>
        <v>0</v>
      </c>
      <c r="AR994" s="142" t="s">
        <v>200</v>
      </c>
      <c r="AT994" s="142" t="s">
        <v>160</v>
      </c>
      <c r="AU994" s="142" t="s">
        <v>83</v>
      </c>
      <c r="AY994" s="17" t="s">
        <v>159</v>
      </c>
      <c r="BE994" s="143">
        <f>IF(N994="základní",J994,0)</f>
        <v>0</v>
      </c>
      <c r="BF994" s="143">
        <f>IF(N994="snížená",J994,0)</f>
        <v>0</v>
      </c>
      <c r="BG994" s="143">
        <f>IF(N994="zákl. přenesená",J994,0)</f>
        <v>0</v>
      </c>
      <c r="BH994" s="143">
        <f>IF(N994="sníž. přenesená",J994,0)</f>
        <v>0</v>
      </c>
      <c r="BI994" s="143">
        <f>IF(N994="nulová",J994,0)</f>
        <v>0</v>
      </c>
      <c r="BJ994" s="17" t="s">
        <v>81</v>
      </c>
      <c r="BK994" s="143">
        <f>ROUND(I994*H994,2)</f>
        <v>0</v>
      </c>
      <c r="BL994" s="17" t="s">
        <v>200</v>
      </c>
      <c r="BM994" s="142" t="s">
        <v>2664</v>
      </c>
    </row>
    <row r="995" spans="2:65" s="1" customFormat="1" ht="38.4">
      <c r="B995" s="32"/>
      <c r="D995" s="144" t="s">
        <v>165</v>
      </c>
      <c r="F995" s="145" t="s">
        <v>2665</v>
      </c>
      <c r="I995" s="146"/>
      <c r="L995" s="32"/>
      <c r="M995" s="147"/>
      <c r="T995" s="56"/>
      <c r="AT995" s="17" t="s">
        <v>165</v>
      </c>
      <c r="AU995" s="17" t="s">
        <v>83</v>
      </c>
    </row>
    <row r="996" spans="2:65" s="1" customFormat="1" ht="16.5" customHeight="1">
      <c r="B996" s="130"/>
      <c r="C996" s="158" t="s">
        <v>2666</v>
      </c>
      <c r="D996" s="158" t="s">
        <v>326</v>
      </c>
      <c r="E996" s="159" t="s">
        <v>2667</v>
      </c>
      <c r="F996" s="160" t="s">
        <v>2668</v>
      </c>
      <c r="G996" s="161" t="s">
        <v>376</v>
      </c>
      <c r="H996" s="162">
        <v>22</v>
      </c>
      <c r="I996" s="163"/>
      <c r="J996" s="164">
        <f>ROUND(I996*H996,2)</f>
        <v>0</v>
      </c>
      <c r="K996" s="160" t="s">
        <v>320</v>
      </c>
      <c r="L996" s="165"/>
      <c r="M996" s="166" t="s">
        <v>1</v>
      </c>
      <c r="N996" s="167" t="s">
        <v>39</v>
      </c>
      <c r="P996" s="140">
        <f>O996*H996</f>
        <v>0</v>
      </c>
      <c r="Q996" s="140">
        <v>5.8999999999999999E-3</v>
      </c>
      <c r="R996" s="140">
        <f>Q996*H996</f>
        <v>0.1298</v>
      </c>
      <c r="S996" s="140">
        <v>0</v>
      </c>
      <c r="T996" s="141">
        <f>S996*H996</f>
        <v>0</v>
      </c>
      <c r="AR996" s="142" t="s">
        <v>241</v>
      </c>
      <c r="AT996" s="142" t="s">
        <v>326</v>
      </c>
      <c r="AU996" s="142" t="s">
        <v>83</v>
      </c>
      <c r="AY996" s="17" t="s">
        <v>159</v>
      </c>
      <c r="BE996" s="143">
        <f>IF(N996="základní",J996,0)</f>
        <v>0</v>
      </c>
      <c r="BF996" s="143">
        <f>IF(N996="snížená",J996,0)</f>
        <v>0</v>
      </c>
      <c r="BG996" s="143">
        <f>IF(N996="zákl. přenesená",J996,0)</f>
        <v>0</v>
      </c>
      <c r="BH996" s="143">
        <f>IF(N996="sníž. přenesená",J996,0)</f>
        <v>0</v>
      </c>
      <c r="BI996" s="143">
        <f>IF(N996="nulová",J996,0)</f>
        <v>0</v>
      </c>
      <c r="BJ996" s="17" t="s">
        <v>81</v>
      </c>
      <c r="BK996" s="143">
        <f>ROUND(I996*H996,2)</f>
        <v>0</v>
      </c>
      <c r="BL996" s="17" t="s">
        <v>200</v>
      </c>
      <c r="BM996" s="142" t="s">
        <v>2669</v>
      </c>
    </row>
    <row r="997" spans="2:65" s="1" customFormat="1" ht="10.199999999999999">
      <c r="B997" s="32"/>
      <c r="D997" s="144" t="s">
        <v>165</v>
      </c>
      <c r="F997" s="145" t="s">
        <v>2668</v>
      </c>
      <c r="I997" s="146"/>
      <c r="L997" s="32"/>
      <c r="M997" s="147"/>
      <c r="T997" s="56"/>
      <c r="AT997" s="17" t="s">
        <v>165</v>
      </c>
      <c r="AU997" s="17" t="s">
        <v>83</v>
      </c>
    </row>
    <row r="998" spans="2:65" s="12" customFormat="1" ht="10.199999999999999">
      <c r="B998" s="168"/>
      <c r="D998" s="144" t="s">
        <v>331</v>
      </c>
      <c r="E998" s="169" t="s">
        <v>1</v>
      </c>
      <c r="F998" s="170" t="s">
        <v>2670</v>
      </c>
      <c r="H998" s="171">
        <v>22</v>
      </c>
      <c r="I998" s="172"/>
      <c r="L998" s="168"/>
      <c r="M998" s="173"/>
      <c r="T998" s="174"/>
      <c r="AT998" s="169" t="s">
        <v>331</v>
      </c>
      <c r="AU998" s="169" t="s">
        <v>83</v>
      </c>
      <c r="AV998" s="12" t="s">
        <v>83</v>
      </c>
      <c r="AW998" s="12" t="s">
        <v>31</v>
      </c>
      <c r="AX998" s="12" t="s">
        <v>81</v>
      </c>
      <c r="AY998" s="169" t="s">
        <v>159</v>
      </c>
    </row>
    <row r="999" spans="2:65" s="1" customFormat="1" ht="24.15" customHeight="1">
      <c r="B999" s="130"/>
      <c r="C999" s="158" t="s">
        <v>2671</v>
      </c>
      <c r="D999" s="158" t="s">
        <v>326</v>
      </c>
      <c r="E999" s="159" t="s">
        <v>2672</v>
      </c>
      <c r="F999" s="160" t="s">
        <v>2673</v>
      </c>
      <c r="G999" s="161" t="s">
        <v>376</v>
      </c>
      <c r="H999" s="162">
        <v>111</v>
      </c>
      <c r="I999" s="163"/>
      <c r="J999" s="164">
        <f>ROUND(I999*H999,2)</f>
        <v>0</v>
      </c>
      <c r="K999" s="160" t="s">
        <v>1</v>
      </c>
      <c r="L999" s="165"/>
      <c r="M999" s="166" t="s">
        <v>1</v>
      </c>
      <c r="N999" s="167" t="s">
        <v>39</v>
      </c>
      <c r="P999" s="140">
        <f>O999*H999</f>
        <v>0</v>
      </c>
      <c r="Q999" s="140">
        <v>4.7499999999999999E-3</v>
      </c>
      <c r="R999" s="140">
        <f>Q999*H999</f>
        <v>0.52725</v>
      </c>
      <c r="S999" s="140">
        <v>0</v>
      </c>
      <c r="T999" s="141">
        <f>S999*H999</f>
        <v>0</v>
      </c>
      <c r="AR999" s="142" t="s">
        <v>241</v>
      </c>
      <c r="AT999" s="142" t="s">
        <v>326</v>
      </c>
      <c r="AU999" s="142" t="s">
        <v>83</v>
      </c>
      <c r="AY999" s="17" t="s">
        <v>159</v>
      </c>
      <c r="BE999" s="143">
        <f>IF(N999="základní",J999,0)</f>
        <v>0</v>
      </c>
      <c r="BF999" s="143">
        <f>IF(N999="snížená",J999,0)</f>
        <v>0</v>
      </c>
      <c r="BG999" s="143">
        <f>IF(N999="zákl. přenesená",J999,0)</f>
        <v>0</v>
      </c>
      <c r="BH999" s="143">
        <f>IF(N999="sníž. přenesená",J999,0)</f>
        <v>0</v>
      </c>
      <c r="BI999" s="143">
        <f>IF(N999="nulová",J999,0)</f>
        <v>0</v>
      </c>
      <c r="BJ999" s="17" t="s">
        <v>81</v>
      </c>
      <c r="BK999" s="143">
        <f>ROUND(I999*H999,2)</f>
        <v>0</v>
      </c>
      <c r="BL999" s="17" t="s">
        <v>200</v>
      </c>
      <c r="BM999" s="142" t="s">
        <v>2674</v>
      </c>
    </row>
    <row r="1000" spans="2:65" s="1" customFormat="1" ht="10.199999999999999">
      <c r="B1000" s="32"/>
      <c r="D1000" s="144" t="s">
        <v>165</v>
      </c>
      <c r="F1000" s="145" t="s">
        <v>2673</v>
      </c>
      <c r="I1000" s="146"/>
      <c r="L1000" s="32"/>
      <c r="M1000" s="147"/>
      <c r="T1000" s="56"/>
      <c r="AT1000" s="17" t="s">
        <v>165</v>
      </c>
      <c r="AU1000" s="17" t="s">
        <v>83</v>
      </c>
    </row>
    <row r="1001" spans="2:65" s="12" customFormat="1" ht="10.199999999999999">
      <c r="B1001" s="168"/>
      <c r="D1001" s="144" t="s">
        <v>331</v>
      </c>
      <c r="E1001" s="169" t="s">
        <v>1</v>
      </c>
      <c r="F1001" s="170" t="s">
        <v>1004</v>
      </c>
      <c r="H1001" s="171">
        <v>111</v>
      </c>
      <c r="I1001" s="172"/>
      <c r="L1001" s="168"/>
      <c r="M1001" s="173"/>
      <c r="T1001" s="174"/>
      <c r="AT1001" s="169" t="s">
        <v>331</v>
      </c>
      <c r="AU1001" s="169" t="s">
        <v>83</v>
      </c>
      <c r="AV1001" s="12" t="s">
        <v>83</v>
      </c>
      <c r="AW1001" s="12" t="s">
        <v>31</v>
      </c>
      <c r="AX1001" s="12" t="s">
        <v>81</v>
      </c>
      <c r="AY1001" s="169" t="s">
        <v>159</v>
      </c>
    </row>
    <row r="1002" spans="2:65" s="12" customFormat="1" ht="10.199999999999999">
      <c r="B1002" s="168"/>
      <c r="D1002" s="144" t="s">
        <v>331</v>
      </c>
      <c r="E1002" s="169" t="s">
        <v>1</v>
      </c>
      <c r="F1002" s="170" t="s">
        <v>2675</v>
      </c>
      <c r="H1002" s="171">
        <v>110.81399999999999</v>
      </c>
      <c r="I1002" s="172"/>
      <c r="L1002" s="168"/>
      <c r="M1002" s="173"/>
      <c r="T1002" s="174"/>
      <c r="AT1002" s="169" t="s">
        <v>331</v>
      </c>
      <c r="AU1002" s="169" t="s">
        <v>83</v>
      </c>
      <c r="AV1002" s="12" t="s">
        <v>83</v>
      </c>
      <c r="AW1002" s="12" t="s">
        <v>31</v>
      </c>
      <c r="AX1002" s="12" t="s">
        <v>74</v>
      </c>
      <c r="AY1002" s="169" t="s">
        <v>159</v>
      </c>
    </row>
    <row r="1003" spans="2:65" s="1" customFormat="1" ht="33" customHeight="1">
      <c r="B1003" s="130"/>
      <c r="C1003" s="131" t="s">
        <v>2676</v>
      </c>
      <c r="D1003" s="131" t="s">
        <v>160</v>
      </c>
      <c r="E1003" s="132" t="s">
        <v>2677</v>
      </c>
      <c r="F1003" s="133" t="s">
        <v>2678</v>
      </c>
      <c r="G1003" s="134" t="s">
        <v>336</v>
      </c>
      <c r="H1003" s="135">
        <v>80.814999999999998</v>
      </c>
      <c r="I1003" s="136"/>
      <c r="J1003" s="137">
        <f>ROUND(I1003*H1003,2)</f>
        <v>0</v>
      </c>
      <c r="K1003" s="133" t="s">
        <v>320</v>
      </c>
      <c r="L1003" s="32"/>
      <c r="M1003" s="138" t="s">
        <v>1</v>
      </c>
      <c r="N1003" s="139" t="s">
        <v>39</v>
      </c>
      <c r="P1003" s="140">
        <f>O1003*H1003</f>
        <v>0</v>
      </c>
      <c r="Q1003" s="140">
        <v>0</v>
      </c>
      <c r="R1003" s="140">
        <f>Q1003*H1003</f>
        <v>0</v>
      </c>
      <c r="S1003" s="140">
        <v>0</v>
      </c>
      <c r="T1003" s="141">
        <f>S1003*H1003</f>
        <v>0</v>
      </c>
      <c r="AR1003" s="142" t="s">
        <v>200</v>
      </c>
      <c r="AT1003" s="142" t="s">
        <v>160</v>
      </c>
      <c r="AU1003" s="142" t="s">
        <v>83</v>
      </c>
      <c r="AY1003" s="17" t="s">
        <v>159</v>
      </c>
      <c r="BE1003" s="143">
        <f>IF(N1003="základní",J1003,0)</f>
        <v>0</v>
      </c>
      <c r="BF1003" s="143">
        <f>IF(N1003="snížená",J1003,0)</f>
        <v>0</v>
      </c>
      <c r="BG1003" s="143">
        <f>IF(N1003="zákl. přenesená",J1003,0)</f>
        <v>0</v>
      </c>
      <c r="BH1003" s="143">
        <f>IF(N1003="sníž. přenesená",J1003,0)</f>
        <v>0</v>
      </c>
      <c r="BI1003" s="143">
        <f>IF(N1003="nulová",J1003,0)</f>
        <v>0</v>
      </c>
      <c r="BJ1003" s="17" t="s">
        <v>81</v>
      </c>
      <c r="BK1003" s="143">
        <f>ROUND(I1003*H1003,2)</f>
        <v>0</v>
      </c>
      <c r="BL1003" s="17" t="s">
        <v>200</v>
      </c>
      <c r="BM1003" s="142" t="s">
        <v>2679</v>
      </c>
    </row>
    <row r="1004" spans="2:65" s="1" customFormat="1" ht="19.2">
      <c r="B1004" s="32"/>
      <c r="D1004" s="144" t="s">
        <v>165</v>
      </c>
      <c r="F1004" s="145" t="s">
        <v>2680</v>
      </c>
      <c r="I1004" s="146"/>
      <c r="L1004" s="32"/>
      <c r="M1004" s="147"/>
      <c r="T1004" s="56"/>
      <c r="AT1004" s="17" t="s">
        <v>165</v>
      </c>
      <c r="AU1004" s="17" t="s">
        <v>83</v>
      </c>
    </row>
    <row r="1005" spans="2:65" s="12" customFormat="1" ht="10.199999999999999">
      <c r="B1005" s="168"/>
      <c r="D1005" s="144" t="s">
        <v>331</v>
      </c>
      <c r="E1005" s="169" t="s">
        <v>1</v>
      </c>
      <c r="F1005" s="170" t="s">
        <v>2681</v>
      </c>
      <c r="H1005" s="171">
        <v>80.814999999999998</v>
      </c>
      <c r="I1005" s="172"/>
      <c r="L1005" s="168"/>
      <c r="M1005" s="173"/>
      <c r="T1005" s="174"/>
      <c r="AT1005" s="169" t="s">
        <v>331</v>
      </c>
      <c r="AU1005" s="169" t="s">
        <v>83</v>
      </c>
      <c r="AV1005" s="12" t="s">
        <v>83</v>
      </c>
      <c r="AW1005" s="12" t="s">
        <v>31</v>
      </c>
      <c r="AX1005" s="12" t="s">
        <v>81</v>
      </c>
      <c r="AY1005" s="169" t="s">
        <v>159</v>
      </c>
    </row>
    <row r="1006" spans="2:65" s="1" customFormat="1" ht="37.799999999999997" customHeight="1">
      <c r="B1006" s="130"/>
      <c r="C1006" s="158" t="s">
        <v>2682</v>
      </c>
      <c r="D1006" s="158" t="s">
        <v>326</v>
      </c>
      <c r="E1006" s="159" t="s">
        <v>2683</v>
      </c>
      <c r="F1006" s="160" t="s">
        <v>2684</v>
      </c>
      <c r="G1006" s="161" t="s">
        <v>336</v>
      </c>
      <c r="H1006" s="162">
        <v>80.814999999999998</v>
      </c>
      <c r="I1006" s="163"/>
      <c r="J1006" s="164">
        <f>ROUND(I1006*H1006,2)</f>
        <v>0</v>
      </c>
      <c r="K1006" s="160" t="s">
        <v>320</v>
      </c>
      <c r="L1006" s="165"/>
      <c r="M1006" s="166" t="s">
        <v>1</v>
      </c>
      <c r="N1006" s="167" t="s">
        <v>39</v>
      </c>
      <c r="P1006" s="140">
        <f>O1006*H1006</f>
        <v>0</v>
      </c>
      <c r="Q1006" s="140">
        <v>2.0000000000000001E-4</v>
      </c>
      <c r="R1006" s="140">
        <f>Q1006*H1006</f>
        <v>1.6163E-2</v>
      </c>
      <c r="S1006" s="140">
        <v>0</v>
      </c>
      <c r="T1006" s="141">
        <f>S1006*H1006</f>
        <v>0</v>
      </c>
      <c r="AR1006" s="142" t="s">
        <v>241</v>
      </c>
      <c r="AT1006" s="142" t="s">
        <v>326</v>
      </c>
      <c r="AU1006" s="142" t="s">
        <v>83</v>
      </c>
      <c r="AY1006" s="17" t="s">
        <v>159</v>
      </c>
      <c r="BE1006" s="143">
        <f>IF(N1006="základní",J1006,0)</f>
        <v>0</v>
      </c>
      <c r="BF1006" s="143">
        <f>IF(N1006="snížená",J1006,0)</f>
        <v>0</v>
      </c>
      <c r="BG1006" s="143">
        <f>IF(N1006="zákl. přenesená",J1006,0)</f>
        <v>0</v>
      </c>
      <c r="BH1006" s="143">
        <f>IF(N1006="sníž. přenesená",J1006,0)</f>
        <v>0</v>
      </c>
      <c r="BI1006" s="143">
        <f>IF(N1006="nulová",J1006,0)</f>
        <v>0</v>
      </c>
      <c r="BJ1006" s="17" t="s">
        <v>81</v>
      </c>
      <c r="BK1006" s="143">
        <f>ROUND(I1006*H1006,2)</f>
        <v>0</v>
      </c>
      <c r="BL1006" s="17" t="s">
        <v>200</v>
      </c>
      <c r="BM1006" s="142" t="s">
        <v>2685</v>
      </c>
    </row>
    <row r="1007" spans="2:65" s="1" customFormat="1" ht="19.2">
      <c r="B1007" s="32"/>
      <c r="D1007" s="144" t="s">
        <v>165</v>
      </c>
      <c r="F1007" s="145" t="s">
        <v>2684</v>
      </c>
      <c r="I1007" s="146"/>
      <c r="L1007" s="32"/>
      <c r="M1007" s="147"/>
      <c r="T1007" s="56"/>
      <c r="AT1007" s="17" t="s">
        <v>165</v>
      </c>
      <c r="AU1007" s="17" t="s">
        <v>83</v>
      </c>
    </row>
    <row r="1008" spans="2:65" s="1" customFormat="1" ht="24.15" customHeight="1">
      <c r="B1008" s="130"/>
      <c r="C1008" s="131" t="s">
        <v>2686</v>
      </c>
      <c r="D1008" s="131" t="s">
        <v>160</v>
      </c>
      <c r="E1008" s="132" t="s">
        <v>2687</v>
      </c>
      <c r="F1008" s="133" t="s">
        <v>2688</v>
      </c>
      <c r="G1008" s="134" t="s">
        <v>344</v>
      </c>
      <c r="H1008" s="135">
        <v>91.41</v>
      </c>
      <c r="I1008" s="136"/>
      <c r="J1008" s="137">
        <f>ROUND(I1008*H1008,2)</f>
        <v>0</v>
      </c>
      <c r="K1008" s="133" t="s">
        <v>320</v>
      </c>
      <c r="L1008" s="32"/>
      <c r="M1008" s="138" t="s">
        <v>1</v>
      </c>
      <c r="N1008" s="139" t="s">
        <v>39</v>
      </c>
      <c r="P1008" s="140">
        <f>O1008*H1008</f>
        <v>0</v>
      </c>
      <c r="Q1008" s="140">
        <v>0</v>
      </c>
      <c r="R1008" s="140">
        <f>Q1008*H1008</f>
        <v>0</v>
      </c>
      <c r="S1008" s="140">
        <v>0</v>
      </c>
      <c r="T1008" s="141">
        <f>S1008*H1008</f>
        <v>0</v>
      </c>
      <c r="AR1008" s="142" t="s">
        <v>200</v>
      </c>
      <c r="AT1008" s="142" t="s">
        <v>160</v>
      </c>
      <c r="AU1008" s="142" t="s">
        <v>83</v>
      </c>
      <c r="AY1008" s="17" t="s">
        <v>159</v>
      </c>
      <c r="BE1008" s="143">
        <f>IF(N1008="základní",J1008,0)</f>
        <v>0</v>
      </c>
      <c r="BF1008" s="143">
        <f>IF(N1008="snížená",J1008,0)</f>
        <v>0</v>
      </c>
      <c r="BG1008" s="143">
        <f>IF(N1008="zákl. přenesená",J1008,0)</f>
        <v>0</v>
      </c>
      <c r="BH1008" s="143">
        <f>IF(N1008="sníž. přenesená",J1008,0)</f>
        <v>0</v>
      </c>
      <c r="BI1008" s="143">
        <f>IF(N1008="nulová",J1008,0)</f>
        <v>0</v>
      </c>
      <c r="BJ1008" s="17" t="s">
        <v>81</v>
      </c>
      <c r="BK1008" s="143">
        <f>ROUND(I1008*H1008,2)</f>
        <v>0</v>
      </c>
      <c r="BL1008" s="17" t="s">
        <v>200</v>
      </c>
      <c r="BM1008" s="142" t="s">
        <v>2689</v>
      </c>
    </row>
    <row r="1009" spans="2:65" s="1" customFormat="1" ht="19.2">
      <c r="B1009" s="32"/>
      <c r="D1009" s="144" t="s">
        <v>165</v>
      </c>
      <c r="F1009" s="145" t="s">
        <v>2688</v>
      </c>
      <c r="I1009" s="146"/>
      <c r="L1009" s="32"/>
      <c r="M1009" s="147"/>
      <c r="T1009" s="56"/>
      <c r="AT1009" s="17" t="s">
        <v>165</v>
      </c>
      <c r="AU1009" s="17" t="s">
        <v>83</v>
      </c>
    </row>
    <row r="1010" spans="2:65" s="12" customFormat="1" ht="10.199999999999999">
      <c r="B1010" s="168"/>
      <c r="D1010" s="144" t="s">
        <v>331</v>
      </c>
      <c r="E1010" s="169" t="s">
        <v>1</v>
      </c>
      <c r="F1010" s="170" t="s">
        <v>2690</v>
      </c>
      <c r="H1010" s="171">
        <v>91.41</v>
      </c>
      <c r="I1010" s="172"/>
      <c r="L1010" s="168"/>
      <c r="M1010" s="173"/>
      <c r="T1010" s="174"/>
      <c r="AT1010" s="169" t="s">
        <v>331</v>
      </c>
      <c r="AU1010" s="169" t="s">
        <v>83</v>
      </c>
      <c r="AV1010" s="12" t="s">
        <v>83</v>
      </c>
      <c r="AW1010" s="12" t="s">
        <v>31</v>
      </c>
      <c r="AX1010" s="12" t="s">
        <v>74</v>
      </c>
      <c r="AY1010" s="169" t="s">
        <v>159</v>
      </c>
    </row>
    <row r="1011" spans="2:65" s="14" customFormat="1" ht="10.199999999999999">
      <c r="B1011" s="182"/>
      <c r="D1011" s="144" t="s">
        <v>331</v>
      </c>
      <c r="E1011" s="183" t="s">
        <v>1</v>
      </c>
      <c r="F1011" s="184" t="s">
        <v>1597</v>
      </c>
      <c r="H1011" s="185">
        <v>91.41</v>
      </c>
      <c r="I1011" s="186"/>
      <c r="L1011" s="182"/>
      <c r="M1011" s="187"/>
      <c r="T1011" s="188"/>
      <c r="AT1011" s="183" t="s">
        <v>331</v>
      </c>
      <c r="AU1011" s="183" t="s">
        <v>83</v>
      </c>
      <c r="AV1011" s="14" t="s">
        <v>164</v>
      </c>
      <c r="AW1011" s="14" t="s">
        <v>31</v>
      </c>
      <c r="AX1011" s="14" t="s">
        <v>81</v>
      </c>
      <c r="AY1011" s="183" t="s">
        <v>159</v>
      </c>
    </row>
    <row r="1012" spans="2:65" s="1" customFormat="1" ht="24.15" customHeight="1">
      <c r="B1012" s="130"/>
      <c r="C1012" s="158" t="s">
        <v>2691</v>
      </c>
      <c r="D1012" s="158" t="s">
        <v>326</v>
      </c>
      <c r="E1012" s="159" t="s">
        <v>2692</v>
      </c>
      <c r="F1012" s="160" t="s">
        <v>2693</v>
      </c>
      <c r="G1012" s="161" t="s">
        <v>344</v>
      </c>
      <c r="H1012" s="162">
        <v>91.41</v>
      </c>
      <c r="I1012" s="163"/>
      <c r="J1012" s="164">
        <f>ROUND(I1012*H1012,2)</f>
        <v>0</v>
      </c>
      <c r="K1012" s="160" t="s">
        <v>320</v>
      </c>
      <c r="L1012" s="165"/>
      <c r="M1012" s="166" t="s">
        <v>1</v>
      </c>
      <c r="N1012" s="167" t="s">
        <v>39</v>
      </c>
      <c r="P1012" s="140">
        <f>O1012*H1012</f>
        <v>0</v>
      </c>
      <c r="Q1012" s="140">
        <v>0</v>
      </c>
      <c r="R1012" s="140">
        <f>Q1012*H1012</f>
        <v>0</v>
      </c>
      <c r="S1012" s="140">
        <v>0</v>
      </c>
      <c r="T1012" s="141">
        <f>S1012*H1012</f>
        <v>0</v>
      </c>
      <c r="AR1012" s="142" t="s">
        <v>241</v>
      </c>
      <c r="AT1012" s="142" t="s">
        <v>326</v>
      </c>
      <c r="AU1012" s="142" t="s">
        <v>83</v>
      </c>
      <c r="AY1012" s="17" t="s">
        <v>159</v>
      </c>
      <c r="BE1012" s="143">
        <f>IF(N1012="základní",J1012,0)</f>
        <v>0</v>
      </c>
      <c r="BF1012" s="143">
        <f>IF(N1012="snížená",J1012,0)</f>
        <v>0</v>
      </c>
      <c r="BG1012" s="143">
        <f>IF(N1012="zákl. přenesená",J1012,0)</f>
        <v>0</v>
      </c>
      <c r="BH1012" s="143">
        <f>IF(N1012="sníž. přenesená",J1012,0)</f>
        <v>0</v>
      </c>
      <c r="BI1012" s="143">
        <f>IF(N1012="nulová",J1012,0)</f>
        <v>0</v>
      </c>
      <c r="BJ1012" s="17" t="s">
        <v>81</v>
      </c>
      <c r="BK1012" s="143">
        <f>ROUND(I1012*H1012,2)</f>
        <v>0</v>
      </c>
      <c r="BL1012" s="17" t="s">
        <v>200</v>
      </c>
      <c r="BM1012" s="142" t="s">
        <v>2694</v>
      </c>
    </row>
    <row r="1013" spans="2:65" s="1" customFormat="1" ht="19.2">
      <c r="B1013" s="32"/>
      <c r="D1013" s="144" t="s">
        <v>165</v>
      </c>
      <c r="F1013" s="145" t="s">
        <v>2693</v>
      </c>
      <c r="I1013" s="146"/>
      <c r="L1013" s="32"/>
      <c r="M1013" s="147"/>
      <c r="T1013" s="56"/>
      <c r="AT1013" s="17" t="s">
        <v>165</v>
      </c>
      <c r="AU1013" s="17" t="s">
        <v>83</v>
      </c>
    </row>
    <row r="1014" spans="2:65" s="1" customFormat="1" ht="24.15" customHeight="1">
      <c r="B1014" s="130"/>
      <c r="C1014" s="131" t="s">
        <v>2695</v>
      </c>
      <c r="D1014" s="131" t="s">
        <v>160</v>
      </c>
      <c r="E1014" s="132" t="s">
        <v>2696</v>
      </c>
      <c r="F1014" s="133" t="s">
        <v>2697</v>
      </c>
      <c r="G1014" s="134" t="s">
        <v>329</v>
      </c>
      <c r="H1014" s="135">
        <v>8.1140000000000008</v>
      </c>
      <c r="I1014" s="136"/>
      <c r="J1014" s="137">
        <f>ROUND(I1014*H1014,2)</f>
        <v>0</v>
      </c>
      <c r="K1014" s="133" t="s">
        <v>320</v>
      </c>
      <c r="L1014" s="32"/>
      <c r="M1014" s="138" t="s">
        <v>1</v>
      </c>
      <c r="N1014" s="139" t="s">
        <v>39</v>
      </c>
      <c r="P1014" s="140">
        <f>O1014*H1014</f>
        <v>0</v>
      </c>
      <c r="Q1014" s="140">
        <v>0</v>
      </c>
      <c r="R1014" s="140">
        <f>Q1014*H1014</f>
        <v>0</v>
      </c>
      <c r="S1014" s="140">
        <v>0</v>
      </c>
      <c r="T1014" s="141">
        <f>S1014*H1014</f>
        <v>0</v>
      </c>
      <c r="AR1014" s="142" t="s">
        <v>200</v>
      </c>
      <c r="AT1014" s="142" t="s">
        <v>160</v>
      </c>
      <c r="AU1014" s="142" t="s">
        <v>83</v>
      </c>
      <c r="AY1014" s="17" t="s">
        <v>159</v>
      </c>
      <c r="BE1014" s="143">
        <f>IF(N1014="základní",J1014,0)</f>
        <v>0</v>
      </c>
      <c r="BF1014" s="143">
        <f>IF(N1014="snížená",J1014,0)</f>
        <v>0</v>
      </c>
      <c r="BG1014" s="143">
        <f>IF(N1014="zákl. přenesená",J1014,0)</f>
        <v>0</v>
      </c>
      <c r="BH1014" s="143">
        <f>IF(N1014="sníž. přenesená",J1014,0)</f>
        <v>0</v>
      </c>
      <c r="BI1014" s="143">
        <f>IF(N1014="nulová",J1014,0)</f>
        <v>0</v>
      </c>
      <c r="BJ1014" s="17" t="s">
        <v>81</v>
      </c>
      <c r="BK1014" s="143">
        <f>ROUND(I1014*H1014,2)</f>
        <v>0</v>
      </c>
      <c r="BL1014" s="17" t="s">
        <v>200</v>
      </c>
      <c r="BM1014" s="142" t="s">
        <v>2698</v>
      </c>
    </row>
    <row r="1015" spans="2:65" s="1" customFormat="1" ht="28.8">
      <c r="B1015" s="32"/>
      <c r="D1015" s="144" t="s">
        <v>165</v>
      </c>
      <c r="F1015" s="145" t="s">
        <v>2699</v>
      </c>
      <c r="I1015" s="146"/>
      <c r="L1015" s="32"/>
      <c r="M1015" s="147"/>
      <c r="T1015" s="56"/>
      <c r="AT1015" s="17" t="s">
        <v>165</v>
      </c>
      <c r="AU1015" s="17" t="s">
        <v>83</v>
      </c>
    </row>
    <row r="1016" spans="2:65" s="10" customFormat="1" ht="22.8" customHeight="1">
      <c r="B1016" s="120"/>
      <c r="D1016" s="121" t="s">
        <v>73</v>
      </c>
      <c r="E1016" s="156" t="s">
        <v>2700</v>
      </c>
      <c r="F1016" s="156" t="s">
        <v>2701</v>
      </c>
      <c r="I1016" s="123"/>
      <c r="J1016" s="157">
        <f>BK1016</f>
        <v>0</v>
      </c>
      <c r="L1016" s="120"/>
      <c r="M1016" s="125"/>
      <c r="P1016" s="126">
        <f>SUM(P1017:P1063)</f>
        <v>0</v>
      </c>
      <c r="R1016" s="126">
        <f>SUM(R1017:R1063)</f>
        <v>0.4281196000000001</v>
      </c>
      <c r="T1016" s="127">
        <f>SUM(T1017:T1063)</f>
        <v>0</v>
      </c>
      <c r="AR1016" s="121" t="s">
        <v>83</v>
      </c>
      <c r="AT1016" s="128" t="s">
        <v>73</v>
      </c>
      <c r="AU1016" s="128" t="s">
        <v>81</v>
      </c>
      <c r="AY1016" s="121" t="s">
        <v>159</v>
      </c>
      <c r="BK1016" s="129">
        <f>SUM(BK1017:BK1063)</f>
        <v>0</v>
      </c>
    </row>
    <row r="1017" spans="2:65" s="1" customFormat="1" ht="33" customHeight="1">
      <c r="B1017" s="130"/>
      <c r="C1017" s="131" t="s">
        <v>2702</v>
      </c>
      <c r="D1017" s="131" t="s">
        <v>160</v>
      </c>
      <c r="E1017" s="132" t="s">
        <v>2703</v>
      </c>
      <c r="F1017" s="133" t="s">
        <v>2704</v>
      </c>
      <c r="G1017" s="134" t="s">
        <v>336</v>
      </c>
      <c r="H1017" s="135">
        <v>10.24</v>
      </c>
      <c r="I1017" s="136"/>
      <c r="J1017" s="137">
        <f>ROUND(I1017*H1017,2)</f>
        <v>0</v>
      </c>
      <c r="K1017" s="133" t="s">
        <v>320</v>
      </c>
      <c r="L1017" s="32"/>
      <c r="M1017" s="138" t="s">
        <v>1</v>
      </c>
      <c r="N1017" s="139" t="s">
        <v>39</v>
      </c>
      <c r="P1017" s="140">
        <f>O1017*H1017</f>
        <v>0</v>
      </c>
      <c r="Q1017" s="140">
        <v>1.3999999999999999E-4</v>
      </c>
      <c r="R1017" s="140">
        <f>Q1017*H1017</f>
        <v>1.4335999999999999E-3</v>
      </c>
      <c r="S1017" s="140">
        <v>0</v>
      </c>
      <c r="T1017" s="141">
        <f>S1017*H1017</f>
        <v>0</v>
      </c>
      <c r="AR1017" s="142" t="s">
        <v>200</v>
      </c>
      <c r="AT1017" s="142" t="s">
        <v>160</v>
      </c>
      <c r="AU1017" s="142" t="s">
        <v>83</v>
      </c>
      <c r="AY1017" s="17" t="s">
        <v>159</v>
      </c>
      <c r="BE1017" s="143">
        <f>IF(N1017="základní",J1017,0)</f>
        <v>0</v>
      </c>
      <c r="BF1017" s="143">
        <f>IF(N1017="snížená",J1017,0)</f>
        <v>0</v>
      </c>
      <c r="BG1017" s="143">
        <f>IF(N1017="zákl. přenesená",J1017,0)</f>
        <v>0</v>
      </c>
      <c r="BH1017" s="143">
        <f>IF(N1017="sníž. přenesená",J1017,0)</f>
        <v>0</v>
      </c>
      <c r="BI1017" s="143">
        <f>IF(N1017="nulová",J1017,0)</f>
        <v>0</v>
      </c>
      <c r="BJ1017" s="17" t="s">
        <v>81</v>
      </c>
      <c r="BK1017" s="143">
        <f>ROUND(I1017*H1017,2)</f>
        <v>0</v>
      </c>
      <c r="BL1017" s="17" t="s">
        <v>200</v>
      </c>
      <c r="BM1017" s="142" t="s">
        <v>2705</v>
      </c>
    </row>
    <row r="1018" spans="2:65" s="1" customFormat="1" ht="19.2">
      <c r="B1018" s="32"/>
      <c r="D1018" s="144" t="s">
        <v>165</v>
      </c>
      <c r="F1018" s="145" t="s">
        <v>2706</v>
      </c>
      <c r="I1018" s="146"/>
      <c r="L1018" s="32"/>
      <c r="M1018" s="147"/>
      <c r="T1018" s="56"/>
      <c r="AT1018" s="17" t="s">
        <v>165</v>
      </c>
      <c r="AU1018" s="17" t="s">
        <v>83</v>
      </c>
    </row>
    <row r="1019" spans="2:65" s="13" customFormat="1" ht="10.199999999999999">
      <c r="B1019" s="176"/>
      <c r="D1019" s="144" t="s">
        <v>331</v>
      </c>
      <c r="E1019" s="177" t="s">
        <v>1</v>
      </c>
      <c r="F1019" s="178" t="s">
        <v>2707</v>
      </c>
      <c r="H1019" s="177" t="s">
        <v>1</v>
      </c>
      <c r="I1019" s="179"/>
      <c r="L1019" s="176"/>
      <c r="M1019" s="180"/>
      <c r="T1019" s="181"/>
      <c r="AT1019" s="177" t="s">
        <v>331</v>
      </c>
      <c r="AU1019" s="177" t="s">
        <v>83</v>
      </c>
      <c r="AV1019" s="13" t="s">
        <v>81</v>
      </c>
      <c r="AW1019" s="13" t="s">
        <v>31</v>
      </c>
      <c r="AX1019" s="13" t="s">
        <v>74</v>
      </c>
      <c r="AY1019" s="177" t="s">
        <v>159</v>
      </c>
    </row>
    <row r="1020" spans="2:65" s="13" customFormat="1" ht="10.199999999999999">
      <c r="B1020" s="176"/>
      <c r="D1020" s="144" t="s">
        <v>331</v>
      </c>
      <c r="E1020" s="177" t="s">
        <v>1</v>
      </c>
      <c r="F1020" s="178" t="s">
        <v>2708</v>
      </c>
      <c r="H1020" s="177" t="s">
        <v>1</v>
      </c>
      <c r="I1020" s="179"/>
      <c r="L1020" s="176"/>
      <c r="M1020" s="180"/>
      <c r="T1020" s="181"/>
      <c r="AT1020" s="177" t="s">
        <v>331</v>
      </c>
      <c r="AU1020" s="177" t="s">
        <v>83</v>
      </c>
      <c r="AV1020" s="13" t="s">
        <v>81</v>
      </c>
      <c r="AW1020" s="13" t="s">
        <v>31</v>
      </c>
      <c r="AX1020" s="13" t="s">
        <v>74</v>
      </c>
      <c r="AY1020" s="177" t="s">
        <v>159</v>
      </c>
    </row>
    <row r="1021" spans="2:65" s="12" customFormat="1" ht="10.199999999999999">
      <c r="B1021" s="168"/>
      <c r="D1021" s="144" t="s">
        <v>331</v>
      </c>
      <c r="E1021" s="169" t="s">
        <v>1</v>
      </c>
      <c r="F1021" s="170" t="s">
        <v>2709</v>
      </c>
      <c r="H1021" s="171">
        <v>10.24</v>
      </c>
      <c r="I1021" s="172"/>
      <c r="L1021" s="168"/>
      <c r="M1021" s="173"/>
      <c r="T1021" s="174"/>
      <c r="AT1021" s="169" t="s">
        <v>331</v>
      </c>
      <c r="AU1021" s="169" t="s">
        <v>83</v>
      </c>
      <c r="AV1021" s="12" t="s">
        <v>83</v>
      </c>
      <c r="AW1021" s="12" t="s">
        <v>31</v>
      </c>
      <c r="AX1021" s="12" t="s">
        <v>74</v>
      </c>
      <c r="AY1021" s="169" t="s">
        <v>159</v>
      </c>
    </row>
    <row r="1022" spans="2:65" s="14" customFormat="1" ht="10.199999999999999">
      <c r="B1022" s="182"/>
      <c r="D1022" s="144" t="s">
        <v>331</v>
      </c>
      <c r="E1022" s="183" t="s">
        <v>1</v>
      </c>
      <c r="F1022" s="184" t="s">
        <v>1597</v>
      </c>
      <c r="H1022" s="185">
        <v>10.24</v>
      </c>
      <c r="I1022" s="186"/>
      <c r="L1022" s="182"/>
      <c r="M1022" s="187"/>
      <c r="T1022" s="188"/>
      <c r="AT1022" s="183" t="s">
        <v>331</v>
      </c>
      <c r="AU1022" s="183" t="s">
        <v>83</v>
      </c>
      <c r="AV1022" s="14" t="s">
        <v>164</v>
      </c>
      <c r="AW1022" s="14" t="s">
        <v>31</v>
      </c>
      <c r="AX1022" s="14" t="s">
        <v>81</v>
      </c>
      <c r="AY1022" s="183" t="s">
        <v>159</v>
      </c>
    </row>
    <row r="1023" spans="2:65" s="1" customFormat="1" ht="21.75" customHeight="1">
      <c r="B1023" s="130"/>
      <c r="C1023" s="158" t="s">
        <v>2710</v>
      </c>
      <c r="D1023" s="158" t="s">
        <v>326</v>
      </c>
      <c r="E1023" s="159" t="s">
        <v>2711</v>
      </c>
      <c r="F1023" s="160" t="s">
        <v>2712</v>
      </c>
      <c r="G1023" s="161" t="s">
        <v>336</v>
      </c>
      <c r="H1023" s="162">
        <v>10.24</v>
      </c>
      <c r="I1023" s="163"/>
      <c r="J1023" s="164">
        <f>ROUND(I1023*H1023,2)</f>
        <v>0</v>
      </c>
      <c r="K1023" s="160" t="s">
        <v>1</v>
      </c>
      <c r="L1023" s="165"/>
      <c r="M1023" s="166" t="s">
        <v>1</v>
      </c>
      <c r="N1023" s="167" t="s">
        <v>39</v>
      </c>
      <c r="P1023" s="140">
        <f>O1023*H1023</f>
        <v>0</v>
      </c>
      <c r="Q1023" s="140">
        <v>1.89E-2</v>
      </c>
      <c r="R1023" s="140">
        <f>Q1023*H1023</f>
        <v>0.19353600000000001</v>
      </c>
      <c r="S1023" s="140">
        <v>0</v>
      </c>
      <c r="T1023" s="141">
        <f>S1023*H1023</f>
        <v>0</v>
      </c>
      <c r="AR1023" s="142" t="s">
        <v>241</v>
      </c>
      <c r="AT1023" s="142" t="s">
        <v>326</v>
      </c>
      <c r="AU1023" s="142" t="s">
        <v>83</v>
      </c>
      <c r="AY1023" s="17" t="s">
        <v>159</v>
      </c>
      <c r="BE1023" s="143">
        <f>IF(N1023="základní",J1023,0)</f>
        <v>0</v>
      </c>
      <c r="BF1023" s="143">
        <f>IF(N1023="snížená",J1023,0)</f>
        <v>0</v>
      </c>
      <c r="BG1023" s="143">
        <f>IF(N1023="zákl. přenesená",J1023,0)</f>
        <v>0</v>
      </c>
      <c r="BH1023" s="143">
        <f>IF(N1023="sníž. přenesená",J1023,0)</f>
        <v>0</v>
      </c>
      <c r="BI1023" s="143">
        <f>IF(N1023="nulová",J1023,0)</f>
        <v>0</v>
      </c>
      <c r="BJ1023" s="17" t="s">
        <v>81</v>
      </c>
      <c r="BK1023" s="143">
        <f>ROUND(I1023*H1023,2)</f>
        <v>0</v>
      </c>
      <c r="BL1023" s="17" t="s">
        <v>200</v>
      </c>
      <c r="BM1023" s="142" t="s">
        <v>2713</v>
      </c>
    </row>
    <row r="1024" spans="2:65" s="1" customFormat="1" ht="10.199999999999999">
      <c r="B1024" s="32"/>
      <c r="D1024" s="144" t="s">
        <v>165</v>
      </c>
      <c r="F1024" s="145" t="s">
        <v>2712</v>
      </c>
      <c r="I1024" s="146"/>
      <c r="L1024" s="32"/>
      <c r="M1024" s="147"/>
      <c r="T1024" s="56"/>
      <c r="AT1024" s="17" t="s">
        <v>165</v>
      </c>
      <c r="AU1024" s="17" t="s">
        <v>83</v>
      </c>
    </row>
    <row r="1025" spans="2:65" s="1" customFormat="1" ht="33" customHeight="1">
      <c r="B1025" s="130"/>
      <c r="C1025" s="131" t="s">
        <v>2714</v>
      </c>
      <c r="D1025" s="131" t="s">
        <v>160</v>
      </c>
      <c r="E1025" s="132" t="s">
        <v>2715</v>
      </c>
      <c r="F1025" s="133" t="s">
        <v>2716</v>
      </c>
      <c r="G1025" s="134" t="s">
        <v>344</v>
      </c>
      <c r="H1025" s="135">
        <v>12.6</v>
      </c>
      <c r="I1025" s="136"/>
      <c r="J1025" s="137">
        <f>ROUND(I1025*H1025,2)</f>
        <v>0</v>
      </c>
      <c r="K1025" s="133" t="s">
        <v>320</v>
      </c>
      <c r="L1025" s="32"/>
      <c r="M1025" s="138" t="s">
        <v>1</v>
      </c>
      <c r="N1025" s="139" t="s">
        <v>39</v>
      </c>
      <c r="P1025" s="140">
        <f>O1025*H1025</f>
        <v>0</v>
      </c>
      <c r="Q1025" s="140">
        <v>0</v>
      </c>
      <c r="R1025" s="140">
        <f>Q1025*H1025</f>
        <v>0</v>
      </c>
      <c r="S1025" s="140">
        <v>0</v>
      </c>
      <c r="T1025" s="141">
        <f>S1025*H1025</f>
        <v>0</v>
      </c>
      <c r="AR1025" s="142" t="s">
        <v>200</v>
      </c>
      <c r="AT1025" s="142" t="s">
        <v>160</v>
      </c>
      <c r="AU1025" s="142" t="s">
        <v>83</v>
      </c>
      <c r="AY1025" s="17" t="s">
        <v>159</v>
      </c>
      <c r="BE1025" s="143">
        <f>IF(N1025="základní",J1025,0)</f>
        <v>0</v>
      </c>
      <c r="BF1025" s="143">
        <f>IF(N1025="snížená",J1025,0)</f>
        <v>0</v>
      </c>
      <c r="BG1025" s="143">
        <f>IF(N1025="zákl. přenesená",J1025,0)</f>
        <v>0</v>
      </c>
      <c r="BH1025" s="143">
        <f>IF(N1025="sníž. přenesená",J1025,0)</f>
        <v>0</v>
      </c>
      <c r="BI1025" s="143">
        <f>IF(N1025="nulová",J1025,0)</f>
        <v>0</v>
      </c>
      <c r="BJ1025" s="17" t="s">
        <v>81</v>
      </c>
      <c r="BK1025" s="143">
        <f>ROUND(I1025*H1025,2)</f>
        <v>0</v>
      </c>
      <c r="BL1025" s="17" t="s">
        <v>200</v>
      </c>
      <c r="BM1025" s="142" t="s">
        <v>2717</v>
      </c>
    </row>
    <row r="1026" spans="2:65" s="1" customFormat="1" ht="19.2">
      <c r="B1026" s="32"/>
      <c r="D1026" s="144" t="s">
        <v>165</v>
      </c>
      <c r="F1026" s="145" t="s">
        <v>2718</v>
      </c>
      <c r="I1026" s="146"/>
      <c r="L1026" s="32"/>
      <c r="M1026" s="147"/>
      <c r="T1026" s="56"/>
      <c r="AT1026" s="17" t="s">
        <v>165</v>
      </c>
      <c r="AU1026" s="17" t="s">
        <v>83</v>
      </c>
    </row>
    <row r="1027" spans="2:65" s="13" customFormat="1" ht="10.199999999999999">
      <c r="B1027" s="176"/>
      <c r="D1027" s="144" t="s">
        <v>331</v>
      </c>
      <c r="E1027" s="177" t="s">
        <v>1</v>
      </c>
      <c r="F1027" s="178" t="s">
        <v>2707</v>
      </c>
      <c r="H1027" s="177" t="s">
        <v>1</v>
      </c>
      <c r="I1027" s="179"/>
      <c r="L1027" s="176"/>
      <c r="M1027" s="180"/>
      <c r="T1027" s="181"/>
      <c r="AT1027" s="177" t="s">
        <v>331</v>
      </c>
      <c r="AU1027" s="177" t="s">
        <v>83</v>
      </c>
      <c r="AV1027" s="13" t="s">
        <v>81</v>
      </c>
      <c r="AW1027" s="13" t="s">
        <v>31</v>
      </c>
      <c r="AX1027" s="13" t="s">
        <v>74</v>
      </c>
      <c r="AY1027" s="177" t="s">
        <v>159</v>
      </c>
    </row>
    <row r="1028" spans="2:65" s="12" customFormat="1" ht="10.199999999999999">
      <c r="B1028" s="168"/>
      <c r="D1028" s="144" t="s">
        <v>331</v>
      </c>
      <c r="E1028" s="169" t="s">
        <v>1</v>
      </c>
      <c r="F1028" s="170" t="s">
        <v>2719</v>
      </c>
      <c r="H1028" s="171">
        <v>12.6</v>
      </c>
      <c r="I1028" s="172"/>
      <c r="L1028" s="168"/>
      <c r="M1028" s="173"/>
      <c r="T1028" s="174"/>
      <c r="AT1028" s="169" t="s">
        <v>331</v>
      </c>
      <c r="AU1028" s="169" t="s">
        <v>83</v>
      </c>
      <c r="AV1028" s="12" t="s">
        <v>83</v>
      </c>
      <c r="AW1028" s="12" t="s">
        <v>31</v>
      </c>
      <c r="AX1028" s="12" t="s">
        <v>74</v>
      </c>
      <c r="AY1028" s="169" t="s">
        <v>159</v>
      </c>
    </row>
    <row r="1029" spans="2:65" s="14" customFormat="1" ht="10.199999999999999">
      <c r="B1029" s="182"/>
      <c r="D1029" s="144" t="s">
        <v>331</v>
      </c>
      <c r="E1029" s="183" t="s">
        <v>1</v>
      </c>
      <c r="F1029" s="184" t="s">
        <v>1597</v>
      </c>
      <c r="H1029" s="185">
        <v>12.6</v>
      </c>
      <c r="I1029" s="186"/>
      <c r="L1029" s="182"/>
      <c r="M1029" s="187"/>
      <c r="T1029" s="188"/>
      <c r="AT1029" s="183" t="s">
        <v>331</v>
      </c>
      <c r="AU1029" s="183" t="s">
        <v>83</v>
      </c>
      <c r="AV1029" s="14" t="s">
        <v>164</v>
      </c>
      <c r="AW1029" s="14" t="s">
        <v>31</v>
      </c>
      <c r="AX1029" s="14" t="s">
        <v>81</v>
      </c>
      <c r="AY1029" s="183" t="s">
        <v>159</v>
      </c>
    </row>
    <row r="1030" spans="2:65" s="1" customFormat="1" ht="21.75" customHeight="1">
      <c r="B1030" s="130"/>
      <c r="C1030" s="158" t="s">
        <v>2720</v>
      </c>
      <c r="D1030" s="158" t="s">
        <v>326</v>
      </c>
      <c r="E1030" s="159" t="s">
        <v>2721</v>
      </c>
      <c r="F1030" s="160" t="s">
        <v>2722</v>
      </c>
      <c r="G1030" s="161" t="s">
        <v>315</v>
      </c>
      <c r="H1030" s="162">
        <v>0.126</v>
      </c>
      <c r="I1030" s="163"/>
      <c r="J1030" s="164">
        <f>ROUND(I1030*H1030,2)</f>
        <v>0</v>
      </c>
      <c r="K1030" s="160" t="s">
        <v>320</v>
      </c>
      <c r="L1030" s="165"/>
      <c r="M1030" s="166" t="s">
        <v>1</v>
      </c>
      <c r="N1030" s="167" t="s">
        <v>39</v>
      </c>
      <c r="P1030" s="140">
        <f>O1030*H1030</f>
        <v>0</v>
      </c>
      <c r="Q1030" s="140">
        <v>0.55000000000000004</v>
      </c>
      <c r="R1030" s="140">
        <f>Q1030*H1030</f>
        <v>6.93E-2</v>
      </c>
      <c r="S1030" s="140">
        <v>0</v>
      </c>
      <c r="T1030" s="141">
        <f>S1030*H1030</f>
        <v>0</v>
      </c>
      <c r="AR1030" s="142" t="s">
        <v>241</v>
      </c>
      <c r="AT1030" s="142" t="s">
        <v>326</v>
      </c>
      <c r="AU1030" s="142" t="s">
        <v>83</v>
      </c>
      <c r="AY1030" s="17" t="s">
        <v>159</v>
      </c>
      <c r="BE1030" s="143">
        <f>IF(N1030="základní",J1030,0)</f>
        <v>0</v>
      </c>
      <c r="BF1030" s="143">
        <f>IF(N1030="snížená",J1030,0)</f>
        <v>0</v>
      </c>
      <c r="BG1030" s="143">
        <f>IF(N1030="zákl. přenesená",J1030,0)</f>
        <v>0</v>
      </c>
      <c r="BH1030" s="143">
        <f>IF(N1030="sníž. přenesená",J1030,0)</f>
        <v>0</v>
      </c>
      <c r="BI1030" s="143">
        <f>IF(N1030="nulová",J1030,0)</f>
        <v>0</v>
      </c>
      <c r="BJ1030" s="17" t="s">
        <v>81</v>
      </c>
      <c r="BK1030" s="143">
        <f>ROUND(I1030*H1030,2)</f>
        <v>0</v>
      </c>
      <c r="BL1030" s="17" t="s">
        <v>200</v>
      </c>
      <c r="BM1030" s="142" t="s">
        <v>2723</v>
      </c>
    </row>
    <row r="1031" spans="2:65" s="1" customFormat="1" ht="10.199999999999999">
      <c r="B1031" s="32"/>
      <c r="D1031" s="144" t="s">
        <v>165</v>
      </c>
      <c r="F1031" s="145" t="s">
        <v>2722</v>
      </c>
      <c r="I1031" s="146"/>
      <c r="L1031" s="32"/>
      <c r="M1031" s="147"/>
      <c r="T1031" s="56"/>
      <c r="AT1031" s="17" t="s">
        <v>165</v>
      </c>
      <c r="AU1031" s="17" t="s">
        <v>83</v>
      </c>
    </row>
    <row r="1032" spans="2:65" s="12" customFormat="1" ht="10.199999999999999">
      <c r="B1032" s="168"/>
      <c r="D1032" s="144" t="s">
        <v>331</v>
      </c>
      <c r="E1032" s="169" t="s">
        <v>1</v>
      </c>
      <c r="F1032" s="170" t="s">
        <v>2724</v>
      </c>
      <c r="H1032" s="171">
        <v>0.126</v>
      </c>
      <c r="I1032" s="172"/>
      <c r="L1032" s="168"/>
      <c r="M1032" s="173"/>
      <c r="T1032" s="174"/>
      <c r="AT1032" s="169" t="s">
        <v>331</v>
      </c>
      <c r="AU1032" s="169" t="s">
        <v>83</v>
      </c>
      <c r="AV1032" s="12" t="s">
        <v>83</v>
      </c>
      <c r="AW1032" s="12" t="s">
        <v>31</v>
      </c>
      <c r="AX1032" s="12" t="s">
        <v>81</v>
      </c>
      <c r="AY1032" s="169" t="s">
        <v>159</v>
      </c>
    </row>
    <row r="1033" spans="2:65" s="1" customFormat="1" ht="24.15" customHeight="1">
      <c r="B1033" s="130"/>
      <c r="C1033" s="131" t="s">
        <v>2725</v>
      </c>
      <c r="D1033" s="131" t="s">
        <v>160</v>
      </c>
      <c r="E1033" s="132" t="s">
        <v>2726</v>
      </c>
      <c r="F1033" s="133" t="s">
        <v>2727</v>
      </c>
      <c r="G1033" s="134" t="s">
        <v>376</v>
      </c>
      <c r="H1033" s="135">
        <v>2</v>
      </c>
      <c r="I1033" s="136"/>
      <c r="J1033" s="137">
        <f>ROUND(I1033*H1033,2)</f>
        <v>0</v>
      </c>
      <c r="K1033" s="133" t="s">
        <v>320</v>
      </c>
      <c r="L1033" s="32"/>
      <c r="M1033" s="138" t="s">
        <v>1</v>
      </c>
      <c r="N1033" s="139" t="s">
        <v>39</v>
      </c>
      <c r="P1033" s="140">
        <f>O1033*H1033</f>
        <v>0</v>
      </c>
      <c r="Q1033" s="140">
        <v>0</v>
      </c>
      <c r="R1033" s="140">
        <f>Q1033*H1033</f>
        <v>0</v>
      </c>
      <c r="S1033" s="140">
        <v>0</v>
      </c>
      <c r="T1033" s="141">
        <f>S1033*H1033</f>
        <v>0</v>
      </c>
      <c r="AR1033" s="142" t="s">
        <v>200</v>
      </c>
      <c r="AT1033" s="142" t="s">
        <v>160</v>
      </c>
      <c r="AU1033" s="142" t="s">
        <v>83</v>
      </c>
      <c r="AY1033" s="17" t="s">
        <v>159</v>
      </c>
      <c r="BE1033" s="143">
        <f>IF(N1033="základní",J1033,0)</f>
        <v>0</v>
      </c>
      <c r="BF1033" s="143">
        <f>IF(N1033="snížená",J1033,0)</f>
        <v>0</v>
      </c>
      <c r="BG1033" s="143">
        <f>IF(N1033="zákl. přenesená",J1033,0)</f>
        <v>0</v>
      </c>
      <c r="BH1033" s="143">
        <f>IF(N1033="sníž. přenesená",J1033,0)</f>
        <v>0</v>
      </c>
      <c r="BI1033" s="143">
        <f>IF(N1033="nulová",J1033,0)</f>
        <v>0</v>
      </c>
      <c r="BJ1033" s="17" t="s">
        <v>81</v>
      </c>
      <c r="BK1033" s="143">
        <f>ROUND(I1033*H1033,2)</f>
        <v>0</v>
      </c>
      <c r="BL1033" s="17" t="s">
        <v>200</v>
      </c>
      <c r="BM1033" s="142" t="s">
        <v>2728</v>
      </c>
    </row>
    <row r="1034" spans="2:65" s="1" customFormat="1" ht="28.8">
      <c r="B1034" s="32"/>
      <c r="D1034" s="144" t="s">
        <v>165</v>
      </c>
      <c r="F1034" s="145" t="s">
        <v>2729</v>
      </c>
      <c r="I1034" s="146"/>
      <c r="L1034" s="32"/>
      <c r="M1034" s="147"/>
      <c r="T1034" s="56"/>
      <c r="AT1034" s="17" t="s">
        <v>165</v>
      </c>
      <c r="AU1034" s="17" t="s">
        <v>83</v>
      </c>
    </row>
    <row r="1035" spans="2:65" s="1" customFormat="1" ht="24.15" customHeight="1">
      <c r="B1035" s="130"/>
      <c r="C1035" s="158" t="s">
        <v>2730</v>
      </c>
      <c r="D1035" s="158" t="s">
        <v>326</v>
      </c>
      <c r="E1035" s="159" t="s">
        <v>2731</v>
      </c>
      <c r="F1035" s="160" t="s">
        <v>2732</v>
      </c>
      <c r="G1035" s="161" t="s">
        <v>376</v>
      </c>
      <c r="H1035" s="162">
        <v>2</v>
      </c>
      <c r="I1035" s="163"/>
      <c r="J1035" s="164">
        <f>ROUND(I1035*H1035,2)</f>
        <v>0</v>
      </c>
      <c r="K1035" s="160" t="s">
        <v>320</v>
      </c>
      <c r="L1035" s="165"/>
      <c r="M1035" s="166" t="s">
        <v>1</v>
      </c>
      <c r="N1035" s="167" t="s">
        <v>39</v>
      </c>
      <c r="P1035" s="140">
        <f>O1035*H1035</f>
        <v>0</v>
      </c>
      <c r="Q1035" s="140">
        <v>1.4500000000000001E-2</v>
      </c>
      <c r="R1035" s="140">
        <f>Q1035*H1035</f>
        <v>2.9000000000000001E-2</v>
      </c>
      <c r="S1035" s="140">
        <v>0</v>
      </c>
      <c r="T1035" s="141">
        <f>S1035*H1035</f>
        <v>0</v>
      </c>
      <c r="AR1035" s="142" t="s">
        <v>241</v>
      </c>
      <c r="AT1035" s="142" t="s">
        <v>326</v>
      </c>
      <c r="AU1035" s="142" t="s">
        <v>83</v>
      </c>
      <c r="AY1035" s="17" t="s">
        <v>159</v>
      </c>
      <c r="BE1035" s="143">
        <f>IF(N1035="základní",J1035,0)</f>
        <v>0</v>
      </c>
      <c r="BF1035" s="143">
        <f>IF(N1035="snížená",J1035,0)</f>
        <v>0</v>
      </c>
      <c r="BG1035" s="143">
        <f>IF(N1035="zákl. přenesená",J1035,0)</f>
        <v>0</v>
      </c>
      <c r="BH1035" s="143">
        <f>IF(N1035="sníž. přenesená",J1035,0)</f>
        <v>0</v>
      </c>
      <c r="BI1035" s="143">
        <f>IF(N1035="nulová",J1035,0)</f>
        <v>0</v>
      </c>
      <c r="BJ1035" s="17" t="s">
        <v>81</v>
      </c>
      <c r="BK1035" s="143">
        <f>ROUND(I1035*H1035,2)</f>
        <v>0</v>
      </c>
      <c r="BL1035" s="17" t="s">
        <v>200</v>
      </c>
      <c r="BM1035" s="142" t="s">
        <v>2733</v>
      </c>
    </row>
    <row r="1036" spans="2:65" s="1" customFormat="1" ht="19.2">
      <c r="B1036" s="32"/>
      <c r="D1036" s="144" t="s">
        <v>165</v>
      </c>
      <c r="F1036" s="145" t="s">
        <v>2732</v>
      </c>
      <c r="I1036" s="146"/>
      <c r="L1036" s="32"/>
      <c r="M1036" s="147"/>
      <c r="T1036" s="56"/>
      <c r="AT1036" s="17" t="s">
        <v>165</v>
      </c>
      <c r="AU1036" s="17" t="s">
        <v>83</v>
      </c>
    </row>
    <row r="1037" spans="2:65" s="12" customFormat="1" ht="10.199999999999999">
      <c r="B1037" s="168"/>
      <c r="D1037" s="144" t="s">
        <v>331</v>
      </c>
      <c r="E1037" s="169" t="s">
        <v>1</v>
      </c>
      <c r="F1037" s="170" t="s">
        <v>2734</v>
      </c>
      <c r="H1037" s="171">
        <v>2</v>
      </c>
      <c r="I1037" s="172"/>
      <c r="L1037" s="168"/>
      <c r="M1037" s="173"/>
      <c r="T1037" s="174"/>
      <c r="AT1037" s="169" t="s">
        <v>331</v>
      </c>
      <c r="AU1037" s="169" t="s">
        <v>83</v>
      </c>
      <c r="AV1037" s="12" t="s">
        <v>83</v>
      </c>
      <c r="AW1037" s="12" t="s">
        <v>31</v>
      </c>
      <c r="AX1037" s="12" t="s">
        <v>81</v>
      </c>
      <c r="AY1037" s="169" t="s">
        <v>159</v>
      </c>
    </row>
    <row r="1038" spans="2:65" s="1" customFormat="1" ht="24.15" customHeight="1">
      <c r="B1038" s="130"/>
      <c r="C1038" s="131" t="s">
        <v>2735</v>
      </c>
      <c r="D1038" s="131" t="s">
        <v>160</v>
      </c>
      <c r="E1038" s="132" t="s">
        <v>2736</v>
      </c>
      <c r="F1038" s="133" t="s">
        <v>2737</v>
      </c>
      <c r="G1038" s="134" t="s">
        <v>376</v>
      </c>
      <c r="H1038" s="135">
        <v>3</v>
      </c>
      <c r="I1038" s="136"/>
      <c r="J1038" s="137">
        <f>ROUND(I1038*H1038,2)</f>
        <v>0</v>
      </c>
      <c r="K1038" s="133" t="s">
        <v>320</v>
      </c>
      <c r="L1038" s="32"/>
      <c r="M1038" s="138" t="s">
        <v>1</v>
      </c>
      <c r="N1038" s="139" t="s">
        <v>39</v>
      </c>
      <c r="P1038" s="140">
        <f>O1038*H1038</f>
        <v>0</v>
      </c>
      <c r="Q1038" s="140">
        <v>9.2000000000000003E-4</v>
      </c>
      <c r="R1038" s="140">
        <f>Q1038*H1038</f>
        <v>2.7600000000000003E-3</v>
      </c>
      <c r="S1038" s="140">
        <v>0</v>
      </c>
      <c r="T1038" s="141">
        <f>S1038*H1038</f>
        <v>0</v>
      </c>
      <c r="AR1038" s="142" t="s">
        <v>200</v>
      </c>
      <c r="AT1038" s="142" t="s">
        <v>160</v>
      </c>
      <c r="AU1038" s="142" t="s">
        <v>83</v>
      </c>
      <c r="AY1038" s="17" t="s">
        <v>159</v>
      </c>
      <c r="BE1038" s="143">
        <f>IF(N1038="základní",J1038,0)</f>
        <v>0</v>
      </c>
      <c r="BF1038" s="143">
        <f>IF(N1038="snížená",J1038,0)</f>
        <v>0</v>
      </c>
      <c r="BG1038" s="143">
        <f>IF(N1038="zákl. přenesená",J1038,0)</f>
        <v>0</v>
      </c>
      <c r="BH1038" s="143">
        <f>IF(N1038="sníž. přenesená",J1038,0)</f>
        <v>0</v>
      </c>
      <c r="BI1038" s="143">
        <f>IF(N1038="nulová",J1038,0)</f>
        <v>0</v>
      </c>
      <c r="BJ1038" s="17" t="s">
        <v>81</v>
      </c>
      <c r="BK1038" s="143">
        <f>ROUND(I1038*H1038,2)</f>
        <v>0</v>
      </c>
      <c r="BL1038" s="17" t="s">
        <v>200</v>
      </c>
      <c r="BM1038" s="142" t="s">
        <v>2738</v>
      </c>
    </row>
    <row r="1039" spans="2:65" s="1" customFormat="1" ht="19.2">
      <c r="B1039" s="32"/>
      <c r="D1039" s="144" t="s">
        <v>165</v>
      </c>
      <c r="F1039" s="145" t="s">
        <v>2739</v>
      </c>
      <c r="I1039" s="146"/>
      <c r="L1039" s="32"/>
      <c r="M1039" s="147"/>
      <c r="T1039" s="56"/>
      <c r="AT1039" s="17" t="s">
        <v>165</v>
      </c>
      <c r="AU1039" s="17" t="s">
        <v>83</v>
      </c>
    </row>
    <row r="1040" spans="2:65" s="1" customFormat="1" ht="37.799999999999997" customHeight="1">
      <c r="B1040" s="130"/>
      <c r="C1040" s="158" t="s">
        <v>2740</v>
      </c>
      <c r="D1040" s="158" t="s">
        <v>326</v>
      </c>
      <c r="E1040" s="159" t="s">
        <v>2741</v>
      </c>
      <c r="F1040" s="160" t="s">
        <v>2742</v>
      </c>
      <c r="G1040" s="161" t="s">
        <v>376</v>
      </c>
      <c r="H1040" s="162">
        <v>3</v>
      </c>
      <c r="I1040" s="163"/>
      <c r="J1040" s="164">
        <f>ROUND(I1040*H1040,2)</f>
        <v>0</v>
      </c>
      <c r="K1040" s="160" t="s">
        <v>1</v>
      </c>
      <c r="L1040" s="165"/>
      <c r="M1040" s="166" t="s">
        <v>1</v>
      </c>
      <c r="N1040" s="167" t="s">
        <v>39</v>
      </c>
      <c r="P1040" s="140">
        <f>O1040*H1040</f>
        <v>0</v>
      </c>
      <c r="Q1040" s="140">
        <v>2.5440000000000001E-2</v>
      </c>
      <c r="R1040" s="140">
        <f>Q1040*H1040</f>
        <v>7.6319999999999999E-2</v>
      </c>
      <c r="S1040" s="140">
        <v>0</v>
      </c>
      <c r="T1040" s="141">
        <f>S1040*H1040</f>
        <v>0</v>
      </c>
      <c r="AR1040" s="142" t="s">
        <v>241</v>
      </c>
      <c r="AT1040" s="142" t="s">
        <v>326</v>
      </c>
      <c r="AU1040" s="142" t="s">
        <v>83</v>
      </c>
      <c r="AY1040" s="17" t="s">
        <v>159</v>
      </c>
      <c r="BE1040" s="143">
        <f>IF(N1040="základní",J1040,0)</f>
        <v>0</v>
      </c>
      <c r="BF1040" s="143">
        <f>IF(N1040="snížená",J1040,0)</f>
        <v>0</v>
      </c>
      <c r="BG1040" s="143">
        <f>IF(N1040="zákl. přenesená",J1040,0)</f>
        <v>0</v>
      </c>
      <c r="BH1040" s="143">
        <f>IF(N1040="sníž. přenesená",J1040,0)</f>
        <v>0</v>
      </c>
      <c r="BI1040" s="143">
        <f>IF(N1040="nulová",J1040,0)</f>
        <v>0</v>
      </c>
      <c r="BJ1040" s="17" t="s">
        <v>81</v>
      </c>
      <c r="BK1040" s="143">
        <f>ROUND(I1040*H1040,2)</f>
        <v>0</v>
      </c>
      <c r="BL1040" s="17" t="s">
        <v>200</v>
      </c>
      <c r="BM1040" s="142" t="s">
        <v>2743</v>
      </c>
    </row>
    <row r="1041" spans="2:65" s="1" customFormat="1" ht="19.2">
      <c r="B1041" s="32"/>
      <c r="D1041" s="144" t="s">
        <v>165</v>
      </c>
      <c r="F1041" s="145" t="s">
        <v>2742</v>
      </c>
      <c r="I1041" s="146"/>
      <c r="L1041" s="32"/>
      <c r="M1041" s="147"/>
      <c r="T1041" s="56"/>
      <c r="AT1041" s="17" t="s">
        <v>165</v>
      </c>
      <c r="AU1041" s="17" t="s">
        <v>83</v>
      </c>
    </row>
    <row r="1042" spans="2:65" s="12" customFormat="1" ht="10.199999999999999">
      <c r="B1042" s="168"/>
      <c r="D1042" s="144" t="s">
        <v>331</v>
      </c>
      <c r="E1042" s="169" t="s">
        <v>1</v>
      </c>
      <c r="F1042" s="170" t="s">
        <v>2744</v>
      </c>
      <c r="H1042" s="171">
        <v>3</v>
      </c>
      <c r="I1042" s="172"/>
      <c r="L1042" s="168"/>
      <c r="M1042" s="173"/>
      <c r="T1042" s="174"/>
      <c r="AT1042" s="169" t="s">
        <v>331</v>
      </c>
      <c r="AU1042" s="169" t="s">
        <v>83</v>
      </c>
      <c r="AV1042" s="12" t="s">
        <v>83</v>
      </c>
      <c r="AW1042" s="12" t="s">
        <v>31</v>
      </c>
      <c r="AX1042" s="12" t="s">
        <v>81</v>
      </c>
      <c r="AY1042" s="169" t="s">
        <v>159</v>
      </c>
    </row>
    <row r="1043" spans="2:65" s="1" customFormat="1" ht="24.15" customHeight="1">
      <c r="B1043" s="130"/>
      <c r="C1043" s="131" t="s">
        <v>2745</v>
      </c>
      <c r="D1043" s="131" t="s">
        <v>160</v>
      </c>
      <c r="E1043" s="132" t="s">
        <v>2746</v>
      </c>
      <c r="F1043" s="133" t="s">
        <v>2747</v>
      </c>
      <c r="G1043" s="134" t="s">
        <v>376</v>
      </c>
      <c r="H1043" s="135">
        <v>1</v>
      </c>
      <c r="I1043" s="136"/>
      <c r="J1043" s="137">
        <f>ROUND(I1043*H1043,2)</f>
        <v>0</v>
      </c>
      <c r="K1043" s="133" t="s">
        <v>320</v>
      </c>
      <c r="L1043" s="32"/>
      <c r="M1043" s="138" t="s">
        <v>1</v>
      </c>
      <c r="N1043" s="139" t="s">
        <v>39</v>
      </c>
      <c r="P1043" s="140">
        <f>O1043*H1043</f>
        <v>0</v>
      </c>
      <c r="Q1043" s="140">
        <v>8.8000000000000003E-4</v>
      </c>
      <c r="R1043" s="140">
        <f>Q1043*H1043</f>
        <v>8.8000000000000003E-4</v>
      </c>
      <c r="S1043" s="140">
        <v>0</v>
      </c>
      <c r="T1043" s="141">
        <f>S1043*H1043</f>
        <v>0</v>
      </c>
      <c r="AR1043" s="142" t="s">
        <v>200</v>
      </c>
      <c r="AT1043" s="142" t="s">
        <v>160</v>
      </c>
      <c r="AU1043" s="142" t="s">
        <v>83</v>
      </c>
      <c r="AY1043" s="17" t="s">
        <v>159</v>
      </c>
      <c r="BE1043" s="143">
        <f>IF(N1043="základní",J1043,0)</f>
        <v>0</v>
      </c>
      <c r="BF1043" s="143">
        <f>IF(N1043="snížená",J1043,0)</f>
        <v>0</v>
      </c>
      <c r="BG1043" s="143">
        <f>IF(N1043="zákl. přenesená",J1043,0)</f>
        <v>0</v>
      </c>
      <c r="BH1043" s="143">
        <f>IF(N1043="sníž. přenesená",J1043,0)</f>
        <v>0</v>
      </c>
      <c r="BI1043" s="143">
        <f>IF(N1043="nulová",J1043,0)</f>
        <v>0</v>
      </c>
      <c r="BJ1043" s="17" t="s">
        <v>81</v>
      </c>
      <c r="BK1043" s="143">
        <f>ROUND(I1043*H1043,2)</f>
        <v>0</v>
      </c>
      <c r="BL1043" s="17" t="s">
        <v>200</v>
      </c>
      <c r="BM1043" s="142" t="s">
        <v>2748</v>
      </c>
    </row>
    <row r="1044" spans="2:65" s="1" customFormat="1" ht="19.2">
      <c r="B1044" s="32"/>
      <c r="D1044" s="144" t="s">
        <v>165</v>
      </c>
      <c r="F1044" s="145" t="s">
        <v>2749</v>
      </c>
      <c r="I1044" s="146"/>
      <c r="L1044" s="32"/>
      <c r="M1044" s="147"/>
      <c r="T1044" s="56"/>
      <c r="AT1044" s="17" t="s">
        <v>165</v>
      </c>
      <c r="AU1044" s="17" t="s">
        <v>83</v>
      </c>
    </row>
    <row r="1045" spans="2:65" s="1" customFormat="1" ht="37.799999999999997" customHeight="1">
      <c r="B1045" s="130"/>
      <c r="C1045" s="158" t="s">
        <v>2750</v>
      </c>
      <c r="D1045" s="158" t="s">
        <v>326</v>
      </c>
      <c r="E1045" s="159" t="s">
        <v>2751</v>
      </c>
      <c r="F1045" s="160" t="s">
        <v>2752</v>
      </c>
      <c r="G1045" s="161" t="s">
        <v>376</v>
      </c>
      <c r="H1045" s="162">
        <v>1</v>
      </c>
      <c r="I1045" s="163"/>
      <c r="J1045" s="164">
        <f>ROUND(I1045*H1045,2)</f>
        <v>0</v>
      </c>
      <c r="K1045" s="160" t="s">
        <v>1</v>
      </c>
      <c r="L1045" s="165"/>
      <c r="M1045" s="166" t="s">
        <v>1</v>
      </c>
      <c r="N1045" s="167" t="s">
        <v>39</v>
      </c>
      <c r="P1045" s="140">
        <f>O1045*H1045</f>
        <v>0</v>
      </c>
      <c r="Q1045" s="140">
        <v>2.5440000000000001E-2</v>
      </c>
      <c r="R1045" s="140">
        <f>Q1045*H1045</f>
        <v>2.5440000000000001E-2</v>
      </c>
      <c r="S1045" s="140">
        <v>0</v>
      </c>
      <c r="T1045" s="141">
        <f>S1045*H1045</f>
        <v>0</v>
      </c>
      <c r="AR1045" s="142" t="s">
        <v>241</v>
      </c>
      <c r="AT1045" s="142" t="s">
        <v>326</v>
      </c>
      <c r="AU1045" s="142" t="s">
        <v>83</v>
      </c>
      <c r="AY1045" s="17" t="s">
        <v>159</v>
      </c>
      <c r="BE1045" s="143">
        <f>IF(N1045="základní",J1045,0)</f>
        <v>0</v>
      </c>
      <c r="BF1045" s="143">
        <f>IF(N1045="snížená",J1045,0)</f>
        <v>0</v>
      </c>
      <c r="BG1045" s="143">
        <f>IF(N1045="zákl. přenesená",J1045,0)</f>
        <v>0</v>
      </c>
      <c r="BH1045" s="143">
        <f>IF(N1045="sníž. přenesená",J1045,0)</f>
        <v>0</v>
      </c>
      <c r="BI1045" s="143">
        <f>IF(N1045="nulová",J1045,0)</f>
        <v>0</v>
      </c>
      <c r="BJ1045" s="17" t="s">
        <v>81</v>
      </c>
      <c r="BK1045" s="143">
        <f>ROUND(I1045*H1045,2)</f>
        <v>0</v>
      </c>
      <c r="BL1045" s="17" t="s">
        <v>200</v>
      </c>
      <c r="BM1045" s="142" t="s">
        <v>2753</v>
      </c>
    </row>
    <row r="1046" spans="2:65" s="1" customFormat="1" ht="28.8">
      <c r="B1046" s="32"/>
      <c r="D1046" s="144" t="s">
        <v>165</v>
      </c>
      <c r="F1046" s="145" t="s">
        <v>2752</v>
      </c>
      <c r="I1046" s="146"/>
      <c r="L1046" s="32"/>
      <c r="M1046" s="147"/>
      <c r="T1046" s="56"/>
      <c r="AT1046" s="17" t="s">
        <v>165</v>
      </c>
      <c r="AU1046" s="17" t="s">
        <v>83</v>
      </c>
    </row>
    <row r="1047" spans="2:65" s="12" customFormat="1" ht="10.199999999999999">
      <c r="B1047" s="168"/>
      <c r="D1047" s="144" t="s">
        <v>331</v>
      </c>
      <c r="E1047" s="169" t="s">
        <v>1</v>
      </c>
      <c r="F1047" s="170" t="s">
        <v>2754</v>
      </c>
      <c r="H1047" s="171">
        <v>1</v>
      </c>
      <c r="I1047" s="172"/>
      <c r="L1047" s="168"/>
      <c r="M1047" s="173"/>
      <c r="T1047" s="174"/>
      <c r="AT1047" s="169" t="s">
        <v>331</v>
      </c>
      <c r="AU1047" s="169" t="s">
        <v>83</v>
      </c>
      <c r="AV1047" s="12" t="s">
        <v>83</v>
      </c>
      <c r="AW1047" s="12" t="s">
        <v>31</v>
      </c>
      <c r="AX1047" s="12" t="s">
        <v>81</v>
      </c>
      <c r="AY1047" s="169" t="s">
        <v>159</v>
      </c>
    </row>
    <row r="1048" spans="2:65" s="1" customFormat="1" ht="24.15" customHeight="1">
      <c r="B1048" s="130"/>
      <c r="C1048" s="131" t="s">
        <v>2755</v>
      </c>
      <c r="D1048" s="131" t="s">
        <v>160</v>
      </c>
      <c r="E1048" s="132" t="s">
        <v>2756</v>
      </c>
      <c r="F1048" s="133" t="s">
        <v>2757</v>
      </c>
      <c r="G1048" s="134" t="s">
        <v>376</v>
      </c>
      <c r="H1048" s="135">
        <v>1</v>
      </c>
      <c r="I1048" s="136"/>
      <c r="J1048" s="137">
        <f>ROUND(I1048*H1048,2)</f>
        <v>0</v>
      </c>
      <c r="K1048" s="133" t="s">
        <v>320</v>
      </c>
      <c r="L1048" s="32"/>
      <c r="M1048" s="138" t="s">
        <v>1</v>
      </c>
      <c r="N1048" s="139" t="s">
        <v>39</v>
      </c>
      <c r="P1048" s="140">
        <f>O1048*H1048</f>
        <v>0</v>
      </c>
      <c r="Q1048" s="140">
        <v>8.9999999999999998E-4</v>
      </c>
      <c r="R1048" s="140">
        <f>Q1048*H1048</f>
        <v>8.9999999999999998E-4</v>
      </c>
      <c r="S1048" s="140">
        <v>0</v>
      </c>
      <c r="T1048" s="141">
        <f>S1048*H1048</f>
        <v>0</v>
      </c>
      <c r="AR1048" s="142" t="s">
        <v>200</v>
      </c>
      <c r="AT1048" s="142" t="s">
        <v>160</v>
      </c>
      <c r="AU1048" s="142" t="s">
        <v>83</v>
      </c>
      <c r="AY1048" s="17" t="s">
        <v>159</v>
      </c>
      <c r="BE1048" s="143">
        <f>IF(N1048="základní",J1048,0)</f>
        <v>0</v>
      </c>
      <c r="BF1048" s="143">
        <f>IF(N1048="snížená",J1048,0)</f>
        <v>0</v>
      </c>
      <c r="BG1048" s="143">
        <f>IF(N1048="zákl. přenesená",J1048,0)</f>
        <v>0</v>
      </c>
      <c r="BH1048" s="143">
        <f>IF(N1048="sníž. přenesená",J1048,0)</f>
        <v>0</v>
      </c>
      <c r="BI1048" s="143">
        <f>IF(N1048="nulová",J1048,0)</f>
        <v>0</v>
      </c>
      <c r="BJ1048" s="17" t="s">
        <v>81</v>
      </c>
      <c r="BK1048" s="143">
        <f>ROUND(I1048*H1048,2)</f>
        <v>0</v>
      </c>
      <c r="BL1048" s="17" t="s">
        <v>200</v>
      </c>
      <c r="BM1048" s="142" t="s">
        <v>2758</v>
      </c>
    </row>
    <row r="1049" spans="2:65" s="1" customFormat="1" ht="28.8">
      <c r="B1049" s="32"/>
      <c r="D1049" s="144" t="s">
        <v>165</v>
      </c>
      <c r="F1049" s="145" t="s">
        <v>2759</v>
      </c>
      <c r="I1049" s="146"/>
      <c r="L1049" s="32"/>
      <c r="M1049" s="147"/>
      <c r="T1049" s="56"/>
      <c r="AT1049" s="17" t="s">
        <v>165</v>
      </c>
      <c r="AU1049" s="17" t="s">
        <v>83</v>
      </c>
    </row>
    <row r="1050" spans="2:65" s="1" customFormat="1" ht="24.15" customHeight="1">
      <c r="B1050" s="130"/>
      <c r="C1050" s="158" t="s">
        <v>2760</v>
      </c>
      <c r="D1050" s="158" t="s">
        <v>326</v>
      </c>
      <c r="E1050" s="159" t="s">
        <v>2761</v>
      </c>
      <c r="F1050" s="160" t="s">
        <v>2762</v>
      </c>
      <c r="G1050" s="161" t="s">
        <v>376</v>
      </c>
      <c r="H1050" s="162">
        <v>1</v>
      </c>
      <c r="I1050" s="163"/>
      <c r="J1050" s="164">
        <f>ROUND(I1050*H1050,2)</f>
        <v>0</v>
      </c>
      <c r="K1050" s="160" t="s">
        <v>1</v>
      </c>
      <c r="L1050" s="165"/>
      <c r="M1050" s="166" t="s">
        <v>1</v>
      </c>
      <c r="N1050" s="167" t="s">
        <v>39</v>
      </c>
      <c r="P1050" s="140">
        <f>O1050*H1050</f>
        <v>0</v>
      </c>
      <c r="Q1050" s="140">
        <v>2.4230000000000002E-2</v>
      </c>
      <c r="R1050" s="140">
        <f>Q1050*H1050</f>
        <v>2.4230000000000002E-2</v>
      </c>
      <c r="S1050" s="140">
        <v>0</v>
      </c>
      <c r="T1050" s="141">
        <f>S1050*H1050</f>
        <v>0</v>
      </c>
      <c r="AR1050" s="142" t="s">
        <v>241</v>
      </c>
      <c r="AT1050" s="142" t="s">
        <v>326</v>
      </c>
      <c r="AU1050" s="142" t="s">
        <v>83</v>
      </c>
      <c r="AY1050" s="17" t="s">
        <v>159</v>
      </c>
      <c r="BE1050" s="143">
        <f>IF(N1050="základní",J1050,0)</f>
        <v>0</v>
      </c>
      <c r="BF1050" s="143">
        <f>IF(N1050="snížená",J1050,0)</f>
        <v>0</v>
      </c>
      <c r="BG1050" s="143">
        <f>IF(N1050="zákl. přenesená",J1050,0)</f>
        <v>0</v>
      </c>
      <c r="BH1050" s="143">
        <f>IF(N1050="sníž. přenesená",J1050,0)</f>
        <v>0</v>
      </c>
      <c r="BI1050" s="143">
        <f>IF(N1050="nulová",J1050,0)</f>
        <v>0</v>
      </c>
      <c r="BJ1050" s="17" t="s">
        <v>81</v>
      </c>
      <c r="BK1050" s="143">
        <f>ROUND(I1050*H1050,2)</f>
        <v>0</v>
      </c>
      <c r="BL1050" s="17" t="s">
        <v>200</v>
      </c>
      <c r="BM1050" s="142" t="s">
        <v>2763</v>
      </c>
    </row>
    <row r="1051" spans="2:65" s="1" customFormat="1" ht="19.2">
      <c r="B1051" s="32"/>
      <c r="D1051" s="144" t="s">
        <v>165</v>
      </c>
      <c r="F1051" s="145" t="s">
        <v>2762</v>
      </c>
      <c r="I1051" s="146"/>
      <c r="L1051" s="32"/>
      <c r="M1051" s="147"/>
      <c r="T1051" s="56"/>
      <c r="AT1051" s="17" t="s">
        <v>165</v>
      </c>
      <c r="AU1051" s="17" t="s">
        <v>83</v>
      </c>
    </row>
    <row r="1052" spans="2:65" s="12" customFormat="1" ht="10.199999999999999">
      <c r="B1052" s="168"/>
      <c r="D1052" s="144" t="s">
        <v>331</v>
      </c>
      <c r="E1052" s="169" t="s">
        <v>1</v>
      </c>
      <c r="F1052" s="170" t="s">
        <v>2764</v>
      </c>
      <c r="H1052" s="171">
        <v>1</v>
      </c>
      <c r="I1052" s="172"/>
      <c r="L1052" s="168"/>
      <c r="M1052" s="173"/>
      <c r="T1052" s="174"/>
      <c r="AT1052" s="169" t="s">
        <v>331</v>
      </c>
      <c r="AU1052" s="169" t="s">
        <v>83</v>
      </c>
      <c r="AV1052" s="12" t="s">
        <v>83</v>
      </c>
      <c r="AW1052" s="12" t="s">
        <v>31</v>
      </c>
      <c r="AX1052" s="12" t="s">
        <v>81</v>
      </c>
      <c r="AY1052" s="169" t="s">
        <v>159</v>
      </c>
    </row>
    <row r="1053" spans="2:65" s="1" customFormat="1" ht="24.15" customHeight="1">
      <c r="B1053" s="130"/>
      <c r="C1053" s="131" t="s">
        <v>2765</v>
      </c>
      <c r="D1053" s="131" t="s">
        <v>160</v>
      </c>
      <c r="E1053" s="132" t="s">
        <v>2766</v>
      </c>
      <c r="F1053" s="133" t="s">
        <v>2767</v>
      </c>
      <c r="G1053" s="134" t="s">
        <v>376</v>
      </c>
      <c r="H1053" s="135">
        <v>6</v>
      </c>
      <c r="I1053" s="136"/>
      <c r="J1053" s="137">
        <f>ROUND(I1053*H1053,2)</f>
        <v>0</v>
      </c>
      <c r="K1053" s="133" t="s">
        <v>1</v>
      </c>
      <c r="L1053" s="32"/>
      <c r="M1053" s="138" t="s">
        <v>1</v>
      </c>
      <c r="N1053" s="139" t="s">
        <v>39</v>
      </c>
      <c r="P1053" s="140">
        <f>O1053*H1053</f>
        <v>0</v>
      </c>
      <c r="Q1053" s="140">
        <v>0</v>
      </c>
      <c r="R1053" s="140">
        <f>Q1053*H1053</f>
        <v>0</v>
      </c>
      <c r="S1053" s="140">
        <v>0</v>
      </c>
      <c r="T1053" s="141">
        <f>S1053*H1053</f>
        <v>0</v>
      </c>
      <c r="AR1053" s="142" t="s">
        <v>200</v>
      </c>
      <c r="AT1053" s="142" t="s">
        <v>160</v>
      </c>
      <c r="AU1053" s="142" t="s">
        <v>83</v>
      </c>
      <c r="AY1053" s="17" t="s">
        <v>159</v>
      </c>
      <c r="BE1053" s="143">
        <f>IF(N1053="základní",J1053,0)</f>
        <v>0</v>
      </c>
      <c r="BF1053" s="143">
        <f>IF(N1053="snížená",J1053,0)</f>
        <v>0</v>
      </c>
      <c r="BG1053" s="143">
        <f>IF(N1053="zákl. přenesená",J1053,0)</f>
        <v>0</v>
      </c>
      <c r="BH1053" s="143">
        <f>IF(N1053="sníž. přenesená",J1053,0)</f>
        <v>0</v>
      </c>
      <c r="BI1053" s="143">
        <f>IF(N1053="nulová",J1053,0)</f>
        <v>0</v>
      </c>
      <c r="BJ1053" s="17" t="s">
        <v>81</v>
      </c>
      <c r="BK1053" s="143">
        <f>ROUND(I1053*H1053,2)</f>
        <v>0</v>
      </c>
      <c r="BL1053" s="17" t="s">
        <v>200</v>
      </c>
      <c r="BM1053" s="142" t="s">
        <v>2768</v>
      </c>
    </row>
    <row r="1054" spans="2:65" s="1" customFormat="1" ht="28.8">
      <c r="B1054" s="32"/>
      <c r="D1054" s="144" t="s">
        <v>165</v>
      </c>
      <c r="F1054" s="145" t="s">
        <v>2769</v>
      </c>
      <c r="I1054" s="146"/>
      <c r="L1054" s="32"/>
      <c r="M1054" s="147"/>
      <c r="T1054" s="56"/>
      <c r="AT1054" s="17" t="s">
        <v>165</v>
      </c>
      <c r="AU1054" s="17" t="s">
        <v>83</v>
      </c>
    </row>
    <row r="1055" spans="2:65" s="1" customFormat="1" ht="21.75" customHeight="1">
      <c r="B1055" s="130"/>
      <c r="C1055" s="158" t="s">
        <v>2770</v>
      </c>
      <c r="D1055" s="158" t="s">
        <v>326</v>
      </c>
      <c r="E1055" s="159" t="s">
        <v>2771</v>
      </c>
      <c r="F1055" s="160" t="s">
        <v>2772</v>
      </c>
      <c r="G1055" s="161" t="s">
        <v>344</v>
      </c>
      <c r="H1055" s="162">
        <v>3.2</v>
      </c>
      <c r="I1055" s="163"/>
      <c r="J1055" s="164">
        <f>ROUND(I1055*H1055,2)</f>
        <v>0</v>
      </c>
      <c r="K1055" s="160" t="s">
        <v>1</v>
      </c>
      <c r="L1055" s="165"/>
      <c r="M1055" s="166" t="s">
        <v>1</v>
      </c>
      <c r="N1055" s="167" t="s">
        <v>39</v>
      </c>
      <c r="P1055" s="140">
        <f>O1055*H1055</f>
        <v>0</v>
      </c>
      <c r="Q1055" s="140">
        <v>1.1000000000000001E-3</v>
      </c>
      <c r="R1055" s="140">
        <f>Q1055*H1055</f>
        <v>3.5200000000000006E-3</v>
      </c>
      <c r="S1055" s="140">
        <v>0</v>
      </c>
      <c r="T1055" s="141">
        <f>S1055*H1055</f>
        <v>0</v>
      </c>
      <c r="AR1055" s="142" t="s">
        <v>241</v>
      </c>
      <c r="AT1055" s="142" t="s">
        <v>326</v>
      </c>
      <c r="AU1055" s="142" t="s">
        <v>83</v>
      </c>
      <c r="AY1055" s="17" t="s">
        <v>159</v>
      </c>
      <c r="BE1055" s="143">
        <f>IF(N1055="základní",J1055,0)</f>
        <v>0</v>
      </c>
      <c r="BF1055" s="143">
        <f>IF(N1055="snížená",J1055,0)</f>
        <v>0</v>
      </c>
      <c r="BG1055" s="143">
        <f>IF(N1055="zákl. přenesená",J1055,0)</f>
        <v>0</v>
      </c>
      <c r="BH1055" s="143">
        <f>IF(N1055="sníž. přenesená",J1055,0)</f>
        <v>0</v>
      </c>
      <c r="BI1055" s="143">
        <f>IF(N1055="nulová",J1055,0)</f>
        <v>0</v>
      </c>
      <c r="BJ1055" s="17" t="s">
        <v>81</v>
      </c>
      <c r="BK1055" s="143">
        <f>ROUND(I1055*H1055,2)</f>
        <v>0</v>
      </c>
      <c r="BL1055" s="17" t="s">
        <v>200</v>
      </c>
      <c r="BM1055" s="142" t="s">
        <v>2773</v>
      </c>
    </row>
    <row r="1056" spans="2:65" s="1" customFormat="1" ht="10.199999999999999">
      <c r="B1056" s="32"/>
      <c r="D1056" s="144" t="s">
        <v>165</v>
      </c>
      <c r="F1056" s="145" t="s">
        <v>2772</v>
      </c>
      <c r="I1056" s="146"/>
      <c r="L1056" s="32"/>
      <c r="M1056" s="147"/>
      <c r="T1056" s="56"/>
      <c r="AT1056" s="17" t="s">
        <v>165</v>
      </c>
      <c r="AU1056" s="17" t="s">
        <v>83</v>
      </c>
    </row>
    <row r="1057" spans="2:65" s="12" customFormat="1" ht="10.199999999999999">
      <c r="B1057" s="168"/>
      <c r="D1057" s="144" t="s">
        <v>331</v>
      </c>
      <c r="E1057" s="169" t="s">
        <v>1</v>
      </c>
      <c r="F1057" s="170" t="s">
        <v>2774</v>
      </c>
      <c r="H1057" s="171">
        <v>2</v>
      </c>
      <c r="I1057" s="172"/>
      <c r="L1057" s="168"/>
      <c r="M1057" s="173"/>
      <c r="T1057" s="174"/>
      <c r="AT1057" s="169" t="s">
        <v>331</v>
      </c>
      <c r="AU1057" s="169" t="s">
        <v>83</v>
      </c>
      <c r="AV1057" s="12" t="s">
        <v>83</v>
      </c>
      <c r="AW1057" s="12" t="s">
        <v>31</v>
      </c>
      <c r="AX1057" s="12" t="s">
        <v>74</v>
      </c>
      <c r="AY1057" s="169" t="s">
        <v>159</v>
      </c>
    </row>
    <row r="1058" spans="2:65" s="12" customFormat="1" ht="10.199999999999999">
      <c r="B1058" s="168"/>
      <c r="D1058" s="144" t="s">
        <v>331</v>
      </c>
      <c r="E1058" s="169" t="s">
        <v>1</v>
      </c>
      <c r="F1058" s="170" t="s">
        <v>2775</v>
      </c>
      <c r="H1058" s="171">
        <v>1.2</v>
      </c>
      <c r="I1058" s="172"/>
      <c r="L1058" s="168"/>
      <c r="M1058" s="173"/>
      <c r="T1058" s="174"/>
      <c r="AT1058" s="169" t="s">
        <v>331</v>
      </c>
      <c r="AU1058" s="169" t="s">
        <v>83</v>
      </c>
      <c r="AV1058" s="12" t="s">
        <v>83</v>
      </c>
      <c r="AW1058" s="12" t="s">
        <v>31</v>
      </c>
      <c r="AX1058" s="12" t="s">
        <v>74</v>
      </c>
      <c r="AY1058" s="169" t="s">
        <v>159</v>
      </c>
    </row>
    <row r="1059" spans="2:65" s="14" customFormat="1" ht="10.199999999999999">
      <c r="B1059" s="182"/>
      <c r="D1059" s="144" t="s">
        <v>331</v>
      </c>
      <c r="E1059" s="183" t="s">
        <v>1</v>
      </c>
      <c r="F1059" s="184" t="s">
        <v>1597</v>
      </c>
      <c r="H1059" s="185">
        <v>3.2</v>
      </c>
      <c r="I1059" s="186"/>
      <c r="L1059" s="182"/>
      <c r="M1059" s="187"/>
      <c r="T1059" s="188"/>
      <c r="AT1059" s="183" t="s">
        <v>331</v>
      </c>
      <c r="AU1059" s="183" t="s">
        <v>83</v>
      </c>
      <c r="AV1059" s="14" t="s">
        <v>164</v>
      </c>
      <c r="AW1059" s="14" t="s">
        <v>31</v>
      </c>
      <c r="AX1059" s="14" t="s">
        <v>81</v>
      </c>
      <c r="AY1059" s="183" t="s">
        <v>159</v>
      </c>
    </row>
    <row r="1060" spans="2:65" s="1" customFormat="1" ht="16.5" customHeight="1">
      <c r="B1060" s="130"/>
      <c r="C1060" s="158" t="s">
        <v>2776</v>
      </c>
      <c r="D1060" s="158" t="s">
        <v>326</v>
      </c>
      <c r="E1060" s="159" t="s">
        <v>2777</v>
      </c>
      <c r="F1060" s="160" t="s">
        <v>2778</v>
      </c>
      <c r="G1060" s="161" t="s">
        <v>2779</v>
      </c>
      <c r="H1060" s="162">
        <v>4</v>
      </c>
      <c r="I1060" s="163"/>
      <c r="J1060" s="164">
        <f>ROUND(I1060*H1060,2)</f>
        <v>0</v>
      </c>
      <c r="K1060" s="160" t="s">
        <v>320</v>
      </c>
      <c r="L1060" s="165"/>
      <c r="M1060" s="166" t="s">
        <v>1</v>
      </c>
      <c r="N1060" s="167" t="s">
        <v>39</v>
      </c>
      <c r="P1060" s="140">
        <f>O1060*H1060</f>
        <v>0</v>
      </c>
      <c r="Q1060" s="140">
        <v>2.0000000000000001E-4</v>
      </c>
      <c r="R1060" s="140">
        <f>Q1060*H1060</f>
        <v>8.0000000000000004E-4</v>
      </c>
      <c r="S1060" s="140">
        <v>0</v>
      </c>
      <c r="T1060" s="141">
        <f>S1060*H1060</f>
        <v>0</v>
      </c>
      <c r="AR1060" s="142" t="s">
        <v>241</v>
      </c>
      <c r="AT1060" s="142" t="s">
        <v>326</v>
      </c>
      <c r="AU1060" s="142" t="s">
        <v>83</v>
      </c>
      <c r="AY1060" s="17" t="s">
        <v>159</v>
      </c>
      <c r="BE1060" s="143">
        <f>IF(N1060="základní",J1060,0)</f>
        <v>0</v>
      </c>
      <c r="BF1060" s="143">
        <f>IF(N1060="snížená",J1060,0)</f>
        <v>0</v>
      </c>
      <c r="BG1060" s="143">
        <f>IF(N1060="zákl. přenesená",J1060,0)</f>
        <v>0</v>
      </c>
      <c r="BH1060" s="143">
        <f>IF(N1060="sníž. přenesená",J1060,0)</f>
        <v>0</v>
      </c>
      <c r="BI1060" s="143">
        <f>IF(N1060="nulová",J1060,0)</f>
        <v>0</v>
      </c>
      <c r="BJ1060" s="17" t="s">
        <v>81</v>
      </c>
      <c r="BK1060" s="143">
        <f>ROUND(I1060*H1060,2)</f>
        <v>0</v>
      </c>
      <c r="BL1060" s="17" t="s">
        <v>200</v>
      </c>
      <c r="BM1060" s="142" t="s">
        <v>2780</v>
      </c>
    </row>
    <row r="1061" spans="2:65" s="1" customFormat="1" ht="10.199999999999999">
      <c r="B1061" s="32"/>
      <c r="D1061" s="144" t="s">
        <v>165</v>
      </c>
      <c r="F1061" s="145" t="s">
        <v>2778</v>
      </c>
      <c r="I1061" s="146"/>
      <c r="L1061" s="32"/>
      <c r="M1061" s="147"/>
      <c r="T1061" s="56"/>
      <c r="AT1061" s="17" t="s">
        <v>165</v>
      </c>
      <c r="AU1061" s="17" t="s">
        <v>83</v>
      </c>
    </row>
    <row r="1062" spans="2:65" s="1" customFormat="1" ht="24.15" customHeight="1">
      <c r="B1062" s="130"/>
      <c r="C1062" s="131" t="s">
        <v>2781</v>
      </c>
      <c r="D1062" s="131" t="s">
        <v>160</v>
      </c>
      <c r="E1062" s="132" t="s">
        <v>2782</v>
      </c>
      <c r="F1062" s="133" t="s">
        <v>2783</v>
      </c>
      <c r="G1062" s="134" t="s">
        <v>329</v>
      </c>
      <c r="H1062" s="135">
        <v>1.4359999999999999</v>
      </c>
      <c r="I1062" s="136"/>
      <c r="J1062" s="137">
        <f>ROUND(I1062*H1062,2)</f>
        <v>0</v>
      </c>
      <c r="K1062" s="133" t="s">
        <v>320</v>
      </c>
      <c r="L1062" s="32"/>
      <c r="M1062" s="138" t="s">
        <v>1</v>
      </c>
      <c r="N1062" s="139" t="s">
        <v>39</v>
      </c>
      <c r="P1062" s="140">
        <f>O1062*H1062</f>
        <v>0</v>
      </c>
      <c r="Q1062" s="140">
        <v>0</v>
      </c>
      <c r="R1062" s="140">
        <f>Q1062*H1062</f>
        <v>0</v>
      </c>
      <c r="S1062" s="140">
        <v>0</v>
      </c>
      <c r="T1062" s="141">
        <f>S1062*H1062</f>
        <v>0</v>
      </c>
      <c r="AR1062" s="142" t="s">
        <v>200</v>
      </c>
      <c r="AT1062" s="142" t="s">
        <v>160</v>
      </c>
      <c r="AU1062" s="142" t="s">
        <v>83</v>
      </c>
      <c r="AY1062" s="17" t="s">
        <v>159</v>
      </c>
      <c r="BE1062" s="143">
        <f>IF(N1062="základní",J1062,0)</f>
        <v>0</v>
      </c>
      <c r="BF1062" s="143">
        <f>IF(N1062="snížená",J1062,0)</f>
        <v>0</v>
      </c>
      <c r="BG1062" s="143">
        <f>IF(N1062="zákl. přenesená",J1062,0)</f>
        <v>0</v>
      </c>
      <c r="BH1062" s="143">
        <f>IF(N1062="sníž. přenesená",J1062,0)</f>
        <v>0</v>
      </c>
      <c r="BI1062" s="143">
        <f>IF(N1062="nulová",J1062,0)</f>
        <v>0</v>
      </c>
      <c r="BJ1062" s="17" t="s">
        <v>81</v>
      </c>
      <c r="BK1062" s="143">
        <f>ROUND(I1062*H1062,2)</f>
        <v>0</v>
      </c>
      <c r="BL1062" s="17" t="s">
        <v>200</v>
      </c>
      <c r="BM1062" s="142" t="s">
        <v>2784</v>
      </c>
    </row>
    <row r="1063" spans="2:65" s="1" customFormat="1" ht="28.8">
      <c r="B1063" s="32"/>
      <c r="D1063" s="144" t="s">
        <v>165</v>
      </c>
      <c r="F1063" s="145" t="s">
        <v>2785</v>
      </c>
      <c r="I1063" s="146"/>
      <c r="L1063" s="32"/>
      <c r="M1063" s="147"/>
      <c r="T1063" s="56"/>
      <c r="AT1063" s="17" t="s">
        <v>165</v>
      </c>
      <c r="AU1063" s="17" t="s">
        <v>83</v>
      </c>
    </row>
    <row r="1064" spans="2:65" s="10" customFormat="1" ht="22.8" customHeight="1">
      <c r="B1064" s="120"/>
      <c r="D1064" s="121" t="s">
        <v>73</v>
      </c>
      <c r="E1064" s="156" t="s">
        <v>2786</v>
      </c>
      <c r="F1064" s="156" t="s">
        <v>2787</v>
      </c>
      <c r="I1064" s="123"/>
      <c r="J1064" s="157">
        <f>BK1064</f>
        <v>0</v>
      </c>
      <c r="L1064" s="120"/>
      <c r="M1064" s="125"/>
      <c r="P1064" s="126">
        <f>P1065+SUM(P1066:P1072)</f>
        <v>0</v>
      </c>
      <c r="R1064" s="126">
        <f>R1065+SUM(R1066:R1072)</f>
        <v>1.2884259999999998</v>
      </c>
      <c r="T1064" s="127">
        <f>T1065+SUM(T1066:T1072)</f>
        <v>0</v>
      </c>
      <c r="AR1064" s="121" t="s">
        <v>83</v>
      </c>
      <c r="AT1064" s="128" t="s">
        <v>73</v>
      </c>
      <c r="AU1064" s="128" t="s">
        <v>81</v>
      </c>
      <c r="AY1064" s="121" t="s">
        <v>159</v>
      </c>
      <c r="BK1064" s="129">
        <f>BK1065+SUM(BK1066:BK1072)</f>
        <v>0</v>
      </c>
    </row>
    <row r="1065" spans="2:65" s="1" customFormat="1" ht="24.15" customHeight="1">
      <c r="B1065" s="130"/>
      <c r="C1065" s="131" t="s">
        <v>2788</v>
      </c>
      <c r="D1065" s="131" t="s">
        <v>160</v>
      </c>
      <c r="E1065" s="132" t="s">
        <v>2789</v>
      </c>
      <c r="F1065" s="133" t="s">
        <v>2790</v>
      </c>
      <c r="G1065" s="134" t="s">
        <v>344</v>
      </c>
      <c r="H1065" s="135">
        <v>2.7</v>
      </c>
      <c r="I1065" s="136"/>
      <c r="J1065" s="137">
        <f>ROUND(I1065*H1065,2)</f>
        <v>0</v>
      </c>
      <c r="K1065" s="133" t="s">
        <v>320</v>
      </c>
      <c r="L1065" s="32"/>
      <c r="M1065" s="138" t="s">
        <v>1</v>
      </c>
      <c r="N1065" s="139" t="s">
        <v>39</v>
      </c>
      <c r="P1065" s="140">
        <f>O1065*H1065</f>
        <v>0</v>
      </c>
      <c r="Q1065" s="140">
        <v>7.2000000000000005E-4</v>
      </c>
      <c r="R1065" s="140">
        <f>Q1065*H1065</f>
        <v>1.9440000000000002E-3</v>
      </c>
      <c r="S1065" s="140">
        <v>0</v>
      </c>
      <c r="T1065" s="141">
        <f>S1065*H1065</f>
        <v>0</v>
      </c>
      <c r="AR1065" s="142" t="s">
        <v>200</v>
      </c>
      <c r="AT1065" s="142" t="s">
        <v>160</v>
      </c>
      <c r="AU1065" s="142" t="s">
        <v>83</v>
      </c>
      <c r="AY1065" s="17" t="s">
        <v>159</v>
      </c>
      <c r="BE1065" s="143">
        <f>IF(N1065="základní",J1065,0)</f>
        <v>0</v>
      </c>
      <c r="BF1065" s="143">
        <f>IF(N1065="snížená",J1065,0)</f>
        <v>0</v>
      </c>
      <c r="BG1065" s="143">
        <f>IF(N1065="zákl. přenesená",J1065,0)</f>
        <v>0</v>
      </c>
      <c r="BH1065" s="143">
        <f>IF(N1065="sníž. přenesená",J1065,0)</f>
        <v>0</v>
      </c>
      <c r="BI1065" s="143">
        <f>IF(N1065="nulová",J1065,0)</f>
        <v>0</v>
      </c>
      <c r="BJ1065" s="17" t="s">
        <v>81</v>
      </c>
      <c r="BK1065" s="143">
        <f>ROUND(I1065*H1065,2)</f>
        <v>0</v>
      </c>
      <c r="BL1065" s="17" t="s">
        <v>200</v>
      </c>
      <c r="BM1065" s="142" t="s">
        <v>2791</v>
      </c>
    </row>
    <row r="1066" spans="2:65" s="1" customFormat="1" ht="19.2">
      <c r="B1066" s="32"/>
      <c r="D1066" s="144" t="s">
        <v>165</v>
      </c>
      <c r="F1066" s="145" t="s">
        <v>2792</v>
      </c>
      <c r="I1066" s="146"/>
      <c r="L1066" s="32"/>
      <c r="M1066" s="147"/>
      <c r="T1066" s="56"/>
      <c r="AT1066" s="17" t="s">
        <v>165</v>
      </c>
      <c r="AU1066" s="17" t="s">
        <v>83</v>
      </c>
    </row>
    <row r="1067" spans="2:65" s="12" customFormat="1" ht="10.199999999999999">
      <c r="B1067" s="168"/>
      <c r="D1067" s="144" t="s">
        <v>331</v>
      </c>
      <c r="E1067" s="169" t="s">
        <v>1</v>
      </c>
      <c r="F1067" s="170" t="s">
        <v>2793</v>
      </c>
      <c r="H1067" s="171">
        <v>2.7</v>
      </c>
      <c r="I1067" s="172"/>
      <c r="L1067" s="168"/>
      <c r="M1067" s="173"/>
      <c r="T1067" s="174"/>
      <c r="AT1067" s="169" t="s">
        <v>331</v>
      </c>
      <c r="AU1067" s="169" t="s">
        <v>83</v>
      </c>
      <c r="AV1067" s="12" t="s">
        <v>83</v>
      </c>
      <c r="AW1067" s="12" t="s">
        <v>31</v>
      </c>
      <c r="AX1067" s="12" t="s">
        <v>81</v>
      </c>
      <c r="AY1067" s="169" t="s">
        <v>159</v>
      </c>
    </row>
    <row r="1068" spans="2:65" s="1" customFormat="1" ht="24.15" customHeight="1">
      <c r="B1068" s="130"/>
      <c r="C1068" s="158" t="s">
        <v>2794</v>
      </c>
      <c r="D1068" s="158" t="s">
        <v>326</v>
      </c>
      <c r="E1068" s="159" t="s">
        <v>2795</v>
      </c>
      <c r="F1068" s="160" t="s">
        <v>2796</v>
      </c>
      <c r="G1068" s="161" t="s">
        <v>344</v>
      </c>
      <c r="H1068" s="162">
        <v>2.7</v>
      </c>
      <c r="I1068" s="163"/>
      <c r="J1068" s="164">
        <f>ROUND(I1068*H1068,2)</f>
        <v>0</v>
      </c>
      <c r="K1068" s="160" t="s">
        <v>1</v>
      </c>
      <c r="L1068" s="165"/>
      <c r="M1068" s="166" t="s">
        <v>1</v>
      </c>
      <c r="N1068" s="167" t="s">
        <v>39</v>
      </c>
      <c r="P1068" s="140">
        <f>O1068*H1068</f>
        <v>0</v>
      </c>
      <c r="Q1068" s="140">
        <v>0.02</v>
      </c>
      <c r="R1068" s="140">
        <f>Q1068*H1068</f>
        <v>5.4000000000000006E-2</v>
      </c>
      <c r="S1068" s="140">
        <v>0</v>
      </c>
      <c r="T1068" s="141">
        <f>S1068*H1068</f>
        <v>0</v>
      </c>
      <c r="AR1068" s="142" t="s">
        <v>241</v>
      </c>
      <c r="AT1068" s="142" t="s">
        <v>326</v>
      </c>
      <c r="AU1068" s="142" t="s">
        <v>83</v>
      </c>
      <c r="AY1068" s="17" t="s">
        <v>159</v>
      </c>
      <c r="BE1068" s="143">
        <f>IF(N1068="základní",J1068,0)</f>
        <v>0</v>
      </c>
      <c r="BF1068" s="143">
        <f>IF(N1068="snížená",J1068,0)</f>
        <v>0</v>
      </c>
      <c r="BG1068" s="143">
        <f>IF(N1068="zákl. přenesená",J1068,0)</f>
        <v>0</v>
      </c>
      <c r="BH1068" s="143">
        <f>IF(N1068="sníž. přenesená",J1068,0)</f>
        <v>0</v>
      </c>
      <c r="BI1068" s="143">
        <f>IF(N1068="nulová",J1068,0)</f>
        <v>0</v>
      </c>
      <c r="BJ1068" s="17" t="s">
        <v>81</v>
      </c>
      <c r="BK1068" s="143">
        <f>ROUND(I1068*H1068,2)</f>
        <v>0</v>
      </c>
      <c r="BL1068" s="17" t="s">
        <v>200</v>
      </c>
      <c r="BM1068" s="142" t="s">
        <v>2797</v>
      </c>
    </row>
    <row r="1069" spans="2:65" s="1" customFormat="1" ht="19.2">
      <c r="B1069" s="32"/>
      <c r="D1069" s="144" t="s">
        <v>165</v>
      </c>
      <c r="F1069" s="145" t="s">
        <v>2796</v>
      </c>
      <c r="I1069" s="146"/>
      <c r="L1069" s="32"/>
      <c r="M1069" s="147"/>
      <c r="T1069" s="56"/>
      <c r="AT1069" s="17" t="s">
        <v>165</v>
      </c>
      <c r="AU1069" s="17" t="s">
        <v>83</v>
      </c>
    </row>
    <row r="1070" spans="2:65" s="1" customFormat="1" ht="24.15" customHeight="1">
      <c r="B1070" s="130"/>
      <c r="C1070" s="131" t="s">
        <v>2798</v>
      </c>
      <c r="D1070" s="131" t="s">
        <v>160</v>
      </c>
      <c r="E1070" s="132" t="s">
        <v>2799</v>
      </c>
      <c r="F1070" s="133" t="s">
        <v>2800</v>
      </c>
      <c r="G1070" s="134" t="s">
        <v>329</v>
      </c>
      <c r="H1070" s="135">
        <v>1.288</v>
      </c>
      <c r="I1070" s="136"/>
      <c r="J1070" s="137">
        <f>ROUND(I1070*H1070,2)</f>
        <v>0</v>
      </c>
      <c r="K1070" s="133" t="s">
        <v>320</v>
      </c>
      <c r="L1070" s="32"/>
      <c r="M1070" s="138" t="s">
        <v>1</v>
      </c>
      <c r="N1070" s="139" t="s">
        <v>39</v>
      </c>
      <c r="P1070" s="140">
        <f>O1070*H1070</f>
        <v>0</v>
      </c>
      <c r="Q1070" s="140">
        <v>0</v>
      </c>
      <c r="R1070" s="140">
        <f>Q1070*H1070</f>
        <v>0</v>
      </c>
      <c r="S1070" s="140">
        <v>0</v>
      </c>
      <c r="T1070" s="141">
        <f>S1070*H1070</f>
        <v>0</v>
      </c>
      <c r="AR1070" s="142" t="s">
        <v>200</v>
      </c>
      <c r="AT1070" s="142" t="s">
        <v>160</v>
      </c>
      <c r="AU1070" s="142" t="s">
        <v>83</v>
      </c>
      <c r="AY1070" s="17" t="s">
        <v>159</v>
      </c>
      <c r="BE1070" s="143">
        <f>IF(N1070="základní",J1070,0)</f>
        <v>0</v>
      </c>
      <c r="BF1070" s="143">
        <f>IF(N1070="snížená",J1070,0)</f>
        <v>0</v>
      </c>
      <c r="BG1070" s="143">
        <f>IF(N1070="zákl. přenesená",J1070,0)</f>
        <v>0</v>
      </c>
      <c r="BH1070" s="143">
        <f>IF(N1070="sníž. přenesená",J1070,0)</f>
        <v>0</v>
      </c>
      <c r="BI1070" s="143">
        <f>IF(N1070="nulová",J1070,0)</f>
        <v>0</v>
      </c>
      <c r="BJ1070" s="17" t="s">
        <v>81</v>
      </c>
      <c r="BK1070" s="143">
        <f>ROUND(I1070*H1070,2)</f>
        <v>0</v>
      </c>
      <c r="BL1070" s="17" t="s">
        <v>200</v>
      </c>
      <c r="BM1070" s="142" t="s">
        <v>2801</v>
      </c>
    </row>
    <row r="1071" spans="2:65" s="1" customFormat="1" ht="28.8">
      <c r="B1071" s="32"/>
      <c r="D1071" s="144" t="s">
        <v>165</v>
      </c>
      <c r="F1071" s="145" t="s">
        <v>2802</v>
      </c>
      <c r="I1071" s="146"/>
      <c r="L1071" s="32"/>
      <c r="M1071" s="147"/>
      <c r="T1071" s="56"/>
      <c r="AT1071" s="17" t="s">
        <v>165</v>
      </c>
      <c r="AU1071" s="17" t="s">
        <v>83</v>
      </c>
    </row>
    <row r="1072" spans="2:65" s="10" customFormat="1" ht="20.85" customHeight="1">
      <c r="B1072" s="120"/>
      <c r="D1072" s="121" t="s">
        <v>73</v>
      </c>
      <c r="E1072" s="156" t="s">
        <v>2803</v>
      </c>
      <c r="F1072" s="156" t="s">
        <v>2804</v>
      </c>
      <c r="I1072" s="123"/>
      <c r="J1072" s="157">
        <f>BK1072</f>
        <v>0</v>
      </c>
      <c r="L1072" s="120"/>
      <c r="M1072" s="125"/>
      <c r="P1072" s="126">
        <f>SUM(P1073:P1158)</f>
        <v>0</v>
      </c>
      <c r="R1072" s="126">
        <f>SUM(R1073:R1158)</f>
        <v>1.2324819999999999</v>
      </c>
      <c r="T1072" s="127">
        <f>SUM(T1073:T1158)</f>
        <v>0</v>
      </c>
      <c r="AR1072" s="121" t="s">
        <v>81</v>
      </c>
      <c r="AT1072" s="128" t="s">
        <v>73</v>
      </c>
      <c r="AU1072" s="128" t="s">
        <v>83</v>
      </c>
      <c r="AY1072" s="121" t="s">
        <v>159</v>
      </c>
      <c r="BK1072" s="129">
        <f>SUM(BK1073:BK1158)</f>
        <v>0</v>
      </c>
    </row>
    <row r="1073" spans="2:65" s="1" customFormat="1" ht="16.5" customHeight="1">
      <c r="B1073" s="130"/>
      <c r="C1073" s="131" t="s">
        <v>2805</v>
      </c>
      <c r="D1073" s="131" t="s">
        <v>160</v>
      </c>
      <c r="E1073" s="132" t="s">
        <v>2806</v>
      </c>
      <c r="F1073" s="133" t="s">
        <v>2807</v>
      </c>
      <c r="G1073" s="134" t="s">
        <v>369</v>
      </c>
      <c r="H1073" s="135">
        <v>284.39999999999998</v>
      </c>
      <c r="I1073" s="136"/>
      <c r="J1073" s="137">
        <f>ROUND(I1073*H1073,2)</f>
        <v>0</v>
      </c>
      <c r="K1073" s="133" t="s">
        <v>1</v>
      </c>
      <c r="L1073" s="32"/>
      <c r="M1073" s="138" t="s">
        <v>1</v>
      </c>
      <c r="N1073" s="139" t="s">
        <v>39</v>
      </c>
      <c r="P1073" s="140">
        <f>O1073*H1073</f>
        <v>0</v>
      </c>
      <c r="Q1073" s="140">
        <v>0</v>
      </c>
      <c r="R1073" s="140">
        <f>Q1073*H1073</f>
        <v>0</v>
      </c>
      <c r="S1073" s="140">
        <v>0</v>
      </c>
      <c r="T1073" s="141">
        <f>S1073*H1073</f>
        <v>0</v>
      </c>
      <c r="AR1073" s="142" t="s">
        <v>200</v>
      </c>
      <c r="AT1073" s="142" t="s">
        <v>160</v>
      </c>
      <c r="AU1073" s="142" t="s">
        <v>94</v>
      </c>
      <c r="AY1073" s="17" t="s">
        <v>159</v>
      </c>
      <c r="BE1073" s="143">
        <f>IF(N1073="základní",J1073,0)</f>
        <v>0</v>
      </c>
      <c r="BF1073" s="143">
        <f>IF(N1073="snížená",J1073,0)</f>
        <v>0</v>
      </c>
      <c r="BG1073" s="143">
        <f>IF(N1073="zákl. přenesená",J1073,0)</f>
        <v>0</v>
      </c>
      <c r="BH1073" s="143">
        <f>IF(N1073="sníž. přenesená",J1073,0)</f>
        <v>0</v>
      </c>
      <c r="BI1073" s="143">
        <f>IF(N1073="nulová",J1073,0)</f>
        <v>0</v>
      </c>
      <c r="BJ1073" s="17" t="s">
        <v>81</v>
      </c>
      <c r="BK1073" s="143">
        <f>ROUND(I1073*H1073,2)</f>
        <v>0</v>
      </c>
      <c r="BL1073" s="17" t="s">
        <v>200</v>
      </c>
      <c r="BM1073" s="142" t="s">
        <v>2808</v>
      </c>
    </row>
    <row r="1074" spans="2:65" s="1" customFormat="1" ht="10.199999999999999">
      <c r="B1074" s="32"/>
      <c r="D1074" s="144" t="s">
        <v>165</v>
      </c>
      <c r="F1074" s="145" t="s">
        <v>2807</v>
      </c>
      <c r="I1074" s="146"/>
      <c r="L1074" s="32"/>
      <c r="M1074" s="147"/>
      <c r="T1074" s="56"/>
      <c r="AT1074" s="17" t="s">
        <v>165</v>
      </c>
      <c r="AU1074" s="17" t="s">
        <v>94</v>
      </c>
    </row>
    <row r="1075" spans="2:65" s="12" customFormat="1" ht="10.199999999999999">
      <c r="B1075" s="168"/>
      <c r="D1075" s="144" t="s">
        <v>331</v>
      </c>
      <c r="E1075" s="169" t="s">
        <v>1</v>
      </c>
      <c r="F1075" s="170" t="s">
        <v>2809</v>
      </c>
      <c r="H1075" s="171">
        <v>284.39999999999998</v>
      </c>
      <c r="I1075" s="172"/>
      <c r="L1075" s="168"/>
      <c r="M1075" s="173"/>
      <c r="T1075" s="174"/>
      <c r="AT1075" s="169" t="s">
        <v>331</v>
      </c>
      <c r="AU1075" s="169" t="s">
        <v>94</v>
      </c>
      <c r="AV1075" s="12" t="s">
        <v>83</v>
      </c>
      <c r="AW1075" s="12" t="s">
        <v>31</v>
      </c>
      <c r="AX1075" s="12" t="s">
        <v>81</v>
      </c>
      <c r="AY1075" s="169" t="s">
        <v>159</v>
      </c>
    </row>
    <row r="1076" spans="2:65" s="1" customFormat="1" ht="16.5" customHeight="1">
      <c r="B1076" s="130"/>
      <c r="C1076" s="131" t="s">
        <v>2810</v>
      </c>
      <c r="D1076" s="131" t="s">
        <v>160</v>
      </c>
      <c r="E1076" s="132" t="s">
        <v>2811</v>
      </c>
      <c r="F1076" s="133" t="s">
        <v>2812</v>
      </c>
      <c r="G1076" s="134" t="s">
        <v>369</v>
      </c>
      <c r="H1076" s="135">
        <v>327.9</v>
      </c>
      <c r="I1076" s="136"/>
      <c r="J1076" s="137">
        <f>ROUND(I1076*H1076,2)</f>
        <v>0</v>
      </c>
      <c r="K1076" s="133" t="s">
        <v>1</v>
      </c>
      <c r="L1076" s="32"/>
      <c r="M1076" s="138" t="s">
        <v>1</v>
      </c>
      <c r="N1076" s="139" t="s">
        <v>39</v>
      </c>
      <c r="P1076" s="140">
        <f>O1076*H1076</f>
        <v>0</v>
      </c>
      <c r="Q1076" s="140">
        <v>0</v>
      </c>
      <c r="R1076" s="140">
        <f>Q1076*H1076</f>
        <v>0</v>
      </c>
      <c r="S1076" s="140">
        <v>0</v>
      </c>
      <c r="T1076" s="141">
        <f>S1076*H1076</f>
        <v>0</v>
      </c>
      <c r="AR1076" s="142" t="s">
        <v>200</v>
      </c>
      <c r="AT1076" s="142" t="s">
        <v>160</v>
      </c>
      <c r="AU1076" s="142" t="s">
        <v>94</v>
      </c>
      <c r="AY1076" s="17" t="s">
        <v>159</v>
      </c>
      <c r="BE1076" s="143">
        <f>IF(N1076="základní",J1076,0)</f>
        <v>0</v>
      </c>
      <c r="BF1076" s="143">
        <f>IF(N1076="snížená",J1076,0)</f>
        <v>0</v>
      </c>
      <c r="BG1076" s="143">
        <f>IF(N1076="zákl. přenesená",J1076,0)</f>
        <v>0</v>
      </c>
      <c r="BH1076" s="143">
        <f>IF(N1076="sníž. přenesená",J1076,0)</f>
        <v>0</v>
      </c>
      <c r="BI1076" s="143">
        <f>IF(N1076="nulová",J1076,0)</f>
        <v>0</v>
      </c>
      <c r="BJ1076" s="17" t="s">
        <v>81</v>
      </c>
      <c r="BK1076" s="143">
        <f>ROUND(I1076*H1076,2)</f>
        <v>0</v>
      </c>
      <c r="BL1076" s="17" t="s">
        <v>200</v>
      </c>
      <c r="BM1076" s="142" t="s">
        <v>2813</v>
      </c>
    </row>
    <row r="1077" spans="2:65" s="1" customFormat="1" ht="10.199999999999999">
      <c r="B1077" s="32"/>
      <c r="D1077" s="144" t="s">
        <v>165</v>
      </c>
      <c r="F1077" s="145" t="s">
        <v>2812</v>
      </c>
      <c r="I1077" s="146"/>
      <c r="L1077" s="32"/>
      <c r="M1077" s="147"/>
      <c r="T1077" s="56"/>
      <c r="AT1077" s="17" t="s">
        <v>165</v>
      </c>
      <c r="AU1077" s="17" t="s">
        <v>94</v>
      </c>
    </row>
    <row r="1078" spans="2:65" s="12" customFormat="1" ht="10.199999999999999">
      <c r="B1078" s="168"/>
      <c r="D1078" s="144" t="s">
        <v>331</v>
      </c>
      <c r="E1078" s="169" t="s">
        <v>1</v>
      </c>
      <c r="F1078" s="170" t="s">
        <v>2814</v>
      </c>
      <c r="H1078" s="171">
        <v>327.9</v>
      </c>
      <c r="I1078" s="172"/>
      <c r="L1078" s="168"/>
      <c r="M1078" s="173"/>
      <c r="T1078" s="174"/>
      <c r="AT1078" s="169" t="s">
        <v>331</v>
      </c>
      <c r="AU1078" s="169" t="s">
        <v>94</v>
      </c>
      <c r="AV1078" s="12" t="s">
        <v>83</v>
      </c>
      <c r="AW1078" s="12" t="s">
        <v>31</v>
      </c>
      <c r="AX1078" s="12" t="s">
        <v>81</v>
      </c>
      <c r="AY1078" s="169" t="s">
        <v>159</v>
      </c>
    </row>
    <row r="1079" spans="2:65" s="1" customFormat="1" ht="16.5" customHeight="1">
      <c r="B1079" s="130"/>
      <c r="C1079" s="131" t="s">
        <v>2815</v>
      </c>
      <c r="D1079" s="131" t="s">
        <v>160</v>
      </c>
      <c r="E1079" s="132" t="s">
        <v>2816</v>
      </c>
      <c r="F1079" s="133" t="s">
        <v>2817</v>
      </c>
      <c r="G1079" s="134" t="s">
        <v>369</v>
      </c>
      <c r="H1079" s="135">
        <v>136</v>
      </c>
      <c r="I1079" s="136"/>
      <c r="J1079" s="137">
        <f>ROUND(I1079*H1079,2)</f>
        <v>0</v>
      </c>
      <c r="K1079" s="133" t="s">
        <v>1</v>
      </c>
      <c r="L1079" s="32"/>
      <c r="M1079" s="138" t="s">
        <v>1</v>
      </c>
      <c r="N1079" s="139" t="s">
        <v>39</v>
      </c>
      <c r="P1079" s="140">
        <f>O1079*H1079</f>
        <v>0</v>
      </c>
      <c r="Q1079" s="140">
        <v>0</v>
      </c>
      <c r="R1079" s="140">
        <f>Q1079*H1079</f>
        <v>0</v>
      </c>
      <c r="S1079" s="140">
        <v>0</v>
      </c>
      <c r="T1079" s="141">
        <f>S1079*H1079</f>
        <v>0</v>
      </c>
      <c r="AR1079" s="142" t="s">
        <v>200</v>
      </c>
      <c r="AT1079" s="142" t="s">
        <v>160</v>
      </c>
      <c r="AU1079" s="142" t="s">
        <v>94</v>
      </c>
      <c r="AY1079" s="17" t="s">
        <v>159</v>
      </c>
      <c r="BE1079" s="143">
        <f>IF(N1079="základní",J1079,0)</f>
        <v>0</v>
      </c>
      <c r="BF1079" s="143">
        <f>IF(N1079="snížená",J1079,0)</f>
        <v>0</v>
      </c>
      <c r="BG1079" s="143">
        <f>IF(N1079="zákl. přenesená",J1079,0)</f>
        <v>0</v>
      </c>
      <c r="BH1079" s="143">
        <f>IF(N1079="sníž. přenesená",J1079,0)</f>
        <v>0</v>
      </c>
      <c r="BI1079" s="143">
        <f>IF(N1079="nulová",J1079,0)</f>
        <v>0</v>
      </c>
      <c r="BJ1079" s="17" t="s">
        <v>81</v>
      </c>
      <c r="BK1079" s="143">
        <f>ROUND(I1079*H1079,2)</f>
        <v>0</v>
      </c>
      <c r="BL1079" s="17" t="s">
        <v>200</v>
      </c>
      <c r="BM1079" s="142" t="s">
        <v>2818</v>
      </c>
    </row>
    <row r="1080" spans="2:65" s="1" customFormat="1" ht="10.199999999999999">
      <c r="B1080" s="32"/>
      <c r="D1080" s="144" t="s">
        <v>165</v>
      </c>
      <c r="F1080" s="145" t="s">
        <v>2817</v>
      </c>
      <c r="I1080" s="146"/>
      <c r="L1080" s="32"/>
      <c r="M1080" s="147"/>
      <c r="T1080" s="56"/>
      <c r="AT1080" s="17" t="s">
        <v>165</v>
      </c>
      <c r="AU1080" s="17" t="s">
        <v>94</v>
      </c>
    </row>
    <row r="1081" spans="2:65" s="12" customFormat="1" ht="10.199999999999999">
      <c r="B1081" s="168"/>
      <c r="D1081" s="144" t="s">
        <v>331</v>
      </c>
      <c r="E1081" s="169" t="s">
        <v>1</v>
      </c>
      <c r="F1081" s="170" t="s">
        <v>2819</v>
      </c>
      <c r="H1081" s="171">
        <v>136</v>
      </c>
      <c r="I1081" s="172"/>
      <c r="L1081" s="168"/>
      <c r="M1081" s="173"/>
      <c r="T1081" s="174"/>
      <c r="AT1081" s="169" t="s">
        <v>331</v>
      </c>
      <c r="AU1081" s="169" t="s">
        <v>94</v>
      </c>
      <c r="AV1081" s="12" t="s">
        <v>83</v>
      </c>
      <c r="AW1081" s="12" t="s">
        <v>31</v>
      </c>
      <c r="AX1081" s="12" t="s">
        <v>81</v>
      </c>
      <c r="AY1081" s="169" t="s">
        <v>159</v>
      </c>
    </row>
    <row r="1082" spans="2:65" s="1" customFormat="1" ht="16.5" customHeight="1">
      <c r="B1082" s="130"/>
      <c r="C1082" s="131" t="s">
        <v>2820</v>
      </c>
      <c r="D1082" s="131" t="s">
        <v>160</v>
      </c>
      <c r="E1082" s="132" t="s">
        <v>2821</v>
      </c>
      <c r="F1082" s="133" t="s">
        <v>2822</v>
      </c>
      <c r="G1082" s="134" t="s">
        <v>369</v>
      </c>
      <c r="H1082" s="135">
        <v>205</v>
      </c>
      <c r="I1082" s="136"/>
      <c r="J1082" s="137">
        <f>ROUND(I1082*H1082,2)</f>
        <v>0</v>
      </c>
      <c r="K1082" s="133" t="s">
        <v>1</v>
      </c>
      <c r="L1082" s="32"/>
      <c r="M1082" s="138" t="s">
        <v>1</v>
      </c>
      <c r="N1082" s="139" t="s">
        <v>39</v>
      </c>
      <c r="P1082" s="140">
        <f>O1082*H1082</f>
        <v>0</v>
      </c>
      <c r="Q1082" s="140">
        <v>0</v>
      </c>
      <c r="R1082" s="140">
        <f>Q1082*H1082</f>
        <v>0</v>
      </c>
      <c r="S1082" s="140">
        <v>0</v>
      </c>
      <c r="T1082" s="141">
        <f>S1082*H1082</f>
        <v>0</v>
      </c>
      <c r="AR1082" s="142" t="s">
        <v>200</v>
      </c>
      <c r="AT1082" s="142" t="s">
        <v>160</v>
      </c>
      <c r="AU1082" s="142" t="s">
        <v>94</v>
      </c>
      <c r="AY1082" s="17" t="s">
        <v>159</v>
      </c>
      <c r="BE1082" s="143">
        <f>IF(N1082="základní",J1082,0)</f>
        <v>0</v>
      </c>
      <c r="BF1082" s="143">
        <f>IF(N1082="snížená",J1082,0)</f>
        <v>0</v>
      </c>
      <c r="BG1082" s="143">
        <f>IF(N1082="zákl. přenesená",J1082,0)</f>
        <v>0</v>
      </c>
      <c r="BH1082" s="143">
        <f>IF(N1082="sníž. přenesená",J1082,0)</f>
        <v>0</v>
      </c>
      <c r="BI1082" s="143">
        <f>IF(N1082="nulová",J1082,0)</f>
        <v>0</v>
      </c>
      <c r="BJ1082" s="17" t="s">
        <v>81</v>
      </c>
      <c r="BK1082" s="143">
        <f>ROUND(I1082*H1082,2)</f>
        <v>0</v>
      </c>
      <c r="BL1082" s="17" t="s">
        <v>200</v>
      </c>
      <c r="BM1082" s="142" t="s">
        <v>2823</v>
      </c>
    </row>
    <row r="1083" spans="2:65" s="1" customFormat="1" ht="10.199999999999999">
      <c r="B1083" s="32"/>
      <c r="D1083" s="144" t="s">
        <v>165</v>
      </c>
      <c r="F1083" s="145" t="s">
        <v>2822</v>
      </c>
      <c r="I1083" s="146"/>
      <c r="L1083" s="32"/>
      <c r="M1083" s="147"/>
      <c r="T1083" s="56"/>
      <c r="AT1083" s="17" t="s">
        <v>165</v>
      </c>
      <c r="AU1083" s="17" t="s">
        <v>94</v>
      </c>
    </row>
    <row r="1084" spans="2:65" s="12" customFormat="1" ht="10.199999999999999">
      <c r="B1084" s="168"/>
      <c r="D1084" s="144" t="s">
        <v>331</v>
      </c>
      <c r="E1084" s="169" t="s">
        <v>1</v>
      </c>
      <c r="F1084" s="170" t="s">
        <v>2824</v>
      </c>
      <c r="H1084" s="171">
        <v>205</v>
      </c>
      <c r="I1084" s="172"/>
      <c r="L1084" s="168"/>
      <c r="M1084" s="173"/>
      <c r="T1084" s="174"/>
      <c r="AT1084" s="169" t="s">
        <v>331</v>
      </c>
      <c r="AU1084" s="169" t="s">
        <v>94</v>
      </c>
      <c r="AV1084" s="12" t="s">
        <v>83</v>
      </c>
      <c r="AW1084" s="12" t="s">
        <v>31</v>
      </c>
      <c r="AX1084" s="12" t="s">
        <v>81</v>
      </c>
      <c r="AY1084" s="169" t="s">
        <v>159</v>
      </c>
    </row>
    <row r="1085" spans="2:65" s="1" customFormat="1" ht="24.15" customHeight="1">
      <c r="B1085" s="130"/>
      <c r="C1085" s="131" t="s">
        <v>2825</v>
      </c>
      <c r="D1085" s="131" t="s">
        <v>160</v>
      </c>
      <c r="E1085" s="132" t="s">
        <v>2826</v>
      </c>
      <c r="F1085" s="133" t="s">
        <v>2827</v>
      </c>
      <c r="G1085" s="134" t="s">
        <v>344</v>
      </c>
      <c r="H1085" s="135">
        <v>20.2</v>
      </c>
      <c r="I1085" s="136"/>
      <c r="J1085" s="137">
        <f>ROUND(I1085*H1085,2)</f>
        <v>0</v>
      </c>
      <c r="K1085" s="133" t="s">
        <v>320</v>
      </c>
      <c r="L1085" s="32"/>
      <c r="M1085" s="138" t="s">
        <v>1</v>
      </c>
      <c r="N1085" s="139" t="s">
        <v>39</v>
      </c>
      <c r="P1085" s="140">
        <f>O1085*H1085</f>
        <v>0</v>
      </c>
      <c r="Q1085" s="140">
        <v>8.5999999999999998E-4</v>
      </c>
      <c r="R1085" s="140">
        <f>Q1085*H1085</f>
        <v>1.7371999999999999E-2</v>
      </c>
      <c r="S1085" s="140">
        <v>0</v>
      </c>
      <c r="T1085" s="141">
        <f>S1085*H1085</f>
        <v>0</v>
      </c>
      <c r="AR1085" s="142" t="s">
        <v>200</v>
      </c>
      <c r="AT1085" s="142" t="s">
        <v>160</v>
      </c>
      <c r="AU1085" s="142" t="s">
        <v>94</v>
      </c>
      <c r="AY1085" s="17" t="s">
        <v>159</v>
      </c>
      <c r="BE1085" s="143">
        <f>IF(N1085="základní",J1085,0)</f>
        <v>0</v>
      </c>
      <c r="BF1085" s="143">
        <f>IF(N1085="snížená",J1085,0)</f>
        <v>0</v>
      </c>
      <c r="BG1085" s="143">
        <f>IF(N1085="zákl. přenesená",J1085,0)</f>
        <v>0</v>
      </c>
      <c r="BH1085" s="143">
        <f>IF(N1085="sníž. přenesená",J1085,0)</f>
        <v>0</v>
      </c>
      <c r="BI1085" s="143">
        <f>IF(N1085="nulová",J1085,0)</f>
        <v>0</v>
      </c>
      <c r="BJ1085" s="17" t="s">
        <v>81</v>
      </c>
      <c r="BK1085" s="143">
        <f>ROUND(I1085*H1085,2)</f>
        <v>0</v>
      </c>
      <c r="BL1085" s="17" t="s">
        <v>200</v>
      </c>
      <c r="BM1085" s="142" t="s">
        <v>2828</v>
      </c>
    </row>
    <row r="1086" spans="2:65" s="1" customFormat="1" ht="19.2">
      <c r="B1086" s="32"/>
      <c r="D1086" s="144" t="s">
        <v>165</v>
      </c>
      <c r="F1086" s="145" t="s">
        <v>2829</v>
      </c>
      <c r="I1086" s="146"/>
      <c r="L1086" s="32"/>
      <c r="M1086" s="147"/>
      <c r="T1086" s="56"/>
      <c r="AT1086" s="17" t="s">
        <v>165</v>
      </c>
      <c r="AU1086" s="17" t="s">
        <v>94</v>
      </c>
    </row>
    <row r="1087" spans="2:65" s="12" customFormat="1" ht="10.199999999999999">
      <c r="B1087" s="168"/>
      <c r="D1087" s="144" t="s">
        <v>331</v>
      </c>
      <c r="E1087" s="169" t="s">
        <v>1</v>
      </c>
      <c r="F1087" s="170" t="s">
        <v>2830</v>
      </c>
      <c r="H1087" s="171">
        <v>20.2</v>
      </c>
      <c r="I1087" s="172"/>
      <c r="L1087" s="168"/>
      <c r="M1087" s="173"/>
      <c r="T1087" s="174"/>
      <c r="AT1087" s="169" t="s">
        <v>331</v>
      </c>
      <c r="AU1087" s="169" t="s">
        <v>94</v>
      </c>
      <c r="AV1087" s="12" t="s">
        <v>83</v>
      </c>
      <c r="AW1087" s="12" t="s">
        <v>31</v>
      </c>
      <c r="AX1087" s="12" t="s">
        <v>81</v>
      </c>
      <c r="AY1087" s="169" t="s">
        <v>159</v>
      </c>
    </row>
    <row r="1088" spans="2:65" s="1" customFormat="1" ht="24.15" customHeight="1">
      <c r="B1088" s="130"/>
      <c r="C1088" s="158" t="s">
        <v>2831</v>
      </c>
      <c r="D1088" s="158" t="s">
        <v>326</v>
      </c>
      <c r="E1088" s="159" t="s">
        <v>2832</v>
      </c>
      <c r="F1088" s="160" t="s">
        <v>2833</v>
      </c>
      <c r="G1088" s="161" t="s">
        <v>329</v>
      </c>
      <c r="H1088" s="162">
        <v>0.20799999999999999</v>
      </c>
      <c r="I1088" s="163"/>
      <c r="J1088" s="164">
        <f>ROUND(I1088*H1088,2)</f>
        <v>0</v>
      </c>
      <c r="K1088" s="160" t="s">
        <v>320</v>
      </c>
      <c r="L1088" s="165"/>
      <c r="M1088" s="166" t="s">
        <v>1</v>
      </c>
      <c r="N1088" s="167" t="s">
        <v>39</v>
      </c>
      <c r="P1088" s="140">
        <f>O1088*H1088</f>
        <v>0</v>
      </c>
      <c r="Q1088" s="140">
        <v>1</v>
      </c>
      <c r="R1088" s="140">
        <f>Q1088*H1088</f>
        <v>0.20799999999999999</v>
      </c>
      <c r="S1088" s="140">
        <v>0</v>
      </c>
      <c r="T1088" s="141">
        <f>S1088*H1088</f>
        <v>0</v>
      </c>
      <c r="AR1088" s="142" t="s">
        <v>241</v>
      </c>
      <c r="AT1088" s="142" t="s">
        <v>326</v>
      </c>
      <c r="AU1088" s="142" t="s">
        <v>94</v>
      </c>
      <c r="AY1088" s="17" t="s">
        <v>159</v>
      </c>
      <c r="BE1088" s="143">
        <f>IF(N1088="základní",J1088,0)</f>
        <v>0</v>
      </c>
      <c r="BF1088" s="143">
        <f>IF(N1088="snížená",J1088,0)</f>
        <v>0</v>
      </c>
      <c r="BG1088" s="143">
        <f>IF(N1088="zákl. přenesená",J1088,0)</f>
        <v>0</v>
      </c>
      <c r="BH1088" s="143">
        <f>IF(N1088="sníž. přenesená",J1088,0)</f>
        <v>0</v>
      </c>
      <c r="BI1088" s="143">
        <f>IF(N1088="nulová",J1088,0)</f>
        <v>0</v>
      </c>
      <c r="BJ1088" s="17" t="s">
        <v>81</v>
      </c>
      <c r="BK1088" s="143">
        <f>ROUND(I1088*H1088,2)</f>
        <v>0</v>
      </c>
      <c r="BL1088" s="17" t="s">
        <v>200</v>
      </c>
      <c r="BM1088" s="142" t="s">
        <v>2834</v>
      </c>
    </row>
    <row r="1089" spans="2:65" s="1" customFormat="1" ht="19.2">
      <c r="B1089" s="32"/>
      <c r="D1089" s="144" t="s">
        <v>165</v>
      </c>
      <c r="F1089" s="145" t="s">
        <v>2833</v>
      </c>
      <c r="I1089" s="146"/>
      <c r="L1089" s="32"/>
      <c r="M1089" s="147"/>
      <c r="T1089" s="56"/>
      <c r="AT1089" s="17" t="s">
        <v>165</v>
      </c>
      <c r="AU1089" s="17" t="s">
        <v>94</v>
      </c>
    </row>
    <row r="1090" spans="2:65" s="13" customFormat="1" ht="10.199999999999999">
      <c r="B1090" s="176"/>
      <c r="D1090" s="144" t="s">
        <v>331</v>
      </c>
      <c r="E1090" s="177" t="s">
        <v>1</v>
      </c>
      <c r="F1090" s="178" t="s">
        <v>2835</v>
      </c>
      <c r="H1090" s="177" t="s">
        <v>1</v>
      </c>
      <c r="I1090" s="179"/>
      <c r="L1090" s="176"/>
      <c r="M1090" s="180"/>
      <c r="T1090" s="181"/>
      <c r="AT1090" s="177" t="s">
        <v>331</v>
      </c>
      <c r="AU1090" s="177" t="s">
        <v>94</v>
      </c>
      <c r="AV1090" s="13" t="s">
        <v>81</v>
      </c>
      <c r="AW1090" s="13" t="s">
        <v>31</v>
      </c>
      <c r="AX1090" s="13" t="s">
        <v>74</v>
      </c>
      <c r="AY1090" s="177" t="s">
        <v>159</v>
      </c>
    </row>
    <row r="1091" spans="2:65" s="12" customFormat="1" ht="10.199999999999999">
      <c r="B1091" s="168"/>
      <c r="D1091" s="144" t="s">
        <v>331</v>
      </c>
      <c r="E1091" s="169" t="s">
        <v>1</v>
      </c>
      <c r="F1091" s="170" t="s">
        <v>2836</v>
      </c>
      <c r="H1091" s="171">
        <v>9.1999999999999998E-2</v>
      </c>
      <c r="I1091" s="172"/>
      <c r="L1091" s="168"/>
      <c r="M1091" s="173"/>
      <c r="T1091" s="174"/>
      <c r="AT1091" s="169" t="s">
        <v>331</v>
      </c>
      <c r="AU1091" s="169" t="s">
        <v>94</v>
      </c>
      <c r="AV1091" s="12" t="s">
        <v>83</v>
      </c>
      <c r="AW1091" s="12" t="s">
        <v>31</v>
      </c>
      <c r="AX1091" s="12" t="s">
        <v>74</v>
      </c>
      <c r="AY1091" s="169" t="s">
        <v>159</v>
      </c>
    </row>
    <row r="1092" spans="2:65" s="12" customFormat="1" ht="10.199999999999999">
      <c r="B1092" s="168"/>
      <c r="D1092" s="144" t="s">
        <v>331</v>
      </c>
      <c r="E1092" s="169" t="s">
        <v>1</v>
      </c>
      <c r="F1092" s="170" t="s">
        <v>2837</v>
      </c>
      <c r="H1092" s="171">
        <v>6.0999999999999999E-2</v>
      </c>
      <c r="I1092" s="172"/>
      <c r="L1092" s="168"/>
      <c r="M1092" s="173"/>
      <c r="T1092" s="174"/>
      <c r="AT1092" s="169" t="s">
        <v>331</v>
      </c>
      <c r="AU1092" s="169" t="s">
        <v>94</v>
      </c>
      <c r="AV1092" s="12" t="s">
        <v>83</v>
      </c>
      <c r="AW1092" s="12" t="s">
        <v>31</v>
      </c>
      <c r="AX1092" s="12" t="s">
        <v>74</v>
      </c>
      <c r="AY1092" s="169" t="s">
        <v>159</v>
      </c>
    </row>
    <row r="1093" spans="2:65" s="12" customFormat="1" ht="10.199999999999999">
      <c r="B1093" s="168"/>
      <c r="D1093" s="144" t="s">
        <v>331</v>
      </c>
      <c r="E1093" s="169" t="s">
        <v>1</v>
      </c>
      <c r="F1093" s="170" t="s">
        <v>2838</v>
      </c>
      <c r="H1093" s="171">
        <v>2.1999999999999999E-2</v>
      </c>
      <c r="I1093" s="172"/>
      <c r="L1093" s="168"/>
      <c r="M1093" s="173"/>
      <c r="T1093" s="174"/>
      <c r="AT1093" s="169" t="s">
        <v>331</v>
      </c>
      <c r="AU1093" s="169" t="s">
        <v>94</v>
      </c>
      <c r="AV1093" s="12" t="s">
        <v>83</v>
      </c>
      <c r="AW1093" s="12" t="s">
        <v>31</v>
      </c>
      <c r="AX1093" s="12" t="s">
        <v>74</v>
      </c>
      <c r="AY1093" s="169" t="s">
        <v>159</v>
      </c>
    </row>
    <row r="1094" spans="2:65" s="12" customFormat="1" ht="10.199999999999999">
      <c r="B1094" s="168"/>
      <c r="D1094" s="144" t="s">
        <v>331</v>
      </c>
      <c r="E1094" s="169" t="s">
        <v>1</v>
      </c>
      <c r="F1094" s="170" t="s">
        <v>2839</v>
      </c>
      <c r="H1094" s="171">
        <v>2.1000000000000001E-2</v>
      </c>
      <c r="I1094" s="172"/>
      <c r="L1094" s="168"/>
      <c r="M1094" s="173"/>
      <c r="T1094" s="174"/>
      <c r="AT1094" s="169" t="s">
        <v>331</v>
      </c>
      <c r="AU1094" s="169" t="s">
        <v>94</v>
      </c>
      <c r="AV1094" s="12" t="s">
        <v>83</v>
      </c>
      <c r="AW1094" s="12" t="s">
        <v>31</v>
      </c>
      <c r="AX1094" s="12" t="s">
        <v>74</v>
      </c>
      <c r="AY1094" s="169" t="s">
        <v>159</v>
      </c>
    </row>
    <row r="1095" spans="2:65" s="12" customFormat="1" ht="10.199999999999999">
      <c r="B1095" s="168"/>
      <c r="D1095" s="144" t="s">
        <v>331</v>
      </c>
      <c r="E1095" s="169" t="s">
        <v>1</v>
      </c>
      <c r="F1095" s="170" t="s">
        <v>2840</v>
      </c>
      <c r="H1095" s="171">
        <v>1.2E-2</v>
      </c>
      <c r="I1095" s="172"/>
      <c r="L1095" s="168"/>
      <c r="M1095" s="173"/>
      <c r="T1095" s="174"/>
      <c r="AT1095" s="169" t="s">
        <v>331</v>
      </c>
      <c r="AU1095" s="169" t="s">
        <v>94</v>
      </c>
      <c r="AV1095" s="12" t="s">
        <v>83</v>
      </c>
      <c r="AW1095" s="12" t="s">
        <v>31</v>
      </c>
      <c r="AX1095" s="12" t="s">
        <v>74</v>
      </c>
      <c r="AY1095" s="169" t="s">
        <v>159</v>
      </c>
    </row>
    <row r="1096" spans="2:65" s="14" customFormat="1" ht="10.199999999999999">
      <c r="B1096" s="182"/>
      <c r="D1096" s="144" t="s">
        <v>331</v>
      </c>
      <c r="E1096" s="183" t="s">
        <v>1</v>
      </c>
      <c r="F1096" s="184" t="s">
        <v>1597</v>
      </c>
      <c r="H1096" s="185">
        <v>0.20799999999999999</v>
      </c>
      <c r="I1096" s="186"/>
      <c r="L1096" s="182"/>
      <c r="M1096" s="187"/>
      <c r="T1096" s="188"/>
      <c r="AT1096" s="183" t="s">
        <v>331</v>
      </c>
      <c r="AU1096" s="183" t="s">
        <v>94</v>
      </c>
      <c r="AV1096" s="14" t="s">
        <v>164</v>
      </c>
      <c r="AW1096" s="14" t="s">
        <v>31</v>
      </c>
      <c r="AX1096" s="14" t="s">
        <v>81</v>
      </c>
      <c r="AY1096" s="183" t="s">
        <v>159</v>
      </c>
    </row>
    <row r="1097" spans="2:65" s="1" customFormat="1" ht="24.15" customHeight="1">
      <c r="B1097" s="130"/>
      <c r="C1097" s="158" t="s">
        <v>2841</v>
      </c>
      <c r="D1097" s="158" t="s">
        <v>326</v>
      </c>
      <c r="E1097" s="159" t="s">
        <v>2842</v>
      </c>
      <c r="F1097" s="160" t="s">
        <v>2843</v>
      </c>
      <c r="G1097" s="161" t="s">
        <v>329</v>
      </c>
      <c r="H1097" s="162">
        <v>4.7E-2</v>
      </c>
      <c r="I1097" s="163"/>
      <c r="J1097" s="164">
        <f>ROUND(I1097*H1097,2)</f>
        <v>0</v>
      </c>
      <c r="K1097" s="160" t="s">
        <v>320</v>
      </c>
      <c r="L1097" s="165"/>
      <c r="M1097" s="166" t="s">
        <v>1</v>
      </c>
      <c r="N1097" s="167" t="s">
        <v>39</v>
      </c>
      <c r="P1097" s="140">
        <f>O1097*H1097</f>
        <v>0</v>
      </c>
      <c r="Q1097" s="140">
        <v>1</v>
      </c>
      <c r="R1097" s="140">
        <f>Q1097*H1097</f>
        <v>4.7E-2</v>
      </c>
      <c r="S1097" s="140">
        <v>0</v>
      </c>
      <c r="T1097" s="141">
        <f>S1097*H1097</f>
        <v>0</v>
      </c>
      <c r="AR1097" s="142" t="s">
        <v>241</v>
      </c>
      <c r="AT1097" s="142" t="s">
        <v>326</v>
      </c>
      <c r="AU1097" s="142" t="s">
        <v>94</v>
      </c>
      <c r="AY1097" s="17" t="s">
        <v>159</v>
      </c>
      <c r="BE1097" s="143">
        <f>IF(N1097="základní",J1097,0)</f>
        <v>0</v>
      </c>
      <c r="BF1097" s="143">
        <f>IF(N1097="snížená",J1097,0)</f>
        <v>0</v>
      </c>
      <c r="BG1097" s="143">
        <f>IF(N1097="zákl. přenesená",J1097,0)</f>
        <v>0</v>
      </c>
      <c r="BH1097" s="143">
        <f>IF(N1097="sníž. přenesená",J1097,0)</f>
        <v>0</v>
      </c>
      <c r="BI1097" s="143">
        <f>IF(N1097="nulová",J1097,0)</f>
        <v>0</v>
      </c>
      <c r="BJ1097" s="17" t="s">
        <v>81</v>
      </c>
      <c r="BK1097" s="143">
        <f>ROUND(I1097*H1097,2)</f>
        <v>0</v>
      </c>
      <c r="BL1097" s="17" t="s">
        <v>200</v>
      </c>
      <c r="BM1097" s="142" t="s">
        <v>2844</v>
      </c>
    </row>
    <row r="1098" spans="2:65" s="1" customFormat="1" ht="19.2">
      <c r="B1098" s="32"/>
      <c r="D1098" s="144" t="s">
        <v>165</v>
      </c>
      <c r="F1098" s="145" t="s">
        <v>2843</v>
      </c>
      <c r="I1098" s="146"/>
      <c r="L1098" s="32"/>
      <c r="M1098" s="147"/>
      <c r="T1098" s="56"/>
      <c r="AT1098" s="17" t="s">
        <v>165</v>
      </c>
      <c r="AU1098" s="17" t="s">
        <v>94</v>
      </c>
    </row>
    <row r="1099" spans="2:65" s="13" customFormat="1" ht="10.199999999999999">
      <c r="B1099" s="176"/>
      <c r="D1099" s="144" t="s">
        <v>331</v>
      </c>
      <c r="E1099" s="177" t="s">
        <v>1</v>
      </c>
      <c r="F1099" s="178" t="s">
        <v>2835</v>
      </c>
      <c r="H1099" s="177" t="s">
        <v>1</v>
      </c>
      <c r="I1099" s="179"/>
      <c r="L1099" s="176"/>
      <c r="M1099" s="180"/>
      <c r="T1099" s="181"/>
      <c r="AT1099" s="177" t="s">
        <v>331</v>
      </c>
      <c r="AU1099" s="177" t="s">
        <v>94</v>
      </c>
      <c r="AV1099" s="13" t="s">
        <v>81</v>
      </c>
      <c r="AW1099" s="13" t="s">
        <v>31</v>
      </c>
      <c r="AX1099" s="13" t="s">
        <v>74</v>
      </c>
      <c r="AY1099" s="177" t="s">
        <v>159</v>
      </c>
    </row>
    <row r="1100" spans="2:65" s="12" customFormat="1" ht="10.199999999999999">
      <c r="B1100" s="168"/>
      <c r="D1100" s="144" t="s">
        <v>331</v>
      </c>
      <c r="E1100" s="169" t="s">
        <v>1</v>
      </c>
      <c r="F1100" s="170" t="s">
        <v>2845</v>
      </c>
      <c r="H1100" s="171">
        <v>2.1999999999999999E-2</v>
      </c>
      <c r="I1100" s="172"/>
      <c r="L1100" s="168"/>
      <c r="M1100" s="173"/>
      <c r="T1100" s="174"/>
      <c r="AT1100" s="169" t="s">
        <v>331</v>
      </c>
      <c r="AU1100" s="169" t="s">
        <v>94</v>
      </c>
      <c r="AV1100" s="12" t="s">
        <v>83</v>
      </c>
      <c r="AW1100" s="12" t="s">
        <v>31</v>
      </c>
      <c r="AX1100" s="12" t="s">
        <v>74</v>
      </c>
      <c r="AY1100" s="169" t="s">
        <v>159</v>
      </c>
    </row>
    <row r="1101" spans="2:65" s="12" customFormat="1" ht="10.199999999999999">
      <c r="B1101" s="168"/>
      <c r="D1101" s="144" t="s">
        <v>331</v>
      </c>
      <c r="E1101" s="169" t="s">
        <v>1</v>
      </c>
      <c r="F1101" s="170" t="s">
        <v>2846</v>
      </c>
      <c r="H1101" s="171">
        <v>1.4E-2</v>
      </c>
      <c r="I1101" s="172"/>
      <c r="L1101" s="168"/>
      <c r="M1101" s="173"/>
      <c r="T1101" s="174"/>
      <c r="AT1101" s="169" t="s">
        <v>331</v>
      </c>
      <c r="AU1101" s="169" t="s">
        <v>94</v>
      </c>
      <c r="AV1101" s="12" t="s">
        <v>83</v>
      </c>
      <c r="AW1101" s="12" t="s">
        <v>31</v>
      </c>
      <c r="AX1101" s="12" t="s">
        <v>74</v>
      </c>
      <c r="AY1101" s="169" t="s">
        <v>159</v>
      </c>
    </row>
    <row r="1102" spans="2:65" s="12" customFormat="1" ht="10.199999999999999">
      <c r="B1102" s="168"/>
      <c r="D1102" s="144" t="s">
        <v>331</v>
      </c>
      <c r="E1102" s="169" t="s">
        <v>1</v>
      </c>
      <c r="F1102" s="170" t="s">
        <v>2847</v>
      </c>
      <c r="H1102" s="171">
        <v>4.0000000000000001E-3</v>
      </c>
      <c r="I1102" s="172"/>
      <c r="L1102" s="168"/>
      <c r="M1102" s="173"/>
      <c r="T1102" s="174"/>
      <c r="AT1102" s="169" t="s">
        <v>331</v>
      </c>
      <c r="AU1102" s="169" t="s">
        <v>94</v>
      </c>
      <c r="AV1102" s="12" t="s">
        <v>83</v>
      </c>
      <c r="AW1102" s="12" t="s">
        <v>31</v>
      </c>
      <c r="AX1102" s="12" t="s">
        <v>74</v>
      </c>
      <c r="AY1102" s="169" t="s">
        <v>159</v>
      </c>
    </row>
    <row r="1103" spans="2:65" s="12" customFormat="1" ht="10.199999999999999">
      <c r="B1103" s="168"/>
      <c r="D1103" s="144" t="s">
        <v>331</v>
      </c>
      <c r="E1103" s="169" t="s">
        <v>1</v>
      </c>
      <c r="F1103" s="170" t="s">
        <v>2848</v>
      </c>
      <c r="H1103" s="171">
        <v>4.0000000000000001E-3</v>
      </c>
      <c r="I1103" s="172"/>
      <c r="L1103" s="168"/>
      <c r="M1103" s="173"/>
      <c r="T1103" s="174"/>
      <c r="AT1103" s="169" t="s">
        <v>331</v>
      </c>
      <c r="AU1103" s="169" t="s">
        <v>94</v>
      </c>
      <c r="AV1103" s="12" t="s">
        <v>83</v>
      </c>
      <c r="AW1103" s="12" t="s">
        <v>31</v>
      </c>
      <c r="AX1103" s="12" t="s">
        <v>74</v>
      </c>
      <c r="AY1103" s="169" t="s">
        <v>159</v>
      </c>
    </row>
    <row r="1104" spans="2:65" s="12" customFormat="1" ht="10.199999999999999">
      <c r="B1104" s="168"/>
      <c r="D1104" s="144" t="s">
        <v>331</v>
      </c>
      <c r="E1104" s="169" t="s">
        <v>1</v>
      </c>
      <c r="F1104" s="170" t="s">
        <v>2849</v>
      </c>
      <c r="H1104" s="171">
        <v>3.0000000000000001E-3</v>
      </c>
      <c r="I1104" s="172"/>
      <c r="L1104" s="168"/>
      <c r="M1104" s="173"/>
      <c r="T1104" s="174"/>
      <c r="AT1104" s="169" t="s">
        <v>331</v>
      </c>
      <c r="AU1104" s="169" t="s">
        <v>94</v>
      </c>
      <c r="AV1104" s="12" t="s">
        <v>83</v>
      </c>
      <c r="AW1104" s="12" t="s">
        <v>31</v>
      </c>
      <c r="AX1104" s="12" t="s">
        <v>74</v>
      </c>
      <c r="AY1104" s="169" t="s">
        <v>159</v>
      </c>
    </row>
    <row r="1105" spans="2:65" s="14" customFormat="1" ht="10.199999999999999">
      <c r="B1105" s="182"/>
      <c r="D1105" s="144" t="s">
        <v>331</v>
      </c>
      <c r="E1105" s="183" t="s">
        <v>1</v>
      </c>
      <c r="F1105" s="184" t="s">
        <v>1597</v>
      </c>
      <c r="H1105" s="185">
        <v>4.7E-2</v>
      </c>
      <c r="I1105" s="186"/>
      <c r="L1105" s="182"/>
      <c r="M1105" s="187"/>
      <c r="T1105" s="188"/>
      <c r="AT1105" s="183" t="s">
        <v>331</v>
      </c>
      <c r="AU1105" s="183" t="s">
        <v>94</v>
      </c>
      <c r="AV1105" s="14" t="s">
        <v>164</v>
      </c>
      <c r="AW1105" s="14" t="s">
        <v>31</v>
      </c>
      <c r="AX1105" s="14" t="s">
        <v>81</v>
      </c>
      <c r="AY1105" s="183" t="s">
        <v>159</v>
      </c>
    </row>
    <row r="1106" spans="2:65" s="1" customFormat="1" ht="24.15" customHeight="1">
      <c r="B1106" s="130"/>
      <c r="C1106" s="131" t="s">
        <v>2850</v>
      </c>
      <c r="D1106" s="131" t="s">
        <v>160</v>
      </c>
      <c r="E1106" s="132" t="s">
        <v>2851</v>
      </c>
      <c r="F1106" s="133" t="s">
        <v>2852</v>
      </c>
      <c r="G1106" s="134" t="s">
        <v>369</v>
      </c>
      <c r="H1106" s="135">
        <v>698</v>
      </c>
      <c r="I1106" s="136"/>
      <c r="J1106" s="137">
        <f>ROUND(I1106*H1106,2)</f>
        <v>0</v>
      </c>
      <c r="K1106" s="133" t="s">
        <v>320</v>
      </c>
      <c r="L1106" s="32"/>
      <c r="M1106" s="138" t="s">
        <v>1</v>
      </c>
      <c r="N1106" s="139" t="s">
        <v>39</v>
      </c>
      <c r="P1106" s="140">
        <f>O1106*H1106</f>
        <v>0</v>
      </c>
      <c r="Q1106" s="140">
        <v>5.0000000000000002E-5</v>
      </c>
      <c r="R1106" s="140">
        <f>Q1106*H1106</f>
        <v>3.49E-2</v>
      </c>
      <c r="S1106" s="140">
        <v>0</v>
      </c>
      <c r="T1106" s="141">
        <f>S1106*H1106</f>
        <v>0</v>
      </c>
      <c r="AR1106" s="142" t="s">
        <v>200</v>
      </c>
      <c r="AT1106" s="142" t="s">
        <v>160</v>
      </c>
      <c r="AU1106" s="142" t="s">
        <v>94</v>
      </c>
      <c r="AY1106" s="17" t="s">
        <v>159</v>
      </c>
      <c r="BE1106" s="143">
        <f>IF(N1106="základní",J1106,0)</f>
        <v>0</v>
      </c>
      <c r="BF1106" s="143">
        <f>IF(N1106="snížená",J1106,0)</f>
        <v>0</v>
      </c>
      <c r="BG1106" s="143">
        <f>IF(N1106="zákl. přenesená",J1106,0)</f>
        <v>0</v>
      </c>
      <c r="BH1106" s="143">
        <f>IF(N1106="sníž. přenesená",J1106,0)</f>
        <v>0</v>
      </c>
      <c r="BI1106" s="143">
        <f>IF(N1106="nulová",J1106,0)</f>
        <v>0</v>
      </c>
      <c r="BJ1106" s="17" t="s">
        <v>81</v>
      </c>
      <c r="BK1106" s="143">
        <f>ROUND(I1106*H1106,2)</f>
        <v>0</v>
      </c>
      <c r="BL1106" s="17" t="s">
        <v>200</v>
      </c>
      <c r="BM1106" s="142" t="s">
        <v>2853</v>
      </c>
    </row>
    <row r="1107" spans="2:65" s="1" customFormat="1" ht="19.2">
      <c r="B1107" s="32"/>
      <c r="D1107" s="144" t="s">
        <v>165</v>
      </c>
      <c r="F1107" s="145" t="s">
        <v>2854</v>
      </c>
      <c r="I1107" s="146"/>
      <c r="L1107" s="32"/>
      <c r="M1107" s="147"/>
      <c r="T1107" s="56"/>
      <c r="AT1107" s="17" t="s">
        <v>165</v>
      </c>
      <c r="AU1107" s="17" t="s">
        <v>94</v>
      </c>
    </row>
    <row r="1108" spans="2:65" s="12" customFormat="1" ht="10.199999999999999">
      <c r="B1108" s="168"/>
      <c r="D1108" s="144" t="s">
        <v>331</v>
      </c>
      <c r="E1108" s="169" t="s">
        <v>1</v>
      </c>
      <c r="F1108" s="170" t="s">
        <v>2855</v>
      </c>
      <c r="H1108" s="171">
        <v>698</v>
      </c>
      <c r="I1108" s="172"/>
      <c r="L1108" s="168"/>
      <c r="M1108" s="173"/>
      <c r="T1108" s="174"/>
      <c r="AT1108" s="169" t="s">
        <v>331</v>
      </c>
      <c r="AU1108" s="169" t="s">
        <v>94</v>
      </c>
      <c r="AV1108" s="12" t="s">
        <v>83</v>
      </c>
      <c r="AW1108" s="12" t="s">
        <v>31</v>
      </c>
      <c r="AX1108" s="12" t="s">
        <v>81</v>
      </c>
      <c r="AY1108" s="169" t="s">
        <v>159</v>
      </c>
    </row>
    <row r="1109" spans="2:65" s="1" customFormat="1" ht="24.15" customHeight="1">
      <c r="B1109" s="130"/>
      <c r="C1109" s="158" t="s">
        <v>2856</v>
      </c>
      <c r="D1109" s="158" t="s">
        <v>326</v>
      </c>
      <c r="E1109" s="159" t="s">
        <v>2857</v>
      </c>
      <c r="F1109" s="160" t="s">
        <v>2858</v>
      </c>
      <c r="G1109" s="161" t="s">
        <v>329</v>
      </c>
      <c r="H1109" s="162">
        <v>0.13600000000000001</v>
      </c>
      <c r="I1109" s="163"/>
      <c r="J1109" s="164">
        <f>ROUND(I1109*H1109,2)</f>
        <v>0</v>
      </c>
      <c r="K1109" s="160" t="s">
        <v>320</v>
      </c>
      <c r="L1109" s="165"/>
      <c r="M1109" s="166" t="s">
        <v>1</v>
      </c>
      <c r="N1109" s="167" t="s">
        <v>39</v>
      </c>
      <c r="P1109" s="140">
        <f>O1109*H1109</f>
        <v>0</v>
      </c>
      <c r="Q1109" s="140">
        <v>1</v>
      </c>
      <c r="R1109" s="140">
        <f>Q1109*H1109</f>
        <v>0.13600000000000001</v>
      </c>
      <c r="S1109" s="140">
        <v>0</v>
      </c>
      <c r="T1109" s="141">
        <f>S1109*H1109</f>
        <v>0</v>
      </c>
      <c r="AR1109" s="142" t="s">
        <v>241</v>
      </c>
      <c r="AT1109" s="142" t="s">
        <v>326</v>
      </c>
      <c r="AU1109" s="142" t="s">
        <v>94</v>
      </c>
      <c r="AY1109" s="17" t="s">
        <v>159</v>
      </c>
      <c r="BE1109" s="143">
        <f>IF(N1109="základní",J1109,0)</f>
        <v>0</v>
      </c>
      <c r="BF1109" s="143">
        <f>IF(N1109="snížená",J1109,0)</f>
        <v>0</v>
      </c>
      <c r="BG1109" s="143">
        <f>IF(N1109="zákl. přenesená",J1109,0)</f>
        <v>0</v>
      </c>
      <c r="BH1109" s="143">
        <f>IF(N1109="sníž. přenesená",J1109,0)</f>
        <v>0</v>
      </c>
      <c r="BI1109" s="143">
        <f>IF(N1109="nulová",J1109,0)</f>
        <v>0</v>
      </c>
      <c r="BJ1109" s="17" t="s">
        <v>81</v>
      </c>
      <c r="BK1109" s="143">
        <f>ROUND(I1109*H1109,2)</f>
        <v>0</v>
      </c>
      <c r="BL1109" s="17" t="s">
        <v>200</v>
      </c>
      <c r="BM1109" s="142" t="s">
        <v>2859</v>
      </c>
    </row>
    <row r="1110" spans="2:65" s="1" customFormat="1" ht="10.199999999999999">
      <c r="B1110" s="32"/>
      <c r="D1110" s="144" t="s">
        <v>165</v>
      </c>
      <c r="F1110" s="145" t="s">
        <v>2858</v>
      </c>
      <c r="I1110" s="146"/>
      <c r="L1110" s="32"/>
      <c r="M1110" s="147"/>
      <c r="T1110" s="56"/>
      <c r="AT1110" s="17" t="s">
        <v>165</v>
      </c>
      <c r="AU1110" s="17" t="s">
        <v>94</v>
      </c>
    </row>
    <row r="1111" spans="2:65" s="13" customFormat="1" ht="10.199999999999999">
      <c r="B1111" s="176"/>
      <c r="D1111" s="144" t="s">
        <v>331</v>
      </c>
      <c r="E1111" s="177" t="s">
        <v>1</v>
      </c>
      <c r="F1111" s="178" t="s">
        <v>2835</v>
      </c>
      <c r="H1111" s="177" t="s">
        <v>1</v>
      </c>
      <c r="I1111" s="179"/>
      <c r="L1111" s="176"/>
      <c r="M1111" s="180"/>
      <c r="T1111" s="181"/>
      <c r="AT1111" s="177" t="s">
        <v>331</v>
      </c>
      <c r="AU1111" s="177" t="s">
        <v>94</v>
      </c>
      <c r="AV1111" s="13" t="s">
        <v>81</v>
      </c>
      <c r="AW1111" s="13" t="s">
        <v>31</v>
      </c>
      <c r="AX1111" s="13" t="s">
        <v>74</v>
      </c>
      <c r="AY1111" s="177" t="s">
        <v>159</v>
      </c>
    </row>
    <row r="1112" spans="2:65" s="12" customFormat="1" ht="10.199999999999999">
      <c r="B1112" s="168"/>
      <c r="D1112" s="144" t="s">
        <v>331</v>
      </c>
      <c r="E1112" s="169" t="s">
        <v>1</v>
      </c>
      <c r="F1112" s="170" t="s">
        <v>2860</v>
      </c>
      <c r="H1112" s="171">
        <v>2.5000000000000001E-2</v>
      </c>
      <c r="I1112" s="172"/>
      <c r="L1112" s="168"/>
      <c r="M1112" s="173"/>
      <c r="T1112" s="174"/>
      <c r="AT1112" s="169" t="s">
        <v>331</v>
      </c>
      <c r="AU1112" s="169" t="s">
        <v>94</v>
      </c>
      <c r="AV1112" s="12" t="s">
        <v>83</v>
      </c>
      <c r="AW1112" s="12" t="s">
        <v>31</v>
      </c>
      <c r="AX1112" s="12" t="s">
        <v>74</v>
      </c>
      <c r="AY1112" s="169" t="s">
        <v>159</v>
      </c>
    </row>
    <row r="1113" spans="2:65" s="12" customFormat="1" ht="10.199999999999999">
      <c r="B1113" s="168"/>
      <c r="D1113" s="144" t="s">
        <v>331</v>
      </c>
      <c r="E1113" s="169" t="s">
        <v>1</v>
      </c>
      <c r="F1113" s="170" t="s">
        <v>2861</v>
      </c>
      <c r="H1113" s="171">
        <v>0.111</v>
      </c>
      <c r="I1113" s="172"/>
      <c r="L1113" s="168"/>
      <c r="M1113" s="173"/>
      <c r="T1113" s="174"/>
      <c r="AT1113" s="169" t="s">
        <v>331</v>
      </c>
      <c r="AU1113" s="169" t="s">
        <v>94</v>
      </c>
      <c r="AV1113" s="12" t="s">
        <v>83</v>
      </c>
      <c r="AW1113" s="12" t="s">
        <v>31</v>
      </c>
      <c r="AX1113" s="12" t="s">
        <v>74</v>
      </c>
      <c r="AY1113" s="169" t="s">
        <v>159</v>
      </c>
    </row>
    <row r="1114" spans="2:65" s="14" customFormat="1" ht="10.199999999999999">
      <c r="B1114" s="182"/>
      <c r="D1114" s="144" t="s">
        <v>331</v>
      </c>
      <c r="E1114" s="183" t="s">
        <v>1</v>
      </c>
      <c r="F1114" s="184" t="s">
        <v>1597</v>
      </c>
      <c r="H1114" s="185">
        <v>0.13600000000000001</v>
      </c>
      <c r="I1114" s="186"/>
      <c r="L1114" s="182"/>
      <c r="M1114" s="187"/>
      <c r="T1114" s="188"/>
      <c r="AT1114" s="183" t="s">
        <v>331</v>
      </c>
      <c r="AU1114" s="183" t="s">
        <v>94</v>
      </c>
      <c r="AV1114" s="14" t="s">
        <v>164</v>
      </c>
      <c r="AW1114" s="14" t="s">
        <v>31</v>
      </c>
      <c r="AX1114" s="14" t="s">
        <v>81</v>
      </c>
      <c r="AY1114" s="183" t="s">
        <v>159</v>
      </c>
    </row>
    <row r="1115" spans="2:65" s="1" customFormat="1" ht="24.15" customHeight="1">
      <c r="B1115" s="130"/>
      <c r="C1115" s="158" t="s">
        <v>2862</v>
      </c>
      <c r="D1115" s="158" t="s">
        <v>326</v>
      </c>
      <c r="E1115" s="159" t="s">
        <v>2863</v>
      </c>
      <c r="F1115" s="160" t="s">
        <v>2864</v>
      </c>
      <c r="G1115" s="161" t="s">
        <v>329</v>
      </c>
      <c r="H1115" s="162">
        <v>0.47</v>
      </c>
      <c r="I1115" s="163"/>
      <c r="J1115" s="164">
        <f>ROUND(I1115*H1115,2)</f>
        <v>0</v>
      </c>
      <c r="K1115" s="160" t="s">
        <v>320</v>
      </c>
      <c r="L1115" s="165"/>
      <c r="M1115" s="166" t="s">
        <v>1</v>
      </c>
      <c r="N1115" s="167" t="s">
        <v>39</v>
      </c>
      <c r="P1115" s="140">
        <f>O1115*H1115</f>
        <v>0</v>
      </c>
      <c r="Q1115" s="140">
        <v>1</v>
      </c>
      <c r="R1115" s="140">
        <f>Q1115*H1115</f>
        <v>0.47</v>
      </c>
      <c r="S1115" s="140">
        <v>0</v>
      </c>
      <c r="T1115" s="141">
        <f>S1115*H1115</f>
        <v>0</v>
      </c>
      <c r="AR1115" s="142" t="s">
        <v>241</v>
      </c>
      <c r="AT1115" s="142" t="s">
        <v>326</v>
      </c>
      <c r="AU1115" s="142" t="s">
        <v>94</v>
      </c>
      <c r="AY1115" s="17" t="s">
        <v>159</v>
      </c>
      <c r="BE1115" s="143">
        <f>IF(N1115="základní",J1115,0)</f>
        <v>0</v>
      </c>
      <c r="BF1115" s="143">
        <f>IF(N1115="snížená",J1115,0)</f>
        <v>0</v>
      </c>
      <c r="BG1115" s="143">
        <f>IF(N1115="zákl. přenesená",J1115,0)</f>
        <v>0</v>
      </c>
      <c r="BH1115" s="143">
        <f>IF(N1115="sníž. přenesená",J1115,0)</f>
        <v>0</v>
      </c>
      <c r="BI1115" s="143">
        <f>IF(N1115="nulová",J1115,0)</f>
        <v>0</v>
      </c>
      <c r="BJ1115" s="17" t="s">
        <v>81</v>
      </c>
      <c r="BK1115" s="143">
        <f>ROUND(I1115*H1115,2)</f>
        <v>0</v>
      </c>
      <c r="BL1115" s="17" t="s">
        <v>200</v>
      </c>
      <c r="BM1115" s="142" t="s">
        <v>2865</v>
      </c>
    </row>
    <row r="1116" spans="2:65" s="1" customFormat="1" ht="10.199999999999999">
      <c r="B1116" s="32"/>
      <c r="D1116" s="144" t="s">
        <v>165</v>
      </c>
      <c r="F1116" s="145" t="s">
        <v>2864</v>
      </c>
      <c r="I1116" s="146"/>
      <c r="L1116" s="32"/>
      <c r="M1116" s="147"/>
      <c r="T1116" s="56"/>
      <c r="AT1116" s="17" t="s">
        <v>165</v>
      </c>
      <c r="AU1116" s="17" t="s">
        <v>94</v>
      </c>
    </row>
    <row r="1117" spans="2:65" s="13" customFormat="1" ht="10.199999999999999">
      <c r="B1117" s="176"/>
      <c r="D1117" s="144" t="s">
        <v>331</v>
      </c>
      <c r="E1117" s="177" t="s">
        <v>1</v>
      </c>
      <c r="F1117" s="178" t="s">
        <v>2835</v>
      </c>
      <c r="H1117" s="177" t="s">
        <v>1</v>
      </c>
      <c r="I1117" s="179"/>
      <c r="L1117" s="176"/>
      <c r="M1117" s="180"/>
      <c r="T1117" s="181"/>
      <c r="AT1117" s="177" t="s">
        <v>331</v>
      </c>
      <c r="AU1117" s="177" t="s">
        <v>94</v>
      </c>
      <c r="AV1117" s="13" t="s">
        <v>81</v>
      </c>
      <c r="AW1117" s="13" t="s">
        <v>31</v>
      </c>
      <c r="AX1117" s="13" t="s">
        <v>74</v>
      </c>
      <c r="AY1117" s="177" t="s">
        <v>159</v>
      </c>
    </row>
    <row r="1118" spans="2:65" s="12" customFormat="1" ht="10.199999999999999">
      <c r="B1118" s="168"/>
      <c r="D1118" s="144" t="s">
        <v>331</v>
      </c>
      <c r="E1118" s="169" t="s">
        <v>1</v>
      </c>
      <c r="F1118" s="170" t="s">
        <v>2866</v>
      </c>
      <c r="H1118" s="171">
        <v>0.20499999999999999</v>
      </c>
      <c r="I1118" s="172"/>
      <c r="L1118" s="168"/>
      <c r="M1118" s="173"/>
      <c r="T1118" s="174"/>
      <c r="AT1118" s="169" t="s">
        <v>331</v>
      </c>
      <c r="AU1118" s="169" t="s">
        <v>94</v>
      </c>
      <c r="AV1118" s="12" t="s">
        <v>83</v>
      </c>
      <c r="AW1118" s="12" t="s">
        <v>31</v>
      </c>
      <c r="AX1118" s="12" t="s">
        <v>74</v>
      </c>
      <c r="AY1118" s="169" t="s">
        <v>159</v>
      </c>
    </row>
    <row r="1119" spans="2:65" s="12" customFormat="1" ht="10.199999999999999">
      <c r="B1119" s="168"/>
      <c r="D1119" s="144" t="s">
        <v>331</v>
      </c>
      <c r="E1119" s="169" t="s">
        <v>1</v>
      </c>
      <c r="F1119" s="170" t="s">
        <v>2867</v>
      </c>
      <c r="H1119" s="171">
        <v>0.13600000000000001</v>
      </c>
      <c r="I1119" s="172"/>
      <c r="L1119" s="168"/>
      <c r="M1119" s="173"/>
      <c r="T1119" s="174"/>
      <c r="AT1119" s="169" t="s">
        <v>331</v>
      </c>
      <c r="AU1119" s="169" t="s">
        <v>94</v>
      </c>
      <c r="AV1119" s="12" t="s">
        <v>83</v>
      </c>
      <c r="AW1119" s="12" t="s">
        <v>31</v>
      </c>
      <c r="AX1119" s="12" t="s">
        <v>74</v>
      </c>
      <c r="AY1119" s="169" t="s">
        <v>159</v>
      </c>
    </row>
    <row r="1120" spans="2:65" s="12" customFormat="1" ht="10.199999999999999">
      <c r="B1120" s="168"/>
      <c r="D1120" s="144" t="s">
        <v>331</v>
      </c>
      <c r="E1120" s="169" t="s">
        <v>1</v>
      </c>
      <c r="F1120" s="170" t="s">
        <v>2868</v>
      </c>
      <c r="H1120" s="171">
        <v>4.2999999999999997E-2</v>
      </c>
      <c r="I1120" s="172"/>
      <c r="L1120" s="168"/>
      <c r="M1120" s="173"/>
      <c r="T1120" s="174"/>
      <c r="AT1120" s="169" t="s">
        <v>331</v>
      </c>
      <c r="AU1120" s="169" t="s">
        <v>94</v>
      </c>
      <c r="AV1120" s="12" t="s">
        <v>83</v>
      </c>
      <c r="AW1120" s="12" t="s">
        <v>31</v>
      </c>
      <c r="AX1120" s="12" t="s">
        <v>74</v>
      </c>
      <c r="AY1120" s="169" t="s">
        <v>159</v>
      </c>
    </row>
    <row r="1121" spans="2:65" s="12" customFormat="1" ht="10.199999999999999">
      <c r="B1121" s="168"/>
      <c r="D1121" s="144" t="s">
        <v>331</v>
      </c>
      <c r="E1121" s="169" t="s">
        <v>1</v>
      </c>
      <c r="F1121" s="170" t="s">
        <v>2869</v>
      </c>
      <c r="H1121" s="171">
        <v>4.2999999999999997E-2</v>
      </c>
      <c r="I1121" s="172"/>
      <c r="L1121" s="168"/>
      <c r="M1121" s="173"/>
      <c r="T1121" s="174"/>
      <c r="AT1121" s="169" t="s">
        <v>331</v>
      </c>
      <c r="AU1121" s="169" t="s">
        <v>94</v>
      </c>
      <c r="AV1121" s="12" t="s">
        <v>83</v>
      </c>
      <c r="AW1121" s="12" t="s">
        <v>31</v>
      </c>
      <c r="AX1121" s="12" t="s">
        <v>74</v>
      </c>
      <c r="AY1121" s="169" t="s">
        <v>159</v>
      </c>
    </row>
    <row r="1122" spans="2:65" s="12" customFormat="1" ht="10.199999999999999">
      <c r="B1122" s="168"/>
      <c r="D1122" s="144" t="s">
        <v>331</v>
      </c>
      <c r="E1122" s="169" t="s">
        <v>1</v>
      </c>
      <c r="F1122" s="170" t="s">
        <v>2870</v>
      </c>
      <c r="H1122" s="171">
        <v>4.2999999999999997E-2</v>
      </c>
      <c r="I1122" s="172"/>
      <c r="L1122" s="168"/>
      <c r="M1122" s="173"/>
      <c r="T1122" s="174"/>
      <c r="AT1122" s="169" t="s">
        <v>331</v>
      </c>
      <c r="AU1122" s="169" t="s">
        <v>94</v>
      </c>
      <c r="AV1122" s="12" t="s">
        <v>83</v>
      </c>
      <c r="AW1122" s="12" t="s">
        <v>31</v>
      </c>
      <c r="AX1122" s="12" t="s">
        <v>74</v>
      </c>
      <c r="AY1122" s="169" t="s">
        <v>159</v>
      </c>
    </row>
    <row r="1123" spans="2:65" s="14" customFormat="1" ht="10.199999999999999">
      <c r="B1123" s="182"/>
      <c r="D1123" s="144" t="s">
        <v>331</v>
      </c>
      <c r="E1123" s="183" t="s">
        <v>1</v>
      </c>
      <c r="F1123" s="184" t="s">
        <v>1597</v>
      </c>
      <c r="H1123" s="185">
        <v>0.47</v>
      </c>
      <c r="I1123" s="186"/>
      <c r="L1123" s="182"/>
      <c r="M1123" s="187"/>
      <c r="T1123" s="188"/>
      <c r="AT1123" s="183" t="s">
        <v>331</v>
      </c>
      <c r="AU1123" s="183" t="s">
        <v>94</v>
      </c>
      <c r="AV1123" s="14" t="s">
        <v>164</v>
      </c>
      <c r="AW1123" s="14" t="s">
        <v>31</v>
      </c>
      <c r="AX1123" s="14" t="s">
        <v>81</v>
      </c>
      <c r="AY1123" s="183" t="s">
        <v>159</v>
      </c>
    </row>
    <row r="1124" spans="2:65" s="1" customFormat="1" ht="21.75" customHeight="1">
      <c r="B1124" s="130"/>
      <c r="C1124" s="158" t="s">
        <v>2871</v>
      </c>
      <c r="D1124" s="158" t="s">
        <v>326</v>
      </c>
      <c r="E1124" s="159" t="s">
        <v>2872</v>
      </c>
      <c r="F1124" s="160" t="s">
        <v>2873</v>
      </c>
      <c r="G1124" s="161" t="s">
        <v>329</v>
      </c>
      <c r="H1124" s="162">
        <v>5.8999999999999997E-2</v>
      </c>
      <c r="I1124" s="163"/>
      <c r="J1124" s="164">
        <f>ROUND(I1124*H1124,2)</f>
        <v>0</v>
      </c>
      <c r="K1124" s="160" t="s">
        <v>320</v>
      </c>
      <c r="L1124" s="165"/>
      <c r="M1124" s="166" t="s">
        <v>1</v>
      </c>
      <c r="N1124" s="167" t="s">
        <v>39</v>
      </c>
      <c r="P1124" s="140">
        <f>O1124*H1124</f>
        <v>0</v>
      </c>
      <c r="Q1124" s="140">
        <v>1</v>
      </c>
      <c r="R1124" s="140">
        <f>Q1124*H1124</f>
        <v>5.8999999999999997E-2</v>
      </c>
      <c r="S1124" s="140">
        <v>0</v>
      </c>
      <c r="T1124" s="141">
        <f>S1124*H1124</f>
        <v>0</v>
      </c>
      <c r="AR1124" s="142" t="s">
        <v>241</v>
      </c>
      <c r="AT1124" s="142" t="s">
        <v>326</v>
      </c>
      <c r="AU1124" s="142" t="s">
        <v>94</v>
      </c>
      <c r="AY1124" s="17" t="s">
        <v>159</v>
      </c>
      <c r="BE1124" s="143">
        <f>IF(N1124="základní",J1124,0)</f>
        <v>0</v>
      </c>
      <c r="BF1124" s="143">
        <f>IF(N1124="snížená",J1124,0)</f>
        <v>0</v>
      </c>
      <c r="BG1124" s="143">
        <f>IF(N1124="zákl. přenesená",J1124,0)</f>
        <v>0</v>
      </c>
      <c r="BH1124" s="143">
        <f>IF(N1124="sníž. přenesená",J1124,0)</f>
        <v>0</v>
      </c>
      <c r="BI1124" s="143">
        <f>IF(N1124="nulová",J1124,0)</f>
        <v>0</v>
      </c>
      <c r="BJ1124" s="17" t="s">
        <v>81</v>
      </c>
      <c r="BK1124" s="143">
        <f>ROUND(I1124*H1124,2)</f>
        <v>0</v>
      </c>
      <c r="BL1124" s="17" t="s">
        <v>200</v>
      </c>
      <c r="BM1124" s="142" t="s">
        <v>2874</v>
      </c>
    </row>
    <row r="1125" spans="2:65" s="1" customFormat="1" ht="10.199999999999999">
      <c r="B1125" s="32"/>
      <c r="D1125" s="144" t="s">
        <v>165</v>
      </c>
      <c r="F1125" s="145" t="s">
        <v>2873</v>
      </c>
      <c r="I1125" s="146"/>
      <c r="L1125" s="32"/>
      <c r="M1125" s="147"/>
      <c r="T1125" s="56"/>
      <c r="AT1125" s="17" t="s">
        <v>165</v>
      </c>
      <c r="AU1125" s="17" t="s">
        <v>94</v>
      </c>
    </row>
    <row r="1126" spans="2:65" s="13" customFormat="1" ht="10.199999999999999">
      <c r="B1126" s="176"/>
      <c r="D1126" s="144" t="s">
        <v>331</v>
      </c>
      <c r="E1126" s="177" t="s">
        <v>1</v>
      </c>
      <c r="F1126" s="178" t="s">
        <v>2835</v>
      </c>
      <c r="H1126" s="177" t="s">
        <v>1</v>
      </c>
      <c r="I1126" s="179"/>
      <c r="L1126" s="176"/>
      <c r="M1126" s="180"/>
      <c r="T1126" s="181"/>
      <c r="AT1126" s="177" t="s">
        <v>331</v>
      </c>
      <c r="AU1126" s="177" t="s">
        <v>94</v>
      </c>
      <c r="AV1126" s="13" t="s">
        <v>81</v>
      </c>
      <c r="AW1126" s="13" t="s">
        <v>31</v>
      </c>
      <c r="AX1126" s="13" t="s">
        <v>74</v>
      </c>
      <c r="AY1126" s="177" t="s">
        <v>159</v>
      </c>
    </row>
    <row r="1127" spans="2:65" s="12" customFormat="1" ht="10.199999999999999">
      <c r="B1127" s="168"/>
      <c r="D1127" s="144" t="s">
        <v>331</v>
      </c>
      <c r="E1127" s="169" t="s">
        <v>1</v>
      </c>
      <c r="F1127" s="170" t="s">
        <v>2875</v>
      </c>
      <c r="H1127" s="171">
        <v>2.8000000000000001E-2</v>
      </c>
      <c r="I1127" s="172"/>
      <c r="L1127" s="168"/>
      <c r="M1127" s="173"/>
      <c r="T1127" s="174"/>
      <c r="AT1127" s="169" t="s">
        <v>331</v>
      </c>
      <c r="AU1127" s="169" t="s">
        <v>94</v>
      </c>
      <c r="AV1127" s="12" t="s">
        <v>83</v>
      </c>
      <c r="AW1127" s="12" t="s">
        <v>31</v>
      </c>
      <c r="AX1127" s="12" t="s">
        <v>74</v>
      </c>
      <c r="AY1127" s="169" t="s">
        <v>159</v>
      </c>
    </row>
    <row r="1128" spans="2:65" s="12" customFormat="1" ht="10.199999999999999">
      <c r="B1128" s="168"/>
      <c r="D1128" s="144" t="s">
        <v>331</v>
      </c>
      <c r="E1128" s="169" t="s">
        <v>1</v>
      </c>
      <c r="F1128" s="170" t="s">
        <v>2876</v>
      </c>
      <c r="H1128" s="171">
        <v>1.9E-2</v>
      </c>
      <c r="I1128" s="172"/>
      <c r="L1128" s="168"/>
      <c r="M1128" s="173"/>
      <c r="T1128" s="174"/>
      <c r="AT1128" s="169" t="s">
        <v>331</v>
      </c>
      <c r="AU1128" s="169" t="s">
        <v>94</v>
      </c>
      <c r="AV1128" s="12" t="s">
        <v>83</v>
      </c>
      <c r="AW1128" s="12" t="s">
        <v>31</v>
      </c>
      <c r="AX1128" s="12" t="s">
        <v>74</v>
      </c>
      <c r="AY1128" s="169" t="s">
        <v>159</v>
      </c>
    </row>
    <row r="1129" spans="2:65" s="12" customFormat="1" ht="10.199999999999999">
      <c r="B1129" s="168"/>
      <c r="D1129" s="144" t="s">
        <v>331</v>
      </c>
      <c r="E1129" s="169" t="s">
        <v>1</v>
      </c>
      <c r="F1129" s="170" t="s">
        <v>2877</v>
      </c>
      <c r="H1129" s="171">
        <v>6.0000000000000001E-3</v>
      </c>
      <c r="I1129" s="172"/>
      <c r="L1129" s="168"/>
      <c r="M1129" s="173"/>
      <c r="T1129" s="174"/>
      <c r="AT1129" s="169" t="s">
        <v>331</v>
      </c>
      <c r="AU1129" s="169" t="s">
        <v>94</v>
      </c>
      <c r="AV1129" s="12" t="s">
        <v>83</v>
      </c>
      <c r="AW1129" s="12" t="s">
        <v>31</v>
      </c>
      <c r="AX1129" s="12" t="s">
        <v>74</v>
      </c>
      <c r="AY1129" s="169" t="s">
        <v>159</v>
      </c>
    </row>
    <row r="1130" spans="2:65" s="12" customFormat="1" ht="10.199999999999999">
      <c r="B1130" s="168"/>
      <c r="D1130" s="144" t="s">
        <v>331</v>
      </c>
      <c r="E1130" s="169" t="s">
        <v>1</v>
      </c>
      <c r="F1130" s="170" t="s">
        <v>2878</v>
      </c>
      <c r="H1130" s="171">
        <v>6.0000000000000001E-3</v>
      </c>
      <c r="I1130" s="172"/>
      <c r="L1130" s="168"/>
      <c r="M1130" s="173"/>
      <c r="T1130" s="174"/>
      <c r="AT1130" s="169" t="s">
        <v>331</v>
      </c>
      <c r="AU1130" s="169" t="s">
        <v>94</v>
      </c>
      <c r="AV1130" s="12" t="s">
        <v>83</v>
      </c>
      <c r="AW1130" s="12" t="s">
        <v>31</v>
      </c>
      <c r="AX1130" s="12" t="s">
        <v>74</v>
      </c>
      <c r="AY1130" s="169" t="s">
        <v>159</v>
      </c>
    </row>
    <row r="1131" spans="2:65" s="14" customFormat="1" ht="10.199999999999999">
      <c r="B1131" s="182"/>
      <c r="D1131" s="144" t="s">
        <v>331</v>
      </c>
      <c r="E1131" s="183" t="s">
        <v>1</v>
      </c>
      <c r="F1131" s="184" t="s">
        <v>1597</v>
      </c>
      <c r="H1131" s="185">
        <v>5.8999999999999997E-2</v>
      </c>
      <c r="I1131" s="186"/>
      <c r="L1131" s="182"/>
      <c r="M1131" s="187"/>
      <c r="T1131" s="188"/>
      <c r="AT1131" s="183" t="s">
        <v>331</v>
      </c>
      <c r="AU1131" s="183" t="s">
        <v>94</v>
      </c>
      <c r="AV1131" s="14" t="s">
        <v>164</v>
      </c>
      <c r="AW1131" s="14" t="s">
        <v>31</v>
      </c>
      <c r="AX1131" s="14" t="s">
        <v>81</v>
      </c>
      <c r="AY1131" s="183" t="s">
        <v>159</v>
      </c>
    </row>
    <row r="1132" spans="2:65" s="1" customFormat="1" ht="21.75" customHeight="1">
      <c r="B1132" s="130"/>
      <c r="C1132" s="158" t="s">
        <v>2879</v>
      </c>
      <c r="D1132" s="158" t="s">
        <v>326</v>
      </c>
      <c r="E1132" s="159" t="s">
        <v>2880</v>
      </c>
      <c r="F1132" s="160" t="s">
        <v>2881</v>
      </c>
      <c r="G1132" s="161" t="s">
        <v>329</v>
      </c>
      <c r="H1132" s="162">
        <v>3.3000000000000002E-2</v>
      </c>
      <c r="I1132" s="163"/>
      <c r="J1132" s="164">
        <f>ROUND(I1132*H1132,2)</f>
        <v>0</v>
      </c>
      <c r="K1132" s="160" t="s">
        <v>320</v>
      </c>
      <c r="L1132" s="165"/>
      <c r="M1132" s="166" t="s">
        <v>1</v>
      </c>
      <c r="N1132" s="167" t="s">
        <v>39</v>
      </c>
      <c r="P1132" s="140">
        <f>O1132*H1132</f>
        <v>0</v>
      </c>
      <c r="Q1132" s="140">
        <v>1</v>
      </c>
      <c r="R1132" s="140">
        <f>Q1132*H1132</f>
        <v>3.3000000000000002E-2</v>
      </c>
      <c r="S1132" s="140">
        <v>0</v>
      </c>
      <c r="T1132" s="141">
        <f>S1132*H1132</f>
        <v>0</v>
      </c>
      <c r="AR1132" s="142" t="s">
        <v>241</v>
      </c>
      <c r="AT1132" s="142" t="s">
        <v>326</v>
      </c>
      <c r="AU1132" s="142" t="s">
        <v>94</v>
      </c>
      <c r="AY1132" s="17" t="s">
        <v>159</v>
      </c>
      <c r="BE1132" s="143">
        <f>IF(N1132="základní",J1132,0)</f>
        <v>0</v>
      </c>
      <c r="BF1132" s="143">
        <f>IF(N1132="snížená",J1132,0)</f>
        <v>0</v>
      </c>
      <c r="BG1132" s="143">
        <f>IF(N1132="zákl. přenesená",J1132,0)</f>
        <v>0</v>
      </c>
      <c r="BH1132" s="143">
        <f>IF(N1132="sníž. přenesená",J1132,0)</f>
        <v>0</v>
      </c>
      <c r="BI1132" s="143">
        <f>IF(N1132="nulová",J1132,0)</f>
        <v>0</v>
      </c>
      <c r="BJ1132" s="17" t="s">
        <v>81</v>
      </c>
      <c r="BK1132" s="143">
        <f>ROUND(I1132*H1132,2)</f>
        <v>0</v>
      </c>
      <c r="BL1132" s="17" t="s">
        <v>200</v>
      </c>
      <c r="BM1132" s="142" t="s">
        <v>2882</v>
      </c>
    </row>
    <row r="1133" spans="2:65" s="1" customFormat="1" ht="10.199999999999999">
      <c r="B1133" s="32"/>
      <c r="D1133" s="144" t="s">
        <v>165</v>
      </c>
      <c r="F1133" s="145" t="s">
        <v>2881</v>
      </c>
      <c r="I1133" s="146"/>
      <c r="L1133" s="32"/>
      <c r="M1133" s="147"/>
      <c r="T1133" s="56"/>
      <c r="AT1133" s="17" t="s">
        <v>165</v>
      </c>
      <c r="AU1133" s="17" t="s">
        <v>94</v>
      </c>
    </row>
    <row r="1134" spans="2:65" s="13" customFormat="1" ht="10.199999999999999">
      <c r="B1134" s="176"/>
      <c r="D1134" s="144" t="s">
        <v>331</v>
      </c>
      <c r="E1134" s="177" t="s">
        <v>1</v>
      </c>
      <c r="F1134" s="178" t="s">
        <v>2835</v>
      </c>
      <c r="H1134" s="177" t="s">
        <v>1</v>
      </c>
      <c r="I1134" s="179"/>
      <c r="L1134" s="176"/>
      <c r="M1134" s="180"/>
      <c r="T1134" s="181"/>
      <c r="AT1134" s="177" t="s">
        <v>331</v>
      </c>
      <c r="AU1134" s="177" t="s">
        <v>94</v>
      </c>
      <c r="AV1134" s="13" t="s">
        <v>81</v>
      </c>
      <c r="AW1134" s="13" t="s">
        <v>31</v>
      </c>
      <c r="AX1134" s="13" t="s">
        <v>74</v>
      </c>
      <c r="AY1134" s="177" t="s">
        <v>159</v>
      </c>
    </row>
    <row r="1135" spans="2:65" s="12" customFormat="1" ht="10.199999999999999">
      <c r="B1135" s="168"/>
      <c r="D1135" s="144" t="s">
        <v>331</v>
      </c>
      <c r="E1135" s="169" t="s">
        <v>1</v>
      </c>
      <c r="F1135" s="170" t="s">
        <v>2883</v>
      </c>
      <c r="H1135" s="171">
        <v>1.2E-2</v>
      </c>
      <c r="I1135" s="172"/>
      <c r="L1135" s="168"/>
      <c r="M1135" s="173"/>
      <c r="T1135" s="174"/>
      <c r="AT1135" s="169" t="s">
        <v>331</v>
      </c>
      <c r="AU1135" s="169" t="s">
        <v>94</v>
      </c>
      <c r="AV1135" s="12" t="s">
        <v>83</v>
      </c>
      <c r="AW1135" s="12" t="s">
        <v>31</v>
      </c>
      <c r="AX1135" s="12" t="s">
        <v>74</v>
      </c>
      <c r="AY1135" s="169" t="s">
        <v>159</v>
      </c>
    </row>
    <row r="1136" spans="2:65" s="12" customFormat="1" ht="10.199999999999999">
      <c r="B1136" s="168"/>
      <c r="D1136" s="144" t="s">
        <v>331</v>
      </c>
      <c r="E1136" s="169" t="s">
        <v>1</v>
      </c>
      <c r="F1136" s="170" t="s">
        <v>2884</v>
      </c>
      <c r="H1136" s="171">
        <v>0.01</v>
      </c>
      <c r="I1136" s="172"/>
      <c r="L1136" s="168"/>
      <c r="M1136" s="173"/>
      <c r="T1136" s="174"/>
      <c r="AT1136" s="169" t="s">
        <v>331</v>
      </c>
      <c r="AU1136" s="169" t="s">
        <v>94</v>
      </c>
      <c r="AV1136" s="12" t="s">
        <v>83</v>
      </c>
      <c r="AW1136" s="12" t="s">
        <v>31</v>
      </c>
      <c r="AX1136" s="12" t="s">
        <v>74</v>
      </c>
      <c r="AY1136" s="169" t="s">
        <v>159</v>
      </c>
    </row>
    <row r="1137" spans="2:65" s="12" customFormat="1" ht="10.199999999999999">
      <c r="B1137" s="168"/>
      <c r="D1137" s="144" t="s">
        <v>331</v>
      </c>
      <c r="E1137" s="169" t="s">
        <v>1</v>
      </c>
      <c r="F1137" s="170" t="s">
        <v>2885</v>
      </c>
      <c r="H1137" s="171">
        <v>4.0000000000000001E-3</v>
      </c>
      <c r="I1137" s="172"/>
      <c r="L1137" s="168"/>
      <c r="M1137" s="173"/>
      <c r="T1137" s="174"/>
      <c r="AT1137" s="169" t="s">
        <v>331</v>
      </c>
      <c r="AU1137" s="169" t="s">
        <v>94</v>
      </c>
      <c r="AV1137" s="12" t="s">
        <v>83</v>
      </c>
      <c r="AW1137" s="12" t="s">
        <v>31</v>
      </c>
      <c r="AX1137" s="12" t="s">
        <v>74</v>
      </c>
      <c r="AY1137" s="169" t="s">
        <v>159</v>
      </c>
    </row>
    <row r="1138" spans="2:65" s="12" customFormat="1" ht="10.199999999999999">
      <c r="B1138" s="168"/>
      <c r="D1138" s="144" t="s">
        <v>331</v>
      </c>
      <c r="E1138" s="169" t="s">
        <v>1</v>
      </c>
      <c r="F1138" s="170" t="s">
        <v>2886</v>
      </c>
      <c r="H1138" s="171">
        <v>3.0000000000000001E-3</v>
      </c>
      <c r="I1138" s="172"/>
      <c r="L1138" s="168"/>
      <c r="M1138" s="173"/>
      <c r="T1138" s="174"/>
      <c r="AT1138" s="169" t="s">
        <v>331</v>
      </c>
      <c r="AU1138" s="169" t="s">
        <v>94</v>
      </c>
      <c r="AV1138" s="12" t="s">
        <v>83</v>
      </c>
      <c r="AW1138" s="12" t="s">
        <v>31</v>
      </c>
      <c r="AX1138" s="12" t="s">
        <v>74</v>
      </c>
      <c r="AY1138" s="169" t="s">
        <v>159</v>
      </c>
    </row>
    <row r="1139" spans="2:65" s="12" customFormat="1" ht="10.199999999999999">
      <c r="B1139" s="168"/>
      <c r="D1139" s="144" t="s">
        <v>331</v>
      </c>
      <c r="E1139" s="169" t="s">
        <v>1</v>
      </c>
      <c r="F1139" s="170" t="s">
        <v>2887</v>
      </c>
      <c r="H1139" s="171">
        <v>4.0000000000000001E-3</v>
      </c>
      <c r="I1139" s="172"/>
      <c r="L1139" s="168"/>
      <c r="M1139" s="173"/>
      <c r="T1139" s="174"/>
      <c r="AT1139" s="169" t="s">
        <v>331</v>
      </c>
      <c r="AU1139" s="169" t="s">
        <v>94</v>
      </c>
      <c r="AV1139" s="12" t="s">
        <v>83</v>
      </c>
      <c r="AW1139" s="12" t="s">
        <v>31</v>
      </c>
      <c r="AX1139" s="12" t="s">
        <v>74</v>
      </c>
      <c r="AY1139" s="169" t="s">
        <v>159</v>
      </c>
    </row>
    <row r="1140" spans="2:65" s="14" customFormat="1" ht="10.199999999999999">
      <c r="B1140" s="182"/>
      <c r="D1140" s="144" t="s">
        <v>331</v>
      </c>
      <c r="E1140" s="183" t="s">
        <v>1</v>
      </c>
      <c r="F1140" s="184" t="s">
        <v>1597</v>
      </c>
      <c r="H1140" s="185">
        <v>3.3000000000000002E-2</v>
      </c>
      <c r="I1140" s="186"/>
      <c r="L1140" s="182"/>
      <c r="M1140" s="187"/>
      <c r="T1140" s="188"/>
      <c r="AT1140" s="183" t="s">
        <v>331</v>
      </c>
      <c r="AU1140" s="183" t="s">
        <v>94</v>
      </c>
      <c r="AV1140" s="14" t="s">
        <v>164</v>
      </c>
      <c r="AW1140" s="14" t="s">
        <v>31</v>
      </c>
      <c r="AX1140" s="14" t="s">
        <v>81</v>
      </c>
      <c r="AY1140" s="183" t="s">
        <v>159</v>
      </c>
    </row>
    <row r="1141" spans="2:65" s="1" customFormat="1" ht="16.5" customHeight="1">
      <c r="B1141" s="130"/>
      <c r="C1141" s="131" t="s">
        <v>2888</v>
      </c>
      <c r="D1141" s="131" t="s">
        <v>160</v>
      </c>
      <c r="E1141" s="132" t="s">
        <v>2889</v>
      </c>
      <c r="F1141" s="133" t="s">
        <v>2890</v>
      </c>
      <c r="G1141" s="134" t="s">
        <v>336</v>
      </c>
      <c r="H1141" s="135">
        <v>10</v>
      </c>
      <c r="I1141" s="136"/>
      <c r="J1141" s="137">
        <f>ROUND(I1141*H1141,2)</f>
        <v>0</v>
      </c>
      <c r="K1141" s="133" t="s">
        <v>320</v>
      </c>
      <c r="L1141" s="32"/>
      <c r="M1141" s="138" t="s">
        <v>1</v>
      </c>
      <c r="N1141" s="139" t="s">
        <v>39</v>
      </c>
      <c r="P1141" s="140">
        <f>O1141*H1141</f>
        <v>0</v>
      </c>
      <c r="Q1141" s="140">
        <v>2.0000000000000002E-5</v>
      </c>
      <c r="R1141" s="140">
        <f>Q1141*H1141</f>
        <v>2.0000000000000001E-4</v>
      </c>
      <c r="S1141" s="140">
        <v>0</v>
      </c>
      <c r="T1141" s="141">
        <f>S1141*H1141</f>
        <v>0</v>
      </c>
      <c r="AR1141" s="142" t="s">
        <v>200</v>
      </c>
      <c r="AT1141" s="142" t="s">
        <v>160</v>
      </c>
      <c r="AU1141" s="142" t="s">
        <v>94</v>
      </c>
      <c r="AY1141" s="17" t="s">
        <v>159</v>
      </c>
      <c r="BE1141" s="143">
        <f>IF(N1141="základní",J1141,0)</f>
        <v>0</v>
      </c>
      <c r="BF1141" s="143">
        <f>IF(N1141="snížená",J1141,0)</f>
        <v>0</v>
      </c>
      <c r="BG1141" s="143">
        <f>IF(N1141="zákl. přenesená",J1141,0)</f>
        <v>0</v>
      </c>
      <c r="BH1141" s="143">
        <f>IF(N1141="sníž. přenesená",J1141,0)</f>
        <v>0</v>
      </c>
      <c r="BI1141" s="143">
        <f>IF(N1141="nulová",J1141,0)</f>
        <v>0</v>
      </c>
      <c r="BJ1141" s="17" t="s">
        <v>81</v>
      </c>
      <c r="BK1141" s="143">
        <f>ROUND(I1141*H1141,2)</f>
        <v>0</v>
      </c>
      <c r="BL1141" s="17" t="s">
        <v>200</v>
      </c>
      <c r="BM1141" s="142" t="s">
        <v>2891</v>
      </c>
    </row>
    <row r="1142" spans="2:65" s="1" customFormat="1" ht="10.199999999999999">
      <c r="B1142" s="32"/>
      <c r="D1142" s="144" t="s">
        <v>165</v>
      </c>
      <c r="F1142" s="145" t="s">
        <v>2892</v>
      </c>
      <c r="I1142" s="146"/>
      <c r="L1142" s="32"/>
      <c r="M1142" s="147"/>
      <c r="T1142" s="56"/>
      <c r="AT1142" s="17" t="s">
        <v>165</v>
      </c>
      <c r="AU1142" s="17" t="s">
        <v>94</v>
      </c>
    </row>
    <row r="1143" spans="2:65" s="12" customFormat="1" ht="10.199999999999999">
      <c r="B1143" s="168"/>
      <c r="D1143" s="144" t="s">
        <v>331</v>
      </c>
      <c r="E1143" s="169" t="s">
        <v>1</v>
      </c>
      <c r="F1143" s="170" t="s">
        <v>2893</v>
      </c>
      <c r="H1143" s="171">
        <v>10</v>
      </c>
      <c r="I1143" s="172"/>
      <c r="L1143" s="168"/>
      <c r="M1143" s="173"/>
      <c r="T1143" s="174"/>
      <c r="AT1143" s="169" t="s">
        <v>331</v>
      </c>
      <c r="AU1143" s="169" t="s">
        <v>94</v>
      </c>
      <c r="AV1143" s="12" t="s">
        <v>83</v>
      </c>
      <c r="AW1143" s="12" t="s">
        <v>31</v>
      </c>
      <c r="AX1143" s="12" t="s">
        <v>81</v>
      </c>
      <c r="AY1143" s="169" t="s">
        <v>159</v>
      </c>
    </row>
    <row r="1144" spans="2:65" s="1" customFormat="1" ht="24.15" customHeight="1">
      <c r="B1144" s="130"/>
      <c r="C1144" s="158" t="s">
        <v>2894</v>
      </c>
      <c r="D1144" s="158" t="s">
        <v>326</v>
      </c>
      <c r="E1144" s="159" t="s">
        <v>2895</v>
      </c>
      <c r="F1144" s="160" t="s">
        <v>2896</v>
      </c>
      <c r="G1144" s="161" t="s">
        <v>376</v>
      </c>
      <c r="H1144" s="162">
        <v>9</v>
      </c>
      <c r="I1144" s="163"/>
      <c r="J1144" s="164">
        <f>ROUND(I1144*H1144,2)</f>
        <v>0</v>
      </c>
      <c r="K1144" s="160" t="s">
        <v>1</v>
      </c>
      <c r="L1144" s="165"/>
      <c r="M1144" s="166" t="s">
        <v>1</v>
      </c>
      <c r="N1144" s="167" t="s">
        <v>39</v>
      </c>
      <c r="P1144" s="140">
        <f>O1144*H1144</f>
        <v>0</v>
      </c>
      <c r="Q1144" s="140">
        <v>2.07E-2</v>
      </c>
      <c r="R1144" s="140">
        <f>Q1144*H1144</f>
        <v>0.18629999999999999</v>
      </c>
      <c r="S1144" s="140">
        <v>0</v>
      </c>
      <c r="T1144" s="141">
        <f>S1144*H1144</f>
        <v>0</v>
      </c>
      <c r="AR1144" s="142" t="s">
        <v>241</v>
      </c>
      <c r="AT1144" s="142" t="s">
        <v>326</v>
      </c>
      <c r="AU1144" s="142" t="s">
        <v>94</v>
      </c>
      <c r="AY1144" s="17" t="s">
        <v>159</v>
      </c>
      <c r="BE1144" s="143">
        <f>IF(N1144="základní",J1144,0)</f>
        <v>0</v>
      </c>
      <c r="BF1144" s="143">
        <f>IF(N1144="snížená",J1144,0)</f>
        <v>0</v>
      </c>
      <c r="BG1144" s="143">
        <f>IF(N1144="zákl. přenesená",J1144,0)</f>
        <v>0</v>
      </c>
      <c r="BH1144" s="143">
        <f>IF(N1144="sníž. přenesená",J1144,0)</f>
        <v>0</v>
      </c>
      <c r="BI1144" s="143">
        <f>IF(N1144="nulová",J1144,0)</f>
        <v>0</v>
      </c>
      <c r="BJ1144" s="17" t="s">
        <v>81</v>
      </c>
      <c r="BK1144" s="143">
        <f>ROUND(I1144*H1144,2)</f>
        <v>0</v>
      </c>
      <c r="BL1144" s="17" t="s">
        <v>200</v>
      </c>
      <c r="BM1144" s="142" t="s">
        <v>2897</v>
      </c>
    </row>
    <row r="1145" spans="2:65" s="1" customFormat="1" ht="19.2">
      <c r="B1145" s="32"/>
      <c r="D1145" s="144" t="s">
        <v>165</v>
      </c>
      <c r="F1145" s="145" t="s">
        <v>2896</v>
      </c>
      <c r="I1145" s="146"/>
      <c r="L1145" s="32"/>
      <c r="M1145" s="147"/>
      <c r="T1145" s="56"/>
      <c r="AT1145" s="17" t="s">
        <v>165</v>
      </c>
      <c r="AU1145" s="17" t="s">
        <v>94</v>
      </c>
    </row>
    <row r="1146" spans="2:65" s="12" customFormat="1" ht="10.199999999999999">
      <c r="B1146" s="168"/>
      <c r="D1146" s="144" t="s">
        <v>331</v>
      </c>
      <c r="E1146" s="169" t="s">
        <v>1</v>
      </c>
      <c r="F1146" s="170" t="s">
        <v>2898</v>
      </c>
      <c r="H1146" s="171">
        <v>9</v>
      </c>
      <c r="I1146" s="172"/>
      <c r="L1146" s="168"/>
      <c r="M1146" s="173"/>
      <c r="T1146" s="174"/>
      <c r="AT1146" s="169" t="s">
        <v>331</v>
      </c>
      <c r="AU1146" s="169" t="s">
        <v>94</v>
      </c>
      <c r="AV1146" s="12" t="s">
        <v>83</v>
      </c>
      <c r="AW1146" s="12" t="s">
        <v>31</v>
      </c>
      <c r="AX1146" s="12" t="s">
        <v>81</v>
      </c>
      <c r="AY1146" s="169" t="s">
        <v>159</v>
      </c>
    </row>
    <row r="1147" spans="2:65" s="1" customFormat="1" ht="24.15" customHeight="1">
      <c r="B1147" s="130"/>
      <c r="C1147" s="158" t="s">
        <v>2899</v>
      </c>
      <c r="D1147" s="158" t="s">
        <v>326</v>
      </c>
      <c r="E1147" s="159" t="s">
        <v>2900</v>
      </c>
      <c r="F1147" s="160" t="s">
        <v>2901</v>
      </c>
      <c r="G1147" s="161" t="s">
        <v>376</v>
      </c>
      <c r="H1147" s="162">
        <v>1</v>
      </c>
      <c r="I1147" s="163"/>
      <c r="J1147" s="164">
        <f>ROUND(I1147*H1147,2)</f>
        <v>0</v>
      </c>
      <c r="K1147" s="160" t="s">
        <v>1</v>
      </c>
      <c r="L1147" s="165"/>
      <c r="M1147" s="166" t="s">
        <v>1</v>
      </c>
      <c r="N1147" s="167" t="s">
        <v>39</v>
      </c>
      <c r="P1147" s="140">
        <f>O1147*H1147</f>
        <v>0</v>
      </c>
      <c r="Q1147" s="140">
        <v>1.47E-2</v>
      </c>
      <c r="R1147" s="140">
        <f>Q1147*H1147</f>
        <v>1.47E-2</v>
      </c>
      <c r="S1147" s="140">
        <v>0</v>
      </c>
      <c r="T1147" s="141">
        <f>S1147*H1147</f>
        <v>0</v>
      </c>
      <c r="AR1147" s="142" t="s">
        <v>241</v>
      </c>
      <c r="AT1147" s="142" t="s">
        <v>326</v>
      </c>
      <c r="AU1147" s="142" t="s">
        <v>94</v>
      </c>
      <c r="AY1147" s="17" t="s">
        <v>159</v>
      </c>
      <c r="BE1147" s="143">
        <f>IF(N1147="základní",J1147,0)</f>
        <v>0</v>
      </c>
      <c r="BF1147" s="143">
        <f>IF(N1147="snížená",J1147,0)</f>
        <v>0</v>
      </c>
      <c r="BG1147" s="143">
        <f>IF(N1147="zákl. přenesená",J1147,0)</f>
        <v>0</v>
      </c>
      <c r="BH1147" s="143">
        <f>IF(N1147="sníž. přenesená",J1147,0)</f>
        <v>0</v>
      </c>
      <c r="BI1147" s="143">
        <f>IF(N1147="nulová",J1147,0)</f>
        <v>0</v>
      </c>
      <c r="BJ1147" s="17" t="s">
        <v>81</v>
      </c>
      <c r="BK1147" s="143">
        <f>ROUND(I1147*H1147,2)</f>
        <v>0</v>
      </c>
      <c r="BL1147" s="17" t="s">
        <v>200</v>
      </c>
      <c r="BM1147" s="142" t="s">
        <v>2902</v>
      </c>
    </row>
    <row r="1148" spans="2:65" s="1" customFormat="1" ht="19.2">
      <c r="B1148" s="32"/>
      <c r="D1148" s="144" t="s">
        <v>165</v>
      </c>
      <c r="F1148" s="145" t="s">
        <v>2901</v>
      </c>
      <c r="I1148" s="146"/>
      <c r="L1148" s="32"/>
      <c r="M1148" s="147"/>
      <c r="T1148" s="56"/>
      <c r="AT1148" s="17" t="s">
        <v>165</v>
      </c>
      <c r="AU1148" s="17" t="s">
        <v>94</v>
      </c>
    </row>
    <row r="1149" spans="2:65" s="12" customFormat="1" ht="10.199999999999999">
      <c r="B1149" s="168"/>
      <c r="D1149" s="144" t="s">
        <v>331</v>
      </c>
      <c r="E1149" s="169" t="s">
        <v>1</v>
      </c>
      <c r="F1149" s="170" t="s">
        <v>2903</v>
      </c>
      <c r="H1149" s="171">
        <v>1</v>
      </c>
      <c r="I1149" s="172"/>
      <c r="L1149" s="168"/>
      <c r="M1149" s="173"/>
      <c r="T1149" s="174"/>
      <c r="AT1149" s="169" t="s">
        <v>331</v>
      </c>
      <c r="AU1149" s="169" t="s">
        <v>94</v>
      </c>
      <c r="AV1149" s="12" t="s">
        <v>83</v>
      </c>
      <c r="AW1149" s="12" t="s">
        <v>31</v>
      </c>
      <c r="AX1149" s="12" t="s">
        <v>81</v>
      </c>
      <c r="AY1149" s="169" t="s">
        <v>159</v>
      </c>
    </row>
    <row r="1150" spans="2:65" s="1" customFormat="1" ht="24.15" customHeight="1">
      <c r="B1150" s="130"/>
      <c r="C1150" s="158" t="s">
        <v>2904</v>
      </c>
      <c r="D1150" s="158" t="s">
        <v>326</v>
      </c>
      <c r="E1150" s="159" t="s">
        <v>2905</v>
      </c>
      <c r="F1150" s="160" t="s">
        <v>2906</v>
      </c>
      <c r="G1150" s="161" t="s">
        <v>376</v>
      </c>
      <c r="H1150" s="162">
        <v>1</v>
      </c>
      <c r="I1150" s="163"/>
      <c r="J1150" s="164">
        <f>ROUND(I1150*H1150,2)</f>
        <v>0</v>
      </c>
      <c r="K1150" s="160" t="s">
        <v>1</v>
      </c>
      <c r="L1150" s="165"/>
      <c r="M1150" s="166" t="s">
        <v>1</v>
      </c>
      <c r="N1150" s="167" t="s">
        <v>39</v>
      </c>
      <c r="P1150" s="140">
        <f>O1150*H1150</f>
        <v>0</v>
      </c>
      <c r="Q1150" s="140">
        <v>1.38E-2</v>
      </c>
      <c r="R1150" s="140">
        <f>Q1150*H1150</f>
        <v>1.38E-2</v>
      </c>
      <c r="S1150" s="140">
        <v>0</v>
      </c>
      <c r="T1150" s="141">
        <f>S1150*H1150</f>
        <v>0</v>
      </c>
      <c r="AR1150" s="142" t="s">
        <v>241</v>
      </c>
      <c r="AT1150" s="142" t="s">
        <v>326</v>
      </c>
      <c r="AU1150" s="142" t="s">
        <v>94</v>
      </c>
      <c r="AY1150" s="17" t="s">
        <v>159</v>
      </c>
      <c r="BE1150" s="143">
        <f>IF(N1150="základní",J1150,0)</f>
        <v>0</v>
      </c>
      <c r="BF1150" s="143">
        <f>IF(N1150="snížená",J1150,0)</f>
        <v>0</v>
      </c>
      <c r="BG1150" s="143">
        <f>IF(N1150="zákl. přenesená",J1150,0)</f>
        <v>0</v>
      </c>
      <c r="BH1150" s="143">
        <f>IF(N1150="sníž. přenesená",J1150,0)</f>
        <v>0</v>
      </c>
      <c r="BI1150" s="143">
        <f>IF(N1150="nulová",J1150,0)</f>
        <v>0</v>
      </c>
      <c r="BJ1150" s="17" t="s">
        <v>81</v>
      </c>
      <c r="BK1150" s="143">
        <f>ROUND(I1150*H1150,2)</f>
        <v>0</v>
      </c>
      <c r="BL1150" s="17" t="s">
        <v>200</v>
      </c>
      <c r="BM1150" s="142" t="s">
        <v>2907</v>
      </c>
    </row>
    <row r="1151" spans="2:65" s="1" customFormat="1" ht="19.2">
      <c r="B1151" s="32"/>
      <c r="D1151" s="144" t="s">
        <v>165</v>
      </c>
      <c r="F1151" s="145" t="s">
        <v>2906</v>
      </c>
      <c r="I1151" s="146"/>
      <c r="L1151" s="32"/>
      <c r="M1151" s="147"/>
      <c r="T1151" s="56"/>
      <c r="AT1151" s="17" t="s">
        <v>165</v>
      </c>
      <c r="AU1151" s="17" t="s">
        <v>94</v>
      </c>
    </row>
    <row r="1152" spans="2:65" s="12" customFormat="1" ht="10.199999999999999">
      <c r="B1152" s="168"/>
      <c r="D1152" s="144" t="s">
        <v>331</v>
      </c>
      <c r="E1152" s="169" t="s">
        <v>1</v>
      </c>
      <c r="F1152" s="170" t="s">
        <v>2903</v>
      </c>
      <c r="H1152" s="171">
        <v>1</v>
      </c>
      <c r="I1152" s="172"/>
      <c r="L1152" s="168"/>
      <c r="M1152" s="173"/>
      <c r="T1152" s="174"/>
      <c r="AT1152" s="169" t="s">
        <v>331</v>
      </c>
      <c r="AU1152" s="169" t="s">
        <v>94</v>
      </c>
      <c r="AV1152" s="12" t="s">
        <v>83</v>
      </c>
      <c r="AW1152" s="12" t="s">
        <v>31</v>
      </c>
      <c r="AX1152" s="12" t="s">
        <v>81</v>
      </c>
      <c r="AY1152" s="169" t="s">
        <v>159</v>
      </c>
    </row>
    <row r="1153" spans="2:65" s="1" customFormat="1" ht="24.15" customHeight="1">
      <c r="B1153" s="130"/>
      <c r="C1153" s="158" t="s">
        <v>2908</v>
      </c>
      <c r="D1153" s="158" t="s">
        <v>326</v>
      </c>
      <c r="E1153" s="159" t="s">
        <v>2909</v>
      </c>
      <c r="F1153" s="160" t="s">
        <v>2910</v>
      </c>
      <c r="G1153" s="161" t="s">
        <v>376</v>
      </c>
      <c r="H1153" s="162">
        <v>1</v>
      </c>
      <c r="I1153" s="163"/>
      <c r="J1153" s="164">
        <f>ROUND(I1153*H1153,2)</f>
        <v>0</v>
      </c>
      <c r="K1153" s="160" t="s">
        <v>1</v>
      </c>
      <c r="L1153" s="165"/>
      <c r="M1153" s="166" t="s">
        <v>1</v>
      </c>
      <c r="N1153" s="167" t="s">
        <v>39</v>
      </c>
      <c r="P1153" s="140">
        <f>O1153*H1153</f>
        <v>0</v>
      </c>
      <c r="Q1153" s="140">
        <v>1.221E-2</v>
      </c>
      <c r="R1153" s="140">
        <f>Q1153*H1153</f>
        <v>1.221E-2</v>
      </c>
      <c r="S1153" s="140">
        <v>0</v>
      </c>
      <c r="T1153" s="141">
        <f>S1153*H1153</f>
        <v>0</v>
      </c>
      <c r="AR1153" s="142" t="s">
        <v>241</v>
      </c>
      <c r="AT1153" s="142" t="s">
        <v>326</v>
      </c>
      <c r="AU1153" s="142" t="s">
        <v>94</v>
      </c>
      <c r="AY1153" s="17" t="s">
        <v>159</v>
      </c>
      <c r="BE1153" s="143">
        <f>IF(N1153="základní",J1153,0)</f>
        <v>0</v>
      </c>
      <c r="BF1153" s="143">
        <f>IF(N1153="snížená",J1153,0)</f>
        <v>0</v>
      </c>
      <c r="BG1153" s="143">
        <f>IF(N1153="zákl. přenesená",J1153,0)</f>
        <v>0</v>
      </c>
      <c r="BH1153" s="143">
        <f>IF(N1153="sníž. přenesená",J1153,0)</f>
        <v>0</v>
      </c>
      <c r="BI1153" s="143">
        <f>IF(N1153="nulová",J1153,0)</f>
        <v>0</v>
      </c>
      <c r="BJ1153" s="17" t="s">
        <v>81</v>
      </c>
      <c r="BK1153" s="143">
        <f>ROUND(I1153*H1153,2)</f>
        <v>0</v>
      </c>
      <c r="BL1153" s="17" t="s">
        <v>200</v>
      </c>
      <c r="BM1153" s="142" t="s">
        <v>2911</v>
      </c>
    </row>
    <row r="1154" spans="2:65" s="1" customFormat="1" ht="19.2">
      <c r="B1154" s="32"/>
      <c r="D1154" s="144" t="s">
        <v>165</v>
      </c>
      <c r="F1154" s="145" t="s">
        <v>2910</v>
      </c>
      <c r="I1154" s="146"/>
      <c r="L1154" s="32"/>
      <c r="M1154" s="147"/>
      <c r="T1154" s="56"/>
      <c r="AT1154" s="17" t="s">
        <v>165</v>
      </c>
      <c r="AU1154" s="17" t="s">
        <v>94</v>
      </c>
    </row>
    <row r="1155" spans="2:65" s="12" customFormat="1" ht="10.199999999999999">
      <c r="B1155" s="168"/>
      <c r="D1155" s="144" t="s">
        <v>331</v>
      </c>
      <c r="E1155" s="169" t="s">
        <v>1</v>
      </c>
      <c r="F1155" s="170" t="s">
        <v>2903</v>
      </c>
      <c r="H1155" s="171">
        <v>1</v>
      </c>
      <c r="I1155" s="172"/>
      <c r="L1155" s="168"/>
      <c r="M1155" s="173"/>
      <c r="T1155" s="174"/>
      <c r="AT1155" s="169" t="s">
        <v>331</v>
      </c>
      <c r="AU1155" s="169" t="s">
        <v>94</v>
      </c>
      <c r="AV1155" s="12" t="s">
        <v>83</v>
      </c>
      <c r="AW1155" s="12" t="s">
        <v>31</v>
      </c>
      <c r="AX1155" s="12" t="s">
        <v>81</v>
      </c>
      <c r="AY1155" s="169" t="s">
        <v>159</v>
      </c>
    </row>
    <row r="1156" spans="2:65" s="1" customFormat="1" ht="24.15" customHeight="1">
      <c r="B1156" s="130"/>
      <c r="C1156" s="131" t="s">
        <v>2912</v>
      </c>
      <c r="D1156" s="131" t="s">
        <v>160</v>
      </c>
      <c r="E1156" s="132" t="s">
        <v>2799</v>
      </c>
      <c r="F1156" s="133" t="s">
        <v>2800</v>
      </c>
      <c r="G1156" s="134" t="s">
        <v>329</v>
      </c>
      <c r="H1156" s="135">
        <v>3.6960000000000002</v>
      </c>
      <c r="I1156" s="136"/>
      <c r="J1156" s="137">
        <f>ROUND(I1156*H1156,2)</f>
        <v>0</v>
      </c>
      <c r="K1156" s="133" t="s">
        <v>320</v>
      </c>
      <c r="L1156" s="32"/>
      <c r="M1156" s="138" t="s">
        <v>1</v>
      </c>
      <c r="N1156" s="139" t="s">
        <v>39</v>
      </c>
      <c r="P1156" s="140">
        <f>O1156*H1156</f>
        <v>0</v>
      </c>
      <c r="Q1156" s="140">
        <v>0</v>
      </c>
      <c r="R1156" s="140">
        <f>Q1156*H1156</f>
        <v>0</v>
      </c>
      <c r="S1156" s="140">
        <v>0</v>
      </c>
      <c r="T1156" s="141">
        <f>S1156*H1156</f>
        <v>0</v>
      </c>
      <c r="AR1156" s="142" t="s">
        <v>200</v>
      </c>
      <c r="AT1156" s="142" t="s">
        <v>160</v>
      </c>
      <c r="AU1156" s="142" t="s">
        <v>94</v>
      </c>
      <c r="AY1156" s="17" t="s">
        <v>159</v>
      </c>
      <c r="BE1156" s="143">
        <f>IF(N1156="základní",J1156,0)</f>
        <v>0</v>
      </c>
      <c r="BF1156" s="143">
        <f>IF(N1156="snížená",J1156,0)</f>
        <v>0</v>
      </c>
      <c r="BG1156" s="143">
        <f>IF(N1156="zákl. přenesená",J1156,0)</f>
        <v>0</v>
      </c>
      <c r="BH1156" s="143">
        <f>IF(N1156="sníž. přenesená",J1156,0)</f>
        <v>0</v>
      </c>
      <c r="BI1156" s="143">
        <f>IF(N1156="nulová",J1156,0)</f>
        <v>0</v>
      </c>
      <c r="BJ1156" s="17" t="s">
        <v>81</v>
      </c>
      <c r="BK1156" s="143">
        <f>ROUND(I1156*H1156,2)</f>
        <v>0</v>
      </c>
      <c r="BL1156" s="17" t="s">
        <v>200</v>
      </c>
      <c r="BM1156" s="142" t="s">
        <v>2913</v>
      </c>
    </row>
    <row r="1157" spans="2:65" s="1" customFormat="1" ht="28.8">
      <c r="B1157" s="32"/>
      <c r="D1157" s="144" t="s">
        <v>165</v>
      </c>
      <c r="F1157" s="145" t="s">
        <v>2802</v>
      </c>
      <c r="I1157" s="146"/>
      <c r="L1157" s="32"/>
      <c r="M1157" s="147"/>
      <c r="T1157" s="56"/>
      <c r="AT1157" s="17" t="s">
        <v>165</v>
      </c>
      <c r="AU1157" s="17" t="s">
        <v>94</v>
      </c>
    </row>
    <row r="1158" spans="2:65" s="12" customFormat="1" ht="10.199999999999999">
      <c r="B1158" s="168"/>
      <c r="D1158" s="144" t="s">
        <v>331</v>
      </c>
      <c r="F1158" s="170" t="s">
        <v>2914</v>
      </c>
      <c r="H1158" s="171">
        <v>3.6960000000000002</v>
      </c>
      <c r="I1158" s="172"/>
      <c r="L1158" s="168"/>
      <c r="M1158" s="173"/>
      <c r="T1158" s="174"/>
      <c r="AT1158" s="169" t="s">
        <v>331</v>
      </c>
      <c r="AU1158" s="169" t="s">
        <v>94</v>
      </c>
      <c r="AV1158" s="12" t="s">
        <v>83</v>
      </c>
      <c r="AW1158" s="12" t="s">
        <v>3</v>
      </c>
      <c r="AX1158" s="12" t="s">
        <v>81</v>
      </c>
      <c r="AY1158" s="169" t="s">
        <v>159</v>
      </c>
    </row>
    <row r="1159" spans="2:65" s="10" customFormat="1" ht="22.8" customHeight="1">
      <c r="B1159" s="120"/>
      <c r="D1159" s="121" t="s">
        <v>73</v>
      </c>
      <c r="E1159" s="156" t="s">
        <v>2915</v>
      </c>
      <c r="F1159" s="156" t="s">
        <v>2916</v>
      </c>
      <c r="I1159" s="123"/>
      <c r="J1159" s="157">
        <f>BK1159</f>
        <v>0</v>
      </c>
      <c r="L1159" s="120"/>
      <c r="M1159" s="125"/>
      <c r="P1159" s="126">
        <f>SUM(P1160:P1191)</f>
        <v>0</v>
      </c>
      <c r="R1159" s="126">
        <f>SUM(R1160:R1191)</f>
        <v>1.4625600000000001</v>
      </c>
      <c r="T1159" s="127">
        <f>SUM(T1160:T1191)</f>
        <v>0</v>
      </c>
      <c r="AR1159" s="121" t="s">
        <v>83</v>
      </c>
      <c r="AT1159" s="128" t="s">
        <v>73</v>
      </c>
      <c r="AU1159" s="128" t="s">
        <v>81</v>
      </c>
      <c r="AY1159" s="121" t="s">
        <v>159</v>
      </c>
      <c r="BK1159" s="129">
        <f>SUM(BK1160:BK1191)</f>
        <v>0</v>
      </c>
    </row>
    <row r="1160" spans="2:65" s="1" customFormat="1" ht="33" customHeight="1">
      <c r="B1160" s="130"/>
      <c r="C1160" s="131" t="s">
        <v>2917</v>
      </c>
      <c r="D1160" s="131" t="s">
        <v>160</v>
      </c>
      <c r="E1160" s="132" t="s">
        <v>2918</v>
      </c>
      <c r="F1160" s="133" t="s">
        <v>2919</v>
      </c>
      <c r="G1160" s="134" t="s">
        <v>344</v>
      </c>
      <c r="H1160" s="135">
        <v>27.5</v>
      </c>
      <c r="I1160" s="136"/>
      <c r="J1160" s="137">
        <f>ROUND(I1160*H1160,2)</f>
        <v>0</v>
      </c>
      <c r="K1160" s="133" t="s">
        <v>320</v>
      </c>
      <c r="L1160" s="32"/>
      <c r="M1160" s="138" t="s">
        <v>1</v>
      </c>
      <c r="N1160" s="139" t="s">
        <v>39</v>
      </c>
      <c r="P1160" s="140">
        <f>O1160*H1160</f>
        <v>0</v>
      </c>
      <c r="Q1160" s="140">
        <v>5.8E-4</v>
      </c>
      <c r="R1160" s="140">
        <f>Q1160*H1160</f>
        <v>1.5949999999999999E-2</v>
      </c>
      <c r="S1160" s="140">
        <v>0</v>
      </c>
      <c r="T1160" s="141">
        <f>S1160*H1160</f>
        <v>0</v>
      </c>
      <c r="AR1160" s="142" t="s">
        <v>200</v>
      </c>
      <c r="AT1160" s="142" t="s">
        <v>160</v>
      </c>
      <c r="AU1160" s="142" t="s">
        <v>83</v>
      </c>
      <c r="AY1160" s="17" t="s">
        <v>159</v>
      </c>
      <c r="BE1160" s="143">
        <f>IF(N1160="základní",J1160,0)</f>
        <v>0</v>
      </c>
      <c r="BF1160" s="143">
        <f>IF(N1160="snížená",J1160,0)</f>
        <v>0</v>
      </c>
      <c r="BG1160" s="143">
        <f>IF(N1160="zákl. přenesená",J1160,0)</f>
        <v>0</v>
      </c>
      <c r="BH1160" s="143">
        <f>IF(N1160="sníž. přenesená",J1160,0)</f>
        <v>0</v>
      </c>
      <c r="BI1160" s="143">
        <f>IF(N1160="nulová",J1160,0)</f>
        <v>0</v>
      </c>
      <c r="BJ1160" s="17" t="s">
        <v>81</v>
      </c>
      <c r="BK1160" s="143">
        <f>ROUND(I1160*H1160,2)</f>
        <v>0</v>
      </c>
      <c r="BL1160" s="17" t="s">
        <v>200</v>
      </c>
      <c r="BM1160" s="142" t="s">
        <v>2920</v>
      </c>
    </row>
    <row r="1161" spans="2:65" s="1" customFormat="1" ht="19.2">
      <c r="B1161" s="32"/>
      <c r="D1161" s="144" t="s">
        <v>165</v>
      </c>
      <c r="F1161" s="145" t="s">
        <v>2921</v>
      </c>
      <c r="I1161" s="146"/>
      <c r="L1161" s="32"/>
      <c r="M1161" s="147"/>
      <c r="T1161" s="56"/>
      <c r="AT1161" s="17" t="s">
        <v>165</v>
      </c>
      <c r="AU1161" s="17" t="s">
        <v>83</v>
      </c>
    </row>
    <row r="1162" spans="2:65" s="12" customFormat="1" ht="10.199999999999999">
      <c r="B1162" s="168"/>
      <c r="D1162" s="144" t="s">
        <v>331</v>
      </c>
      <c r="E1162" s="169" t="s">
        <v>1</v>
      </c>
      <c r="F1162" s="170" t="s">
        <v>2922</v>
      </c>
      <c r="H1162" s="171">
        <v>16.5</v>
      </c>
      <c r="I1162" s="172"/>
      <c r="L1162" s="168"/>
      <c r="M1162" s="173"/>
      <c r="T1162" s="174"/>
      <c r="AT1162" s="169" t="s">
        <v>331</v>
      </c>
      <c r="AU1162" s="169" t="s">
        <v>83</v>
      </c>
      <c r="AV1162" s="12" t="s">
        <v>83</v>
      </c>
      <c r="AW1162" s="12" t="s">
        <v>31</v>
      </c>
      <c r="AX1162" s="12" t="s">
        <v>74</v>
      </c>
      <c r="AY1162" s="169" t="s">
        <v>159</v>
      </c>
    </row>
    <row r="1163" spans="2:65" s="12" customFormat="1" ht="10.199999999999999">
      <c r="B1163" s="168"/>
      <c r="D1163" s="144" t="s">
        <v>331</v>
      </c>
      <c r="E1163" s="169" t="s">
        <v>1</v>
      </c>
      <c r="F1163" s="170" t="s">
        <v>2923</v>
      </c>
      <c r="H1163" s="171">
        <v>11</v>
      </c>
      <c r="I1163" s="172"/>
      <c r="L1163" s="168"/>
      <c r="M1163" s="173"/>
      <c r="T1163" s="174"/>
      <c r="AT1163" s="169" t="s">
        <v>331</v>
      </c>
      <c r="AU1163" s="169" t="s">
        <v>83</v>
      </c>
      <c r="AV1163" s="12" t="s">
        <v>83</v>
      </c>
      <c r="AW1163" s="12" t="s">
        <v>31</v>
      </c>
      <c r="AX1163" s="12" t="s">
        <v>74</v>
      </c>
      <c r="AY1163" s="169" t="s">
        <v>159</v>
      </c>
    </row>
    <row r="1164" spans="2:65" s="14" customFormat="1" ht="10.199999999999999">
      <c r="B1164" s="182"/>
      <c r="D1164" s="144" t="s">
        <v>331</v>
      </c>
      <c r="E1164" s="183" t="s">
        <v>1</v>
      </c>
      <c r="F1164" s="184" t="s">
        <v>1597</v>
      </c>
      <c r="H1164" s="185">
        <v>27.5</v>
      </c>
      <c r="I1164" s="186"/>
      <c r="L1164" s="182"/>
      <c r="M1164" s="187"/>
      <c r="T1164" s="188"/>
      <c r="AT1164" s="183" t="s">
        <v>331</v>
      </c>
      <c r="AU1164" s="183" t="s">
        <v>83</v>
      </c>
      <c r="AV1164" s="14" t="s">
        <v>164</v>
      </c>
      <c r="AW1164" s="14" t="s">
        <v>31</v>
      </c>
      <c r="AX1164" s="14" t="s">
        <v>81</v>
      </c>
      <c r="AY1164" s="183" t="s">
        <v>159</v>
      </c>
    </row>
    <row r="1165" spans="2:65" s="1" customFormat="1" ht="24.15" customHeight="1">
      <c r="B1165" s="130"/>
      <c r="C1165" s="158" t="s">
        <v>2924</v>
      </c>
      <c r="D1165" s="158" t="s">
        <v>326</v>
      </c>
      <c r="E1165" s="159" t="s">
        <v>2925</v>
      </c>
      <c r="F1165" s="160" t="s">
        <v>2926</v>
      </c>
      <c r="G1165" s="161" t="s">
        <v>344</v>
      </c>
      <c r="H1165" s="162">
        <v>27.5</v>
      </c>
      <c r="I1165" s="163"/>
      <c r="J1165" s="164">
        <f>ROUND(I1165*H1165,2)</f>
        <v>0</v>
      </c>
      <c r="K1165" s="160" t="s">
        <v>320</v>
      </c>
      <c r="L1165" s="165"/>
      <c r="M1165" s="166" t="s">
        <v>1</v>
      </c>
      <c r="N1165" s="167" t="s">
        <v>39</v>
      </c>
      <c r="P1165" s="140">
        <f>O1165*H1165</f>
        <v>0</v>
      </c>
      <c r="Q1165" s="140">
        <v>1.98E-3</v>
      </c>
      <c r="R1165" s="140">
        <f>Q1165*H1165</f>
        <v>5.4449999999999998E-2</v>
      </c>
      <c r="S1165" s="140">
        <v>0</v>
      </c>
      <c r="T1165" s="141">
        <f>S1165*H1165</f>
        <v>0</v>
      </c>
      <c r="AR1165" s="142" t="s">
        <v>241</v>
      </c>
      <c r="AT1165" s="142" t="s">
        <v>326</v>
      </c>
      <c r="AU1165" s="142" t="s">
        <v>83</v>
      </c>
      <c r="AY1165" s="17" t="s">
        <v>159</v>
      </c>
      <c r="BE1165" s="143">
        <f>IF(N1165="základní",J1165,0)</f>
        <v>0</v>
      </c>
      <c r="BF1165" s="143">
        <f>IF(N1165="snížená",J1165,0)</f>
        <v>0</v>
      </c>
      <c r="BG1165" s="143">
        <f>IF(N1165="zákl. přenesená",J1165,0)</f>
        <v>0</v>
      </c>
      <c r="BH1165" s="143">
        <f>IF(N1165="sníž. přenesená",J1165,0)</f>
        <v>0</v>
      </c>
      <c r="BI1165" s="143">
        <f>IF(N1165="nulová",J1165,0)</f>
        <v>0</v>
      </c>
      <c r="BJ1165" s="17" t="s">
        <v>81</v>
      </c>
      <c r="BK1165" s="143">
        <f>ROUND(I1165*H1165,2)</f>
        <v>0</v>
      </c>
      <c r="BL1165" s="17" t="s">
        <v>200</v>
      </c>
      <c r="BM1165" s="142" t="s">
        <v>2927</v>
      </c>
    </row>
    <row r="1166" spans="2:65" s="1" customFormat="1" ht="19.2">
      <c r="B1166" s="32"/>
      <c r="D1166" s="144" t="s">
        <v>165</v>
      </c>
      <c r="F1166" s="145" t="s">
        <v>2926</v>
      </c>
      <c r="I1166" s="146"/>
      <c r="L1166" s="32"/>
      <c r="M1166" s="147"/>
      <c r="T1166" s="56"/>
      <c r="AT1166" s="17" t="s">
        <v>165</v>
      </c>
      <c r="AU1166" s="17" t="s">
        <v>83</v>
      </c>
    </row>
    <row r="1167" spans="2:65" s="1" customFormat="1" ht="33" customHeight="1">
      <c r="B1167" s="130"/>
      <c r="C1167" s="131" t="s">
        <v>2928</v>
      </c>
      <c r="D1167" s="131" t="s">
        <v>160</v>
      </c>
      <c r="E1167" s="132" t="s">
        <v>2929</v>
      </c>
      <c r="F1167" s="133" t="s">
        <v>2930</v>
      </c>
      <c r="G1167" s="134" t="s">
        <v>336</v>
      </c>
      <c r="H1167" s="135">
        <v>50.624000000000002</v>
      </c>
      <c r="I1167" s="136"/>
      <c r="J1167" s="137">
        <f>ROUND(I1167*H1167,2)</f>
        <v>0</v>
      </c>
      <c r="K1167" s="133" t="s">
        <v>320</v>
      </c>
      <c r="L1167" s="32"/>
      <c r="M1167" s="138" t="s">
        <v>1</v>
      </c>
      <c r="N1167" s="139" t="s">
        <v>39</v>
      </c>
      <c r="P1167" s="140">
        <f>O1167*H1167</f>
        <v>0</v>
      </c>
      <c r="Q1167" s="140">
        <v>5.1999999999999998E-3</v>
      </c>
      <c r="R1167" s="140">
        <f>Q1167*H1167</f>
        <v>0.2632448</v>
      </c>
      <c r="S1167" s="140">
        <v>0</v>
      </c>
      <c r="T1167" s="141">
        <f>S1167*H1167</f>
        <v>0</v>
      </c>
      <c r="AR1167" s="142" t="s">
        <v>200</v>
      </c>
      <c r="AT1167" s="142" t="s">
        <v>160</v>
      </c>
      <c r="AU1167" s="142" t="s">
        <v>83</v>
      </c>
      <c r="AY1167" s="17" t="s">
        <v>159</v>
      </c>
      <c r="BE1167" s="143">
        <f>IF(N1167="základní",J1167,0)</f>
        <v>0</v>
      </c>
      <c r="BF1167" s="143">
        <f>IF(N1167="snížená",J1167,0)</f>
        <v>0</v>
      </c>
      <c r="BG1167" s="143">
        <f>IF(N1167="zákl. přenesená",J1167,0)</f>
        <v>0</v>
      </c>
      <c r="BH1167" s="143">
        <f>IF(N1167="sníž. přenesená",J1167,0)</f>
        <v>0</v>
      </c>
      <c r="BI1167" s="143">
        <f>IF(N1167="nulová",J1167,0)</f>
        <v>0</v>
      </c>
      <c r="BJ1167" s="17" t="s">
        <v>81</v>
      </c>
      <c r="BK1167" s="143">
        <f>ROUND(I1167*H1167,2)</f>
        <v>0</v>
      </c>
      <c r="BL1167" s="17" t="s">
        <v>200</v>
      </c>
      <c r="BM1167" s="142" t="s">
        <v>2931</v>
      </c>
    </row>
    <row r="1168" spans="2:65" s="1" customFormat="1" ht="28.8">
      <c r="B1168" s="32"/>
      <c r="D1168" s="144" t="s">
        <v>165</v>
      </c>
      <c r="F1168" s="145" t="s">
        <v>2932</v>
      </c>
      <c r="I1168" s="146"/>
      <c r="L1168" s="32"/>
      <c r="M1168" s="147"/>
      <c r="T1168" s="56"/>
      <c r="AT1168" s="17" t="s">
        <v>165</v>
      </c>
      <c r="AU1168" s="17" t="s">
        <v>83</v>
      </c>
    </row>
    <row r="1169" spans="2:65" s="12" customFormat="1" ht="10.199999999999999">
      <c r="B1169" s="168"/>
      <c r="D1169" s="144" t="s">
        <v>331</v>
      </c>
      <c r="E1169" s="169" t="s">
        <v>1</v>
      </c>
      <c r="F1169" s="170" t="s">
        <v>2933</v>
      </c>
      <c r="H1169" s="171">
        <v>15.93</v>
      </c>
      <c r="I1169" s="172"/>
      <c r="L1169" s="168"/>
      <c r="M1169" s="173"/>
      <c r="T1169" s="174"/>
      <c r="AT1169" s="169" t="s">
        <v>331</v>
      </c>
      <c r="AU1169" s="169" t="s">
        <v>83</v>
      </c>
      <c r="AV1169" s="12" t="s">
        <v>83</v>
      </c>
      <c r="AW1169" s="12" t="s">
        <v>31</v>
      </c>
      <c r="AX1169" s="12" t="s">
        <v>74</v>
      </c>
      <c r="AY1169" s="169" t="s">
        <v>159</v>
      </c>
    </row>
    <row r="1170" spans="2:65" s="12" customFormat="1" ht="10.199999999999999">
      <c r="B1170" s="168"/>
      <c r="D1170" s="144" t="s">
        <v>331</v>
      </c>
      <c r="E1170" s="169" t="s">
        <v>1</v>
      </c>
      <c r="F1170" s="170" t="s">
        <v>2934</v>
      </c>
      <c r="H1170" s="171">
        <v>21.93</v>
      </c>
      <c r="I1170" s="172"/>
      <c r="L1170" s="168"/>
      <c r="M1170" s="173"/>
      <c r="T1170" s="174"/>
      <c r="AT1170" s="169" t="s">
        <v>331</v>
      </c>
      <c r="AU1170" s="169" t="s">
        <v>83</v>
      </c>
      <c r="AV1170" s="12" t="s">
        <v>83</v>
      </c>
      <c r="AW1170" s="12" t="s">
        <v>31</v>
      </c>
      <c r="AX1170" s="12" t="s">
        <v>74</v>
      </c>
      <c r="AY1170" s="169" t="s">
        <v>159</v>
      </c>
    </row>
    <row r="1171" spans="2:65" s="12" customFormat="1" ht="10.199999999999999">
      <c r="B1171" s="168"/>
      <c r="D1171" s="144" t="s">
        <v>331</v>
      </c>
      <c r="E1171" s="169" t="s">
        <v>1</v>
      </c>
      <c r="F1171" s="170" t="s">
        <v>2935</v>
      </c>
      <c r="H1171" s="171">
        <v>8.9890000000000008</v>
      </c>
      <c r="I1171" s="172"/>
      <c r="L1171" s="168"/>
      <c r="M1171" s="173"/>
      <c r="T1171" s="174"/>
      <c r="AT1171" s="169" t="s">
        <v>331</v>
      </c>
      <c r="AU1171" s="169" t="s">
        <v>83</v>
      </c>
      <c r="AV1171" s="12" t="s">
        <v>83</v>
      </c>
      <c r="AW1171" s="12" t="s">
        <v>31</v>
      </c>
      <c r="AX1171" s="12" t="s">
        <v>74</v>
      </c>
      <c r="AY1171" s="169" t="s">
        <v>159</v>
      </c>
    </row>
    <row r="1172" spans="2:65" s="12" customFormat="1" ht="10.199999999999999">
      <c r="B1172" s="168"/>
      <c r="D1172" s="144" t="s">
        <v>331</v>
      </c>
      <c r="E1172" s="169" t="s">
        <v>1</v>
      </c>
      <c r="F1172" s="170" t="s">
        <v>2936</v>
      </c>
      <c r="H1172" s="171">
        <v>1.9750000000000001</v>
      </c>
      <c r="I1172" s="172"/>
      <c r="L1172" s="168"/>
      <c r="M1172" s="173"/>
      <c r="T1172" s="174"/>
      <c r="AT1172" s="169" t="s">
        <v>331</v>
      </c>
      <c r="AU1172" s="169" t="s">
        <v>83</v>
      </c>
      <c r="AV1172" s="12" t="s">
        <v>83</v>
      </c>
      <c r="AW1172" s="12" t="s">
        <v>31</v>
      </c>
      <c r="AX1172" s="12" t="s">
        <v>74</v>
      </c>
      <c r="AY1172" s="169" t="s">
        <v>159</v>
      </c>
    </row>
    <row r="1173" spans="2:65" s="12" customFormat="1" ht="10.199999999999999">
      <c r="B1173" s="168"/>
      <c r="D1173" s="144" t="s">
        <v>331</v>
      </c>
      <c r="E1173" s="169" t="s">
        <v>1</v>
      </c>
      <c r="F1173" s="170" t="s">
        <v>2937</v>
      </c>
      <c r="H1173" s="171">
        <v>1.8</v>
      </c>
      <c r="I1173" s="172"/>
      <c r="L1173" s="168"/>
      <c r="M1173" s="173"/>
      <c r="T1173" s="174"/>
      <c r="AT1173" s="169" t="s">
        <v>331</v>
      </c>
      <c r="AU1173" s="169" t="s">
        <v>83</v>
      </c>
      <c r="AV1173" s="12" t="s">
        <v>83</v>
      </c>
      <c r="AW1173" s="12" t="s">
        <v>31</v>
      </c>
      <c r="AX1173" s="12" t="s">
        <v>74</v>
      </c>
      <c r="AY1173" s="169" t="s">
        <v>159</v>
      </c>
    </row>
    <row r="1174" spans="2:65" s="14" customFormat="1" ht="10.199999999999999">
      <c r="B1174" s="182"/>
      <c r="D1174" s="144" t="s">
        <v>331</v>
      </c>
      <c r="E1174" s="183" t="s">
        <v>1</v>
      </c>
      <c r="F1174" s="184" t="s">
        <v>1597</v>
      </c>
      <c r="H1174" s="185">
        <v>50.624000000000002</v>
      </c>
      <c r="I1174" s="186"/>
      <c r="L1174" s="182"/>
      <c r="M1174" s="187"/>
      <c r="T1174" s="188"/>
      <c r="AT1174" s="183" t="s">
        <v>331</v>
      </c>
      <c r="AU1174" s="183" t="s">
        <v>83</v>
      </c>
      <c r="AV1174" s="14" t="s">
        <v>164</v>
      </c>
      <c r="AW1174" s="14" t="s">
        <v>31</v>
      </c>
      <c r="AX1174" s="14" t="s">
        <v>81</v>
      </c>
      <c r="AY1174" s="183" t="s">
        <v>159</v>
      </c>
    </row>
    <row r="1175" spans="2:65" s="1" customFormat="1" ht="33" customHeight="1">
      <c r="B1175" s="130"/>
      <c r="C1175" s="158" t="s">
        <v>2938</v>
      </c>
      <c r="D1175" s="158" t="s">
        <v>326</v>
      </c>
      <c r="E1175" s="159" t="s">
        <v>2939</v>
      </c>
      <c r="F1175" s="160" t="s">
        <v>2940</v>
      </c>
      <c r="G1175" s="161" t="s">
        <v>336</v>
      </c>
      <c r="H1175" s="162">
        <v>50.624000000000002</v>
      </c>
      <c r="I1175" s="163"/>
      <c r="J1175" s="164">
        <f>ROUND(I1175*H1175,2)</f>
        <v>0</v>
      </c>
      <c r="K1175" s="160" t="s">
        <v>320</v>
      </c>
      <c r="L1175" s="165"/>
      <c r="M1175" s="166" t="s">
        <v>1</v>
      </c>
      <c r="N1175" s="167" t="s">
        <v>39</v>
      </c>
      <c r="P1175" s="140">
        <f>O1175*H1175</f>
        <v>0</v>
      </c>
      <c r="Q1175" s="140">
        <v>2.1999999999999999E-2</v>
      </c>
      <c r="R1175" s="140">
        <f>Q1175*H1175</f>
        <v>1.1137280000000001</v>
      </c>
      <c r="S1175" s="140">
        <v>0</v>
      </c>
      <c r="T1175" s="141">
        <f>S1175*H1175</f>
        <v>0</v>
      </c>
      <c r="AR1175" s="142" t="s">
        <v>241</v>
      </c>
      <c r="AT1175" s="142" t="s">
        <v>326</v>
      </c>
      <c r="AU1175" s="142" t="s">
        <v>83</v>
      </c>
      <c r="AY1175" s="17" t="s">
        <v>159</v>
      </c>
      <c r="BE1175" s="143">
        <f>IF(N1175="základní",J1175,0)</f>
        <v>0</v>
      </c>
      <c r="BF1175" s="143">
        <f>IF(N1175="snížená",J1175,0)</f>
        <v>0</v>
      </c>
      <c r="BG1175" s="143">
        <f>IF(N1175="zákl. přenesená",J1175,0)</f>
        <v>0</v>
      </c>
      <c r="BH1175" s="143">
        <f>IF(N1175="sníž. přenesená",J1175,0)</f>
        <v>0</v>
      </c>
      <c r="BI1175" s="143">
        <f>IF(N1175="nulová",J1175,0)</f>
        <v>0</v>
      </c>
      <c r="BJ1175" s="17" t="s">
        <v>81</v>
      </c>
      <c r="BK1175" s="143">
        <f>ROUND(I1175*H1175,2)</f>
        <v>0</v>
      </c>
      <c r="BL1175" s="17" t="s">
        <v>200</v>
      </c>
      <c r="BM1175" s="142" t="s">
        <v>2941</v>
      </c>
    </row>
    <row r="1176" spans="2:65" s="1" customFormat="1" ht="19.2">
      <c r="B1176" s="32"/>
      <c r="D1176" s="144" t="s">
        <v>165</v>
      </c>
      <c r="F1176" s="145" t="s">
        <v>2940</v>
      </c>
      <c r="I1176" s="146"/>
      <c r="L1176" s="32"/>
      <c r="M1176" s="147"/>
      <c r="T1176" s="56"/>
      <c r="AT1176" s="17" t="s">
        <v>165</v>
      </c>
      <c r="AU1176" s="17" t="s">
        <v>83</v>
      </c>
    </row>
    <row r="1177" spans="2:65" s="1" customFormat="1" ht="24.15" customHeight="1">
      <c r="B1177" s="130"/>
      <c r="C1177" s="131" t="s">
        <v>2942</v>
      </c>
      <c r="D1177" s="131" t="s">
        <v>160</v>
      </c>
      <c r="E1177" s="132" t="s">
        <v>2943</v>
      </c>
      <c r="F1177" s="133" t="s">
        <v>2944</v>
      </c>
      <c r="G1177" s="134" t="s">
        <v>336</v>
      </c>
      <c r="H1177" s="135">
        <v>3.7749999999999999</v>
      </c>
      <c r="I1177" s="136"/>
      <c r="J1177" s="137">
        <f>ROUND(I1177*H1177,2)</f>
        <v>0</v>
      </c>
      <c r="K1177" s="133" t="s">
        <v>320</v>
      </c>
      <c r="L1177" s="32"/>
      <c r="M1177" s="138" t="s">
        <v>1</v>
      </c>
      <c r="N1177" s="139" t="s">
        <v>39</v>
      </c>
      <c r="P1177" s="140">
        <f>O1177*H1177</f>
        <v>0</v>
      </c>
      <c r="Q1177" s="140">
        <v>0</v>
      </c>
      <c r="R1177" s="140">
        <f>Q1177*H1177</f>
        <v>0</v>
      </c>
      <c r="S1177" s="140">
        <v>0</v>
      </c>
      <c r="T1177" s="141">
        <f>S1177*H1177</f>
        <v>0</v>
      </c>
      <c r="AR1177" s="142" t="s">
        <v>200</v>
      </c>
      <c r="AT1177" s="142" t="s">
        <v>160</v>
      </c>
      <c r="AU1177" s="142" t="s">
        <v>83</v>
      </c>
      <c r="AY1177" s="17" t="s">
        <v>159</v>
      </c>
      <c r="BE1177" s="143">
        <f>IF(N1177="základní",J1177,0)</f>
        <v>0</v>
      </c>
      <c r="BF1177" s="143">
        <f>IF(N1177="snížená",J1177,0)</f>
        <v>0</v>
      </c>
      <c r="BG1177" s="143">
        <f>IF(N1177="zákl. přenesená",J1177,0)</f>
        <v>0</v>
      </c>
      <c r="BH1177" s="143">
        <f>IF(N1177="sníž. přenesená",J1177,0)</f>
        <v>0</v>
      </c>
      <c r="BI1177" s="143">
        <f>IF(N1177="nulová",J1177,0)</f>
        <v>0</v>
      </c>
      <c r="BJ1177" s="17" t="s">
        <v>81</v>
      </c>
      <c r="BK1177" s="143">
        <f>ROUND(I1177*H1177,2)</f>
        <v>0</v>
      </c>
      <c r="BL1177" s="17" t="s">
        <v>200</v>
      </c>
      <c r="BM1177" s="142" t="s">
        <v>2945</v>
      </c>
    </row>
    <row r="1178" spans="2:65" s="1" customFormat="1" ht="19.2">
      <c r="B1178" s="32"/>
      <c r="D1178" s="144" t="s">
        <v>165</v>
      </c>
      <c r="F1178" s="145" t="s">
        <v>2946</v>
      </c>
      <c r="I1178" s="146"/>
      <c r="L1178" s="32"/>
      <c r="M1178" s="147"/>
      <c r="T1178" s="56"/>
      <c r="AT1178" s="17" t="s">
        <v>165</v>
      </c>
      <c r="AU1178" s="17" t="s">
        <v>83</v>
      </c>
    </row>
    <row r="1179" spans="2:65" s="12" customFormat="1" ht="10.199999999999999">
      <c r="B1179" s="168"/>
      <c r="D1179" s="144" t="s">
        <v>331</v>
      </c>
      <c r="E1179" s="169" t="s">
        <v>1</v>
      </c>
      <c r="F1179" s="170" t="s">
        <v>2936</v>
      </c>
      <c r="H1179" s="171">
        <v>1.9750000000000001</v>
      </c>
      <c r="I1179" s="172"/>
      <c r="L1179" s="168"/>
      <c r="M1179" s="173"/>
      <c r="T1179" s="174"/>
      <c r="AT1179" s="169" t="s">
        <v>331</v>
      </c>
      <c r="AU1179" s="169" t="s">
        <v>83</v>
      </c>
      <c r="AV1179" s="12" t="s">
        <v>83</v>
      </c>
      <c r="AW1179" s="12" t="s">
        <v>31</v>
      </c>
      <c r="AX1179" s="12" t="s">
        <v>74</v>
      </c>
      <c r="AY1179" s="169" t="s">
        <v>159</v>
      </c>
    </row>
    <row r="1180" spans="2:65" s="12" customFormat="1" ht="10.199999999999999">
      <c r="B1180" s="168"/>
      <c r="D1180" s="144" t="s">
        <v>331</v>
      </c>
      <c r="E1180" s="169" t="s">
        <v>1</v>
      </c>
      <c r="F1180" s="170" t="s">
        <v>2937</v>
      </c>
      <c r="H1180" s="171">
        <v>1.8</v>
      </c>
      <c r="I1180" s="172"/>
      <c r="L1180" s="168"/>
      <c r="M1180" s="173"/>
      <c r="T1180" s="174"/>
      <c r="AT1180" s="169" t="s">
        <v>331</v>
      </c>
      <c r="AU1180" s="169" t="s">
        <v>83</v>
      </c>
      <c r="AV1180" s="12" t="s">
        <v>83</v>
      </c>
      <c r="AW1180" s="12" t="s">
        <v>31</v>
      </c>
      <c r="AX1180" s="12" t="s">
        <v>74</v>
      </c>
      <c r="AY1180" s="169" t="s">
        <v>159</v>
      </c>
    </row>
    <row r="1181" spans="2:65" s="14" customFormat="1" ht="10.199999999999999">
      <c r="B1181" s="182"/>
      <c r="D1181" s="144" t="s">
        <v>331</v>
      </c>
      <c r="E1181" s="183" t="s">
        <v>1</v>
      </c>
      <c r="F1181" s="184" t="s">
        <v>1597</v>
      </c>
      <c r="H1181" s="185">
        <v>3.7749999999999999</v>
      </c>
      <c r="I1181" s="186"/>
      <c r="L1181" s="182"/>
      <c r="M1181" s="187"/>
      <c r="T1181" s="188"/>
      <c r="AT1181" s="183" t="s">
        <v>331</v>
      </c>
      <c r="AU1181" s="183" t="s">
        <v>83</v>
      </c>
      <c r="AV1181" s="14" t="s">
        <v>164</v>
      </c>
      <c r="AW1181" s="14" t="s">
        <v>31</v>
      </c>
      <c r="AX1181" s="14" t="s">
        <v>81</v>
      </c>
      <c r="AY1181" s="183" t="s">
        <v>159</v>
      </c>
    </row>
    <row r="1182" spans="2:65" s="1" customFormat="1" ht="16.5" customHeight="1">
      <c r="B1182" s="130"/>
      <c r="C1182" s="131" t="s">
        <v>2947</v>
      </c>
      <c r="D1182" s="131" t="s">
        <v>160</v>
      </c>
      <c r="E1182" s="132" t="s">
        <v>2948</v>
      </c>
      <c r="F1182" s="133" t="s">
        <v>2949</v>
      </c>
      <c r="G1182" s="134" t="s">
        <v>336</v>
      </c>
      <c r="H1182" s="135">
        <v>50.624000000000002</v>
      </c>
      <c r="I1182" s="136"/>
      <c r="J1182" s="137">
        <f>ROUND(I1182*H1182,2)</f>
        <v>0</v>
      </c>
      <c r="K1182" s="133" t="s">
        <v>320</v>
      </c>
      <c r="L1182" s="32"/>
      <c r="M1182" s="138" t="s">
        <v>1</v>
      </c>
      <c r="N1182" s="139" t="s">
        <v>39</v>
      </c>
      <c r="P1182" s="140">
        <f>O1182*H1182</f>
        <v>0</v>
      </c>
      <c r="Q1182" s="140">
        <v>2.9999999999999997E-4</v>
      </c>
      <c r="R1182" s="140">
        <f>Q1182*H1182</f>
        <v>1.51872E-2</v>
      </c>
      <c r="S1182" s="140">
        <v>0</v>
      </c>
      <c r="T1182" s="141">
        <f>S1182*H1182</f>
        <v>0</v>
      </c>
      <c r="AR1182" s="142" t="s">
        <v>200</v>
      </c>
      <c r="AT1182" s="142" t="s">
        <v>160</v>
      </c>
      <c r="AU1182" s="142" t="s">
        <v>83</v>
      </c>
      <c r="AY1182" s="17" t="s">
        <v>159</v>
      </c>
      <c r="BE1182" s="143">
        <f>IF(N1182="základní",J1182,0)</f>
        <v>0</v>
      </c>
      <c r="BF1182" s="143">
        <f>IF(N1182="snížená",J1182,0)</f>
        <v>0</v>
      </c>
      <c r="BG1182" s="143">
        <f>IF(N1182="zákl. přenesená",J1182,0)</f>
        <v>0</v>
      </c>
      <c r="BH1182" s="143">
        <f>IF(N1182="sníž. přenesená",J1182,0)</f>
        <v>0</v>
      </c>
      <c r="BI1182" s="143">
        <f>IF(N1182="nulová",J1182,0)</f>
        <v>0</v>
      </c>
      <c r="BJ1182" s="17" t="s">
        <v>81</v>
      </c>
      <c r="BK1182" s="143">
        <f>ROUND(I1182*H1182,2)</f>
        <v>0</v>
      </c>
      <c r="BL1182" s="17" t="s">
        <v>200</v>
      </c>
      <c r="BM1182" s="142" t="s">
        <v>2950</v>
      </c>
    </row>
    <row r="1183" spans="2:65" s="1" customFormat="1" ht="19.2">
      <c r="B1183" s="32"/>
      <c r="D1183" s="144" t="s">
        <v>165</v>
      </c>
      <c r="F1183" s="145" t="s">
        <v>2951</v>
      </c>
      <c r="I1183" s="146"/>
      <c r="L1183" s="32"/>
      <c r="M1183" s="147"/>
      <c r="T1183" s="56"/>
      <c r="AT1183" s="17" t="s">
        <v>165</v>
      </c>
      <c r="AU1183" s="17" t="s">
        <v>83</v>
      </c>
    </row>
    <row r="1184" spans="2:65" s="12" customFormat="1" ht="10.199999999999999">
      <c r="B1184" s="168"/>
      <c r="D1184" s="144" t="s">
        <v>331</v>
      </c>
      <c r="E1184" s="169" t="s">
        <v>1</v>
      </c>
      <c r="F1184" s="170" t="s">
        <v>2933</v>
      </c>
      <c r="H1184" s="171">
        <v>15.93</v>
      </c>
      <c r="I1184" s="172"/>
      <c r="L1184" s="168"/>
      <c r="M1184" s="173"/>
      <c r="T1184" s="174"/>
      <c r="AT1184" s="169" t="s">
        <v>331</v>
      </c>
      <c r="AU1184" s="169" t="s">
        <v>83</v>
      </c>
      <c r="AV1184" s="12" t="s">
        <v>83</v>
      </c>
      <c r="AW1184" s="12" t="s">
        <v>31</v>
      </c>
      <c r="AX1184" s="12" t="s">
        <v>74</v>
      </c>
      <c r="AY1184" s="169" t="s">
        <v>159</v>
      </c>
    </row>
    <row r="1185" spans="2:65" s="12" customFormat="1" ht="10.199999999999999">
      <c r="B1185" s="168"/>
      <c r="D1185" s="144" t="s">
        <v>331</v>
      </c>
      <c r="E1185" s="169" t="s">
        <v>1</v>
      </c>
      <c r="F1185" s="170" t="s">
        <v>2934</v>
      </c>
      <c r="H1185" s="171">
        <v>21.93</v>
      </c>
      <c r="I1185" s="172"/>
      <c r="L1185" s="168"/>
      <c r="M1185" s="173"/>
      <c r="T1185" s="174"/>
      <c r="AT1185" s="169" t="s">
        <v>331</v>
      </c>
      <c r="AU1185" s="169" t="s">
        <v>83</v>
      </c>
      <c r="AV1185" s="12" t="s">
        <v>83</v>
      </c>
      <c r="AW1185" s="12" t="s">
        <v>31</v>
      </c>
      <c r="AX1185" s="12" t="s">
        <v>74</v>
      </c>
      <c r="AY1185" s="169" t="s">
        <v>159</v>
      </c>
    </row>
    <row r="1186" spans="2:65" s="12" customFormat="1" ht="10.199999999999999">
      <c r="B1186" s="168"/>
      <c r="D1186" s="144" t="s">
        <v>331</v>
      </c>
      <c r="E1186" s="169" t="s">
        <v>1</v>
      </c>
      <c r="F1186" s="170" t="s">
        <v>2935</v>
      </c>
      <c r="H1186" s="171">
        <v>8.9890000000000008</v>
      </c>
      <c r="I1186" s="172"/>
      <c r="L1186" s="168"/>
      <c r="M1186" s="173"/>
      <c r="T1186" s="174"/>
      <c r="AT1186" s="169" t="s">
        <v>331</v>
      </c>
      <c r="AU1186" s="169" t="s">
        <v>83</v>
      </c>
      <c r="AV1186" s="12" t="s">
        <v>83</v>
      </c>
      <c r="AW1186" s="12" t="s">
        <v>31</v>
      </c>
      <c r="AX1186" s="12" t="s">
        <v>74</v>
      </c>
      <c r="AY1186" s="169" t="s">
        <v>159</v>
      </c>
    </row>
    <row r="1187" spans="2:65" s="12" customFormat="1" ht="10.199999999999999">
      <c r="B1187" s="168"/>
      <c r="D1187" s="144" t="s">
        <v>331</v>
      </c>
      <c r="E1187" s="169" t="s">
        <v>1</v>
      </c>
      <c r="F1187" s="170" t="s">
        <v>2936</v>
      </c>
      <c r="H1187" s="171">
        <v>1.9750000000000001</v>
      </c>
      <c r="I1187" s="172"/>
      <c r="L1187" s="168"/>
      <c r="M1187" s="173"/>
      <c r="T1187" s="174"/>
      <c r="AT1187" s="169" t="s">
        <v>331</v>
      </c>
      <c r="AU1187" s="169" t="s">
        <v>83</v>
      </c>
      <c r="AV1187" s="12" t="s">
        <v>83</v>
      </c>
      <c r="AW1187" s="12" t="s">
        <v>31</v>
      </c>
      <c r="AX1187" s="12" t="s">
        <v>74</v>
      </c>
      <c r="AY1187" s="169" t="s">
        <v>159</v>
      </c>
    </row>
    <row r="1188" spans="2:65" s="12" customFormat="1" ht="10.199999999999999">
      <c r="B1188" s="168"/>
      <c r="D1188" s="144" t="s">
        <v>331</v>
      </c>
      <c r="E1188" s="169" t="s">
        <v>1</v>
      </c>
      <c r="F1188" s="170" t="s">
        <v>2937</v>
      </c>
      <c r="H1188" s="171">
        <v>1.8</v>
      </c>
      <c r="I1188" s="172"/>
      <c r="L1188" s="168"/>
      <c r="M1188" s="173"/>
      <c r="T1188" s="174"/>
      <c r="AT1188" s="169" t="s">
        <v>331</v>
      </c>
      <c r="AU1188" s="169" t="s">
        <v>83</v>
      </c>
      <c r="AV1188" s="12" t="s">
        <v>83</v>
      </c>
      <c r="AW1188" s="12" t="s">
        <v>31</v>
      </c>
      <c r="AX1188" s="12" t="s">
        <v>74</v>
      </c>
      <c r="AY1188" s="169" t="s">
        <v>159</v>
      </c>
    </row>
    <row r="1189" spans="2:65" s="14" customFormat="1" ht="10.199999999999999">
      <c r="B1189" s="182"/>
      <c r="D1189" s="144" t="s">
        <v>331</v>
      </c>
      <c r="E1189" s="183" t="s">
        <v>1</v>
      </c>
      <c r="F1189" s="184" t="s">
        <v>1597</v>
      </c>
      <c r="H1189" s="185">
        <v>50.624000000000002</v>
      </c>
      <c r="I1189" s="186"/>
      <c r="L1189" s="182"/>
      <c r="M1189" s="187"/>
      <c r="T1189" s="188"/>
      <c r="AT1189" s="183" t="s">
        <v>331</v>
      </c>
      <c r="AU1189" s="183" t="s">
        <v>83</v>
      </c>
      <c r="AV1189" s="14" t="s">
        <v>164</v>
      </c>
      <c r="AW1189" s="14" t="s">
        <v>31</v>
      </c>
      <c r="AX1189" s="14" t="s">
        <v>81</v>
      </c>
      <c r="AY1189" s="183" t="s">
        <v>159</v>
      </c>
    </row>
    <row r="1190" spans="2:65" s="1" customFormat="1" ht="24.15" customHeight="1">
      <c r="B1190" s="130"/>
      <c r="C1190" s="131" t="s">
        <v>2952</v>
      </c>
      <c r="D1190" s="131" t="s">
        <v>160</v>
      </c>
      <c r="E1190" s="132" t="s">
        <v>2953</v>
      </c>
      <c r="F1190" s="133" t="s">
        <v>2954</v>
      </c>
      <c r="G1190" s="134" t="s">
        <v>329</v>
      </c>
      <c r="H1190" s="135">
        <v>1.4630000000000001</v>
      </c>
      <c r="I1190" s="136"/>
      <c r="J1190" s="137">
        <f>ROUND(I1190*H1190,2)</f>
        <v>0</v>
      </c>
      <c r="K1190" s="133" t="s">
        <v>320</v>
      </c>
      <c r="L1190" s="32"/>
      <c r="M1190" s="138" t="s">
        <v>1</v>
      </c>
      <c r="N1190" s="139" t="s">
        <v>39</v>
      </c>
      <c r="P1190" s="140">
        <f>O1190*H1190</f>
        <v>0</v>
      </c>
      <c r="Q1190" s="140">
        <v>0</v>
      </c>
      <c r="R1190" s="140">
        <f>Q1190*H1190</f>
        <v>0</v>
      </c>
      <c r="S1190" s="140">
        <v>0</v>
      </c>
      <c r="T1190" s="141">
        <f>S1190*H1190</f>
        <v>0</v>
      </c>
      <c r="AR1190" s="142" t="s">
        <v>200</v>
      </c>
      <c r="AT1190" s="142" t="s">
        <v>160</v>
      </c>
      <c r="AU1190" s="142" t="s">
        <v>83</v>
      </c>
      <c r="AY1190" s="17" t="s">
        <v>159</v>
      </c>
      <c r="BE1190" s="143">
        <f>IF(N1190="základní",J1190,0)</f>
        <v>0</v>
      </c>
      <c r="BF1190" s="143">
        <f>IF(N1190="snížená",J1190,0)</f>
        <v>0</v>
      </c>
      <c r="BG1190" s="143">
        <f>IF(N1190="zákl. přenesená",J1190,0)</f>
        <v>0</v>
      </c>
      <c r="BH1190" s="143">
        <f>IF(N1190="sníž. přenesená",J1190,0)</f>
        <v>0</v>
      </c>
      <c r="BI1190" s="143">
        <f>IF(N1190="nulová",J1190,0)</f>
        <v>0</v>
      </c>
      <c r="BJ1190" s="17" t="s">
        <v>81</v>
      </c>
      <c r="BK1190" s="143">
        <f>ROUND(I1190*H1190,2)</f>
        <v>0</v>
      </c>
      <c r="BL1190" s="17" t="s">
        <v>200</v>
      </c>
      <c r="BM1190" s="142" t="s">
        <v>2955</v>
      </c>
    </row>
    <row r="1191" spans="2:65" s="1" customFormat="1" ht="28.8">
      <c r="B1191" s="32"/>
      <c r="D1191" s="144" t="s">
        <v>165</v>
      </c>
      <c r="F1191" s="145" t="s">
        <v>2956</v>
      </c>
      <c r="I1191" s="146"/>
      <c r="L1191" s="32"/>
      <c r="M1191" s="147"/>
      <c r="T1191" s="56"/>
      <c r="AT1191" s="17" t="s">
        <v>165</v>
      </c>
      <c r="AU1191" s="17" t="s">
        <v>83</v>
      </c>
    </row>
    <row r="1192" spans="2:65" s="10" customFormat="1" ht="22.8" customHeight="1">
      <c r="B1192" s="120"/>
      <c r="D1192" s="121" t="s">
        <v>73</v>
      </c>
      <c r="E1192" s="156" t="s">
        <v>2957</v>
      </c>
      <c r="F1192" s="156" t="s">
        <v>2958</v>
      </c>
      <c r="I1192" s="123"/>
      <c r="J1192" s="157">
        <f>BK1192</f>
        <v>0</v>
      </c>
      <c r="L1192" s="120"/>
      <c r="M1192" s="125"/>
      <c r="P1192" s="126">
        <f>SUM(P1193:P1217)</f>
        <v>0</v>
      </c>
      <c r="R1192" s="126">
        <f>SUM(R1193:R1217)</f>
        <v>1.1601435199999999</v>
      </c>
      <c r="T1192" s="127">
        <f>SUM(T1193:T1217)</f>
        <v>0</v>
      </c>
      <c r="AR1192" s="121" t="s">
        <v>83</v>
      </c>
      <c r="AT1192" s="128" t="s">
        <v>73</v>
      </c>
      <c r="AU1192" s="128" t="s">
        <v>81</v>
      </c>
      <c r="AY1192" s="121" t="s">
        <v>159</v>
      </c>
      <c r="BK1192" s="129">
        <f>SUM(BK1193:BK1217)</f>
        <v>0</v>
      </c>
    </row>
    <row r="1193" spans="2:65" s="1" customFormat="1" ht="16.5" customHeight="1">
      <c r="B1193" s="130"/>
      <c r="C1193" s="131" t="s">
        <v>2959</v>
      </c>
      <c r="D1193" s="131" t="s">
        <v>160</v>
      </c>
      <c r="E1193" s="132" t="s">
        <v>2960</v>
      </c>
      <c r="F1193" s="133" t="s">
        <v>2961</v>
      </c>
      <c r="G1193" s="134" t="s">
        <v>336</v>
      </c>
      <c r="H1193" s="135">
        <v>49.752000000000002</v>
      </c>
      <c r="I1193" s="136"/>
      <c r="J1193" s="137">
        <f>ROUND(I1193*H1193,2)</f>
        <v>0</v>
      </c>
      <c r="K1193" s="133" t="s">
        <v>320</v>
      </c>
      <c r="L1193" s="32"/>
      <c r="M1193" s="138" t="s">
        <v>1</v>
      </c>
      <c r="N1193" s="139" t="s">
        <v>39</v>
      </c>
      <c r="P1193" s="140">
        <f>O1193*H1193</f>
        <v>0</v>
      </c>
      <c r="Q1193" s="140">
        <v>2.9999999999999997E-4</v>
      </c>
      <c r="R1193" s="140">
        <f>Q1193*H1193</f>
        <v>1.4925599999999999E-2</v>
      </c>
      <c r="S1193" s="140">
        <v>0</v>
      </c>
      <c r="T1193" s="141">
        <f>S1193*H1193</f>
        <v>0</v>
      </c>
      <c r="AR1193" s="142" t="s">
        <v>200</v>
      </c>
      <c r="AT1193" s="142" t="s">
        <v>160</v>
      </c>
      <c r="AU1193" s="142" t="s">
        <v>83</v>
      </c>
      <c r="AY1193" s="17" t="s">
        <v>159</v>
      </c>
      <c r="BE1193" s="143">
        <f>IF(N1193="základní",J1193,0)</f>
        <v>0</v>
      </c>
      <c r="BF1193" s="143">
        <f>IF(N1193="snížená",J1193,0)</f>
        <v>0</v>
      </c>
      <c r="BG1193" s="143">
        <f>IF(N1193="zákl. přenesená",J1193,0)</f>
        <v>0</v>
      </c>
      <c r="BH1193" s="143">
        <f>IF(N1193="sníž. přenesená",J1193,0)</f>
        <v>0</v>
      </c>
      <c r="BI1193" s="143">
        <f>IF(N1193="nulová",J1193,0)</f>
        <v>0</v>
      </c>
      <c r="BJ1193" s="17" t="s">
        <v>81</v>
      </c>
      <c r="BK1193" s="143">
        <f>ROUND(I1193*H1193,2)</f>
        <v>0</v>
      </c>
      <c r="BL1193" s="17" t="s">
        <v>200</v>
      </c>
      <c r="BM1193" s="142" t="s">
        <v>2962</v>
      </c>
    </row>
    <row r="1194" spans="2:65" s="1" customFormat="1" ht="19.2">
      <c r="B1194" s="32"/>
      <c r="D1194" s="144" t="s">
        <v>165</v>
      </c>
      <c r="F1194" s="145" t="s">
        <v>2963</v>
      </c>
      <c r="I1194" s="146"/>
      <c r="L1194" s="32"/>
      <c r="M1194" s="147"/>
      <c r="T1194" s="56"/>
      <c r="AT1194" s="17" t="s">
        <v>165</v>
      </c>
      <c r="AU1194" s="17" t="s">
        <v>83</v>
      </c>
    </row>
    <row r="1195" spans="2:65" s="12" customFormat="1" ht="10.199999999999999">
      <c r="B1195" s="168"/>
      <c r="D1195" s="144" t="s">
        <v>331</v>
      </c>
      <c r="E1195" s="169" t="s">
        <v>1</v>
      </c>
      <c r="F1195" s="170" t="s">
        <v>1483</v>
      </c>
      <c r="H1195" s="171">
        <v>49.752000000000002</v>
      </c>
      <c r="I1195" s="172"/>
      <c r="L1195" s="168"/>
      <c r="M1195" s="173"/>
      <c r="T1195" s="174"/>
      <c r="AT1195" s="169" t="s">
        <v>331</v>
      </c>
      <c r="AU1195" s="169" t="s">
        <v>83</v>
      </c>
      <c r="AV1195" s="12" t="s">
        <v>83</v>
      </c>
      <c r="AW1195" s="12" t="s">
        <v>31</v>
      </c>
      <c r="AX1195" s="12" t="s">
        <v>81</v>
      </c>
      <c r="AY1195" s="169" t="s">
        <v>159</v>
      </c>
    </row>
    <row r="1196" spans="2:65" s="1" customFormat="1" ht="24.15" customHeight="1">
      <c r="B1196" s="130"/>
      <c r="C1196" s="131" t="s">
        <v>2964</v>
      </c>
      <c r="D1196" s="131" t="s">
        <v>160</v>
      </c>
      <c r="E1196" s="132" t="s">
        <v>2965</v>
      </c>
      <c r="F1196" s="133" t="s">
        <v>2966</v>
      </c>
      <c r="G1196" s="134" t="s">
        <v>336</v>
      </c>
      <c r="H1196" s="135">
        <v>49.752000000000002</v>
      </c>
      <c r="I1196" s="136"/>
      <c r="J1196" s="137">
        <f>ROUND(I1196*H1196,2)</f>
        <v>0</v>
      </c>
      <c r="K1196" s="133" t="s">
        <v>320</v>
      </c>
      <c r="L1196" s="32"/>
      <c r="M1196" s="138" t="s">
        <v>1</v>
      </c>
      <c r="N1196" s="139" t="s">
        <v>39</v>
      </c>
      <c r="P1196" s="140">
        <f>O1196*H1196</f>
        <v>0</v>
      </c>
      <c r="Q1196" s="140">
        <v>6.0000000000000001E-3</v>
      </c>
      <c r="R1196" s="140">
        <f>Q1196*H1196</f>
        <v>0.298512</v>
      </c>
      <c r="S1196" s="140">
        <v>0</v>
      </c>
      <c r="T1196" s="141">
        <f>S1196*H1196</f>
        <v>0</v>
      </c>
      <c r="AR1196" s="142" t="s">
        <v>200</v>
      </c>
      <c r="AT1196" s="142" t="s">
        <v>160</v>
      </c>
      <c r="AU1196" s="142" t="s">
        <v>83</v>
      </c>
      <c r="AY1196" s="17" t="s">
        <v>159</v>
      </c>
      <c r="BE1196" s="143">
        <f>IF(N1196="základní",J1196,0)</f>
        <v>0</v>
      </c>
      <c r="BF1196" s="143">
        <f>IF(N1196="snížená",J1196,0)</f>
        <v>0</v>
      </c>
      <c r="BG1196" s="143">
        <f>IF(N1196="zákl. přenesená",J1196,0)</f>
        <v>0</v>
      </c>
      <c r="BH1196" s="143">
        <f>IF(N1196="sníž. přenesená",J1196,0)</f>
        <v>0</v>
      </c>
      <c r="BI1196" s="143">
        <f>IF(N1196="nulová",J1196,0)</f>
        <v>0</v>
      </c>
      <c r="BJ1196" s="17" t="s">
        <v>81</v>
      </c>
      <c r="BK1196" s="143">
        <f>ROUND(I1196*H1196,2)</f>
        <v>0</v>
      </c>
      <c r="BL1196" s="17" t="s">
        <v>200</v>
      </c>
      <c r="BM1196" s="142" t="s">
        <v>2967</v>
      </c>
    </row>
    <row r="1197" spans="2:65" s="1" customFormat="1" ht="28.8">
      <c r="B1197" s="32"/>
      <c r="D1197" s="144" t="s">
        <v>165</v>
      </c>
      <c r="F1197" s="145" t="s">
        <v>2968</v>
      </c>
      <c r="I1197" s="146"/>
      <c r="L1197" s="32"/>
      <c r="M1197" s="147"/>
      <c r="T1197" s="56"/>
      <c r="AT1197" s="17" t="s">
        <v>165</v>
      </c>
      <c r="AU1197" s="17" t="s">
        <v>83</v>
      </c>
    </row>
    <row r="1198" spans="2:65" s="12" customFormat="1" ht="10.199999999999999">
      <c r="B1198" s="168"/>
      <c r="D1198" s="144" t="s">
        <v>331</v>
      </c>
      <c r="E1198" s="169" t="s">
        <v>1</v>
      </c>
      <c r="F1198" s="170" t="s">
        <v>2969</v>
      </c>
      <c r="H1198" s="171">
        <v>33.07</v>
      </c>
      <c r="I1198" s="172"/>
      <c r="L1198" s="168"/>
      <c r="M1198" s="173"/>
      <c r="T1198" s="174"/>
      <c r="AT1198" s="169" t="s">
        <v>331</v>
      </c>
      <c r="AU1198" s="169" t="s">
        <v>83</v>
      </c>
      <c r="AV1198" s="12" t="s">
        <v>83</v>
      </c>
      <c r="AW1198" s="12" t="s">
        <v>31</v>
      </c>
      <c r="AX1198" s="12" t="s">
        <v>74</v>
      </c>
      <c r="AY1198" s="169" t="s">
        <v>159</v>
      </c>
    </row>
    <row r="1199" spans="2:65" s="12" customFormat="1" ht="10.199999999999999">
      <c r="B1199" s="168"/>
      <c r="D1199" s="144" t="s">
        <v>331</v>
      </c>
      <c r="E1199" s="169" t="s">
        <v>1</v>
      </c>
      <c r="F1199" s="170" t="s">
        <v>2970</v>
      </c>
      <c r="H1199" s="171">
        <v>16.681999999999999</v>
      </c>
      <c r="I1199" s="172"/>
      <c r="L1199" s="168"/>
      <c r="M1199" s="173"/>
      <c r="T1199" s="174"/>
      <c r="AT1199" s="169" t="s">
        <v>331</v>
      </c>
      <c r="AU1199" s="169" t="s">
        <v>83</v>
      </c>
      <c r="AV1199" s="12" t="s">
        <v>83</v>
      </c>
      <c r="AW1199" s="12" t="s">
        <v>31</v>
      </c>
      <c r="AX1199" s="12" t="s">
        <v>74</v>
      </c>
      <c r="AY1199" s="169" t="s">
        <v>159</v>
      </c>
    </row>
    <row r="1200" spans="2:65" s="14" customFormat="1" ht="10.199999999999999">
      <c r="B1200" s="182"/>
      <c r="D1200" s="144" t="s">
        <v>331</v>
      </c>
      <c r="E1200" s="183" t="s">
        <v>1483</v>
      </c>
      <c r="F1200" s="184" t="s">
        <v>1597</v>
      </c>
      <c r="H1200" s="185">
        <v>49.752000000000002</v>
      </c>
      <c r="I1200" s="186"/>
      <c r="L1200" s="182"/>
      <c r="M1200" s="187"/>
      <c r="T1200" s="188"/>
      <c r="AT1200" s="183" t="s">
        <v>331</v>
      </c>
      <c r="AU1200" s="183" t="s">
        <v>83</v>
      </c>
      <c r="AV1200" s="14" t="s">
        <v>164</v>
      </c>
      <c r="AW1200" s="14" t="s">
        <v>31</v>
      </c>
      <c r="AX1200" s="14" t="s">
        <v>81</v>
      </c>
      <c r="AY1200" s="183" t="s">
        <v>159</v>
      </c>
    </row>
    <row r="1201" spans="2:65" s="1" customFormat="1" ht="24.15" customHeight="1">
      <c r="B1201" s="130"/>
      <c r="C1201" s="158" t="s">
        <v>2971</v>
      </c>
      <c r="D1201" s="158" t="s">
        <v>326</v>
      </c>
      <c r="E1201" s="159" t="s">
        <v>2972</v>
      </c>
      <c r="F1201" s="160" t="s">
        <v>2973</v>
      </c>
      <c r="G1201" s="161" t="s">
        <v>336</v>
      </c>
      <c r="H1201" s="162">
        <v>49.752000000000002</v>
      </c>
      <c r="I1201" s="163"/>
      <c r="J1201" s="164">
        <f>ROUND(I1201*H1201,2)</f>
        <v>0</v>
      </c>
      <c r="K1201" s="160" t="s">
        <v>320</v>
      </c>
      <c r="L1201" s="165"/>
      <c r="M1201" s="166" t="s">
        <v>1</v>
      </c>
      <c r="N1201" s="167" t="s">
        <v>39</v>
      </c>
      <c r="P1201" s="140">
        <f>O1201*H1201</f>
        <v>0</v>
      </c>
      <c r="Q1201" s="140">
        <v>1.6709999999999999E-2</v>
      </c>
      <c r="R1201" s="140">
        <f>Q1201*H1201</f>
        <v>0.83135592000000003</v>
      </c>
      <c r="S1201" s="140">
        <v>0</v>
      </c>
      <c r="T1201" s="141">
        <f>S1201*H1201</f>
        <v>0</v>
      </c>
      <c r="AR1201" s="142" t="s">
        <v>241</v>
      </c>
      <c r="AT1201" s="142" t="s">
        <v>326</v>
      </c>
      <c r="AU1201" s="142" t="s">
        <v>83</v>
      </c>
      <c r="AY1201" s="17" t="s">
        <v>159</v>
      </c>
      <c r="BE1201" s="143">
        <f>IF(N1201="základní",J1201,0)</f>
        <v>0</v>
      </c>
      <c r="BF1201" s="143">
        <f>IF(N1201="snížená",J1201,0)</f>
        <v>0</v>
      </c>
      <c r="BG1201" s="143">
        <f>IF(N1201="zákl. přenesená",J1201,0)</f>
        <v>0</v>
      </c>
      <c r="BH1201" s="143">
        <f>IF(N1201="sníž. přenesená",J1201,0)</f>
        <v>0</v>
      </c>
      <c r="BI1201" s="143">
        <f>IF(N1201="nulová",J1201,0)</f>
        <v>0</v>
      </c>
      <c r="BJ1201" s="17" t="s">
        <v>81</v>
      </c>
      <c r="BK1201" s="143">
        <f>ROUND(I1201*H1201,2)</f>
        <v>0</v>
      </c>
      <c r="BL1201" s="17" t="s">
        <v>200</v>
      </c>
      <c r="BM1201" s="142" t="s">
        <v>2974</v>
      </c>
    </row>
    <row r="1202" spans="2:65" s="1" customFormat="1" ht="19.2">
      <c r="B1202" s="32"/>
      <c r="D1202" s="144" t="s">
        <v>165</v>
      </c>
      <c r="F1202" s="145" t="s">
        <v>2973</v>
      </c>
      <c r="I1202" s="146"/>
      <c r="L1202" s="32"/>
      <c r="M1202" s="147"/>
      <c r="T1202" s="56"/>
      <c r="AT1202" s="17" t="s">
        <v>165</v>
      </c>
      <c r="AU1202" s="17" t="s">
        <v>83</v>
      </c>
    </row>
    <row r="1203" spans="2:65" s="1" customFormat="1" ht="24.15" customHeight="1">
      <c r="B1203" s="130"/>
      <c r="C1203" s="131" t="s">
        <v>397</v>
      </c>
      <c r="D1203" s="131" t="s">
        <v>160</v>
      </c>
      <c r="E1203" s="132" t="s">
        <v>2975</v>
      </c>
      <c r="F1203" s="133" t="s">
        <v>2976</v>
      </c>
      <c r="G1203" s="134" t="s">
        <v>344</v>
      </c>
      <c r="H1203" s="135">
        <v>30.7</v>
      </c>
      <c r="I1203" s="136"/>
      <c r="J1203" s="137">
        <f>ROUND(I1203*H1203,2)</f>
        <v>0</v>
      </c>
      <c r="K1203" s="133" t="s">
        <v>320</v>
      </c>
      <c r="L1203" s="32"/>
      <c r="M1203" s="138" t="s">
        <v>1</v>
      </c>
      <c r="N1203" s="139" t="s">
        <v>39</v>
      </c>
      <c r="P1203" s="140">
        <f>O1203*H1203</f>
        <v>0</v>
      </c>
      <c r="Q1203" s="140">
        <v>2.0000000000000001E-4</v>
      </c>
      <c r="R1203" s="140">
        <f>Q1203*H1203</f>
        <v>6.1400000000000005E-3</v>
      </c>
      <c r="S1203" s="140">
        <v>0</v>
      </c>
      <c r="T1203" s="141">
        <f>S1203*H1203</f>
        <v>0</v>
      </c>
      <c r="AR1203" s="142" t="s">
        <v>200</v>
      </c>
      <c r="AT1203" s="142" t="s">
        <v>160</v>
      </c>
      <c r="AU1203" s="142" t="s">
        <v>83</v>
      </c>
      <c r="AY1203" s="17" t="s">
        <v>159</v>
      </c>
      <c r="BE1203" s="143">
        <f>IF(N1203="základní",J1203,0)</f>
        <v>0</v>
      </c>
      <c r="BF1203" s="143">
        <f>IF(N1203="snížená",J1203,0)</f>
        <v>0</v>
      </c>
      <c r="BG1203" s="143">
        <f>IF(N1203="zákl. přenesená",J1203,0)</f>
        <v>0</v>
      </c>
      <c r="BH1203" s="143">
        <f>IF(N1203="sníž. přenesená",J1203,0)</f>
        <v>0</v>
      </c>
      <c r="BI1203" s="143">
        <f>IF(N1203="nulová",J1203,0)</f>
        <v>0</v>
      </c>
      <c r="BJ1203" s="17" t="s">
        <v>81</v>
      </c>
      <c r="BK1203" s="143">
        <f>ROUND(I1203*H1203,2)</f>
        <v>0</v>
      </c>
      <c r="BL1203" s="17" t="s">
        <v>200</v>
      </c>
      <c r="BM1203" s="142" t="s">
        <v>2977</v>
      </c>
    </row>
    <row r="1204" spans="2:65" s="1" customFormat="1" ht="19.2">
      <c r="B1204" s="32"/>
      <c r="D1204" s="144" t="s">
        <v>165</v>
      </c>
      <c r="F1204" s="145" t="s">
        <v>2978</v>
      </c>
      <c r="I1204" s="146"/>
      <c r="L1204" s="32"/>
      <c r="M1204" s="147"/>
      <c r="T1204" s="56"/>
      <c r="AT1204" s="17" t="s">
        <v>165</v>
      </c>
      <c r="AU1204" s="17" t="s">
        <v>83</v>
      </c>
    </row>
    <row r="1205" spans="2:65" s="1" customFormat="1" ht="16.5" customHeight="1">
      <c r="B1205" s="130"/>
      <c r="C1205" s="158" t="s">
        <v>2979</v>
      </c>
      <c r="D1205" s="158" t="s">
        <v>326</v>
      </c>
      <c r="E1205" s="159" t="s">
        <v>2980</v>
      </c>
      <c r="F1205" s="160" t="s">
        <v>2981</v>
      </c>
      <c r="G1205" s="161" t="s">
        <v>344</v>
      </c>
      <c r="H1205" s="162">
        <v>30.7</v>
      </c>
      <c r="I1205" s="163"/>
      <c r="J1205" s="164">
        <f>ROUND(I1205*H1205,2)</f>
        <v>0</v>
      </c>
      <c r="K1205" s="160" t="s">
        <v>320</v>
      </c>
      <c r="L1205" s="165"/>
      <c r="M1205" s="166" t="s">
        <v>1</v>
      </c>
      <c r="N1205" s="167" t="s">
        <v>39</v>
      </c>
      <c r="P1205" s="140">
        <f>O1205*H1205</f>
        <v>0</v>
      </c>
      <c r="Q1205" s="140">
        <v>2.9999999999999997E-4</v>
      </c>
      <c r="R1205" s="140">
        <f>Q1205*H1205</f>
        <v>9.2099999999999994E-3</v>
      </c>
      <c r="S1205" s="140">
        <v>0</v>
      </c>
      <c r="T1205" s="141">
        <f>S1205*H1205</f>
        <v>0</v>
      </c>
      <c r="AR1205" s="142" t="s">
        <v>241</v>
      </c>
      <c r="AT1205" s="142" t="s">
        <v>326</v>
      </c>
      <c r="AU1205" s="142" t="s">
        <v>83</v>
      </c>
      <c r="AY1205" s="17" t="s">
        <v>159</v>
      </c>
      <c r="BE1205" s="143">
        <f>IF(N1205="základní",J1205,0)</f>
        <v>0</v>
      </c>
      <c r="BF1205" s="143">
        <f>IF(N1205="snížená",J1205,0)</f>
        <v>0</v>
      </c>
      <c r="BG1205" s="143">
        <f>IF(N1205="zákl. přenesená",J1205,0)</f>
        <v>0</v>
      </c>
      <c r="BH1205" s="143">
        <f>IF(N1205="sníž. přenesená",J1205,0)</f>
        <v>0</v>
      </c>
      <c r="BI1205" s="143">
        <f>IF(N1205="nulová",J1205,0)</f>
        <v>0</v>
      </c>
      <c r="BJ1205" s="17" t="s">
        <v>81</v>
      </c>
      <c r="BK1205" s="143">
        <f>ROUND(I1205*H1205,2)</f>
        <v>0</v>
      </c>
      <c r="BL1205" s="17" t="s">
        <v>200</v>
      </c>
      <c r="BM1205" s="142" t="s">
        <v>2982</v>
      </c>
    </row>
    <row r="1206" spans="2:65" s="1" customFormat="1" ht="10.199999999999999">
      <c r="B1206" s="32"/>
      <c r="D1206" s="144" t="s">
        <v>165</v>
      </c>
      <c r="F1206" s="145" t="s">
        <v>2981</v>
      </c>
      <c r="I1206" s="146"/>
      <c r="L1206" s="32"/>
      <c r="M1206" s="147"/>
      <c r="T1206" s="56"/>
      <c r="AT1206" s="17" t="s">
        <v>165</v>
      </c>
      <c r="AU1206" s="17" t="s">
        <v>83</v>
      </c>
    </row>
    <row r="1207" spans="2:65" s="12" customFormat="1" ht="10.199999999999999">
      <c r="B1207" s="168"/>
      <c r="D1207" s="144" t="s">
        <v>331</v>
      </c>
      <c r="E1207" s="169" t="s">
        <v>1</v>
      </c>
      <c r="F1207" s="170" t="s">
        <v>2983</v>
      </c>
      <c r="H1207" s="171">
        <v>11.5</v>
      </c>
      <c r="I1207" s="172"/>
      <c r="L1207" s="168"/>
      <c r="M1207" s="173"/>
      <c r="T1207" s="174"/>
      <c r="AT1207" s="169" t="s">
        <v>331</v>
      </c>
      <c r="AU1207" s="169" t="s">
        <v>83</v>
      </c>
      <c r="AV1207" s="12" t="s">
        <v>83</v>
      </c>
      <c r="AW1207" s="12" t="s">
        <v>31</v>
      </c>
      <c r="AX1207" s="12" t="s">
        <v>74</v>
      </c>
      <c r="AY1207" s="169" t="s">
        <v>159</v>
      </c>
    </row>
    <row r="1208" spans="2:65" s="12" customFormat="1" ht="10.199999999999999">
      <c r="B1208" s="168"/>
      <c r="D1208" s="144" t="s">
        <v>331</v>
      </c>
      <c r="E1208" s="169" t="s">
        <v>1</v>
      </c>
      <c r="F1208" s="170" t="s">
        <v>2984</v>
      </c>
      <c r="H1208" s="171">
        <v>8.4</v>
      </c>
      <c r="I1208" s="172"/>
      <c r="L1208" s="168"/>
      <c r="M1208" s="173"/>
      <c r="T1208" s="174"/>
      <c r="AT1208" s="169" t="s">
        <v>331</v>
      </c>
      <c r="AU1208" s="169" t="s">
        <v>83</v>
      </c>
      <c r="AV1208" s="12" t="s">
        <v>83</v>
      </c>
      <c r="AW1208" s="12" t="s">
        <v>31</v>
      </c>
      <c r="AX1208" s="12" t="s">
        <v>74</v>
      </c>
      <c r="AY1208" s="169" t="s">
        <v>159</v>
      </c>
    </row>
    <row r="1209" spans="2:65" s="12" customFormat="1" ht="10.199999999999999">
      <c r="B1209" s="168"/>
      <c r="D1209" s="144" t="s">
        <v>331</v>
      </c>
      <c r="E1209" s="169" t="s">
        <v>1</v>
      </c>
      <c r="F1209" s="170" t="s">
        <v>2985</v>
      </c>
      <c r="H1209" s="171">
        <v>3.6</v>
      </c>
      <c r="I1209" s="172"/>
      <c r="L1209" s="168"/>
      <c r="M1209" s="173"/>
      <c r="T1209" s="174"/>
      <c r="AT1209" s="169" t="s">
        <v>331</v>
      </c>
      <c r="AU1209" s="169" t="s">
        <v>83</v>
      </c>
      <c r="AV1209" s="12" t="s">
        <v>83</v>
      </c>
      <c r="AW1209" s="12" t="s">
        <v>31</v>
      </c>
      <c r="AX1209" s="12" t="s">
        <v>74</v>
      </c>
      <c r="AY1209" s="169" t="s">
        <v>159</v>
      </c>
    </row>
    <row r="1210" spans="2:65" s="12" customFormat="1" ht="10.199999999999999">
      <c r="B1210" s="168"/>
      <c r="D1210" s="144" t="s">
        <v>331</v>
      </c>
      <c r="E1210" s="169" t="s">
        <v>1</v>
      </c>
      <c r="F1210" s="170" t="s">
        <v>2986</v>
      </c>
      <c r="H1210" s="171">
        <v>7.2</v>
      </c>
      <c r="I1210" s="172"/>
      <c r="L1210" s="168"/>
      <c r="M1210" s="173"/>
      <c r="T1210" s="174"/>
      <c r="AT1210" s="169" t="s">
        <v>331</v>
      </c>
      <c r="AU1210" s="169" t="s">
        <v>83</v>
      </c>
      <c r="AV1210" s="12" t="s">
        <v>83</v>
      </c>
      <c r="AW1210" s="12" t="s">
        <v>31</v>
      </c>
      <c r="AX1210" s="12" t="s">
        <v>74</v>
      </c>
      <c r="AY1210" s="169" t="s">
        <v>159</v>
      </c>
    </row>
    <row r="1211" spans="2:65" s="14" customFormat="1" ht="10.199999999999999">
      <c r="B1211" s="182"/>
      <c r="D1211" s="144" t="s">
        <v>331</v>
      </c>
      <c r="E1211" s="183" t="s">
        <v>1</v>
      </c>
      <c r="F1211" s="184" t="s">
        <v>1597</v>
      </c>
      <c r="H1211" s="185">
        <v>30.7</v>
      </c>
      <c r="I1211" s="186"/>
      <c r="L1211" s="182"/>
      <c r="M1211" s="187"/>
      <c r="T1211" s="188"/>
      <c r="AT1211" s="183" t="s">
        <v>331</v>
      </c>
      <c r="AU1211" s="183" t="s">
        <v>83</v>
      </c>
      <c r="AV1211" s="14" t="s">
        <v>164</v>
      </c>
      <c r="AW1211" s="14" t="s">
        <v>31</v>
      </c>
      <c r="AX1211" s="14" t="s">
        <v>81</v>
      </c>
      <c r="AY1211" s="183" t="s">
        <v>159</v>
      </c>
    </row>
    <row r="1212" spans="2:65" s="1" customFormat="1" ht="16.5" customHeight="1">
      <c r="B1212" s="130"/>
      <c r="C1212" s="131" t="s">
        <v>2987</v>
      </c>
      <c r="D1212" s="131" t="s">
        <v>160</v>
      </c>
      <c r="E1212" s="132" t="s">
        <v>2988</v>
      </c>
      <c r="F1212" s="133" t="s">
        <v>2989</v>
      </c>
      <c r="G1212" s="134" t="s">
        <v>376</v>
      </c>
      <c r="H1212" s="135">
        <v>1</v>
      </c>
      <c r="I1212" s="136"/>
      <c r="J1212" s="137">
        <f>ROUND(I1212*H1212,2)</f>
        <v>0</v>
      </c>
      <c r="K1212" s="133" t="s">
        <v>320</v>
      </c>
      <c r="L1212" s="32"/>
      <c r="M1212" s="138" t="s">
        <v>1</v>
      </c>
      <c r="N1212" s="139" t="s">
        <v>39</v>
      </c>
      <c r="P1212" s="140">
        <f>O1212*H1212</f>
        <v>0</v>
      </c>
      <c r="Q1212" s="140">
        <v>0</v>
      </c>
      <c r="R1212" s="140">
        <f>Q1212*H1212</f>
        <v>0</v>
      </c>
      <c r="S1212" s="140">
        <v>0</v>
      </c>
      <c r="T1212" s="141">
        <f>S1212*H1212</f>
        <v>0</v>
      </c>
      <c r="AR1212" s="142" t="s">
        <v>200</v>
      </c>
      <c r="AT1212" s="142" t="s">
        <v>160</v>
      </c>
      <c r="AU1212" s="142" t="s">
        <v>83</v>
      </c>
      <c r="AY1212" s="17" t="s">
        <v>159</v>
      </c>
      <c r="BE1212" s="143">
        <f>IF(N1212="základní",J1212,0)</f>
        <v>0</v>
      </c>
      <c r="BF1212" s="143">
        <f>IF(N1212="snížená",J1212,0)</f>
        <v>0</v>
      </c>
      <c r="BG1212" s="143">
        <f>IF(N1212="zákl. přenesená",J1212,0)</f>
        <v>0</v>
      </c>
      <c r="BH1212" s="143">
        <f>IF(N1212="sníž. přenesená",J1212,0)</f>
        <v>0</v>
      </c>
      <c r="BI1212" s="143">
        <f>IF(N1212="nulová",J1212,0)</f>
        <v>0</v>
      </c>
      <c r="BJ1212" s="17" t="s">
        <v>81</v>
      </c>
      <c r="BK1212" s="143">
        <f>ROUND(I1212*H1212,2)</f>
        <v>0</v>
      </c>
      <c r="BL1212" s="17" t="s">
        <v>200</v>
      </c>
      <c r="BM1212" s="142" t="s">
        <v>2990</v>
      </c>
    </row>
    <row r="1213" spans="2:65" s="1" customFormat="1" ht="19.2">
      <c r="B1213" s="32"/>
      <c r="D1213" s="144" t="s">
        <v>165</v>
      </c>
      <c r="F1213" s="145" t="s">
        <v>2991</v>
      </c>
      <c r="I1213" s="146"/>
      <c r="L1213" s="32"/>
      <c r="M1213" s="147"/>
      <c r="T1213" s="56"/>
      <c r="AT1213" s="17" t="s">
        <v>165</v>
      </c>
      <c r="AU1213" s="17" t="s">
        <v>83</v>
      </c>
    </row>
    <row r="1214" spans="2:65" s="1" customFormat="1" ht="21.75" customHeight="1">
      <c r="B1214" s="130"/>
      <c r="C1214" s="131" t="s">
        <v>2992</v>
      </c>
      <c r="D1214" s="131" t="s">
        <v>160</v>
      </c>
      <c r="E1214" s="132" t="s">
        <v>2993</v>
      </c>
      <c r="F1214" s="133" t="s">
        <v>2994</v>
      </c>
      <c r="G1214" s="134" t="s">
        <v>376</v>
      </c>
      <c r="H1214" s="135">
        <v>2</v>
      </c>
      <c r="I1214" s="136"/>
      <c r="J1214" s="137">
        <f>ROUND(I1214*H1214,2)</f>
        <v>0</v>
      </c>
      <c r="K1214" s="133" t="s">
        <v>320</v>
      </c>
      <c r="L1214" s="32"/>
      <c r="M1214" s="138" t="s">
        <v>1</v>
      </c>
      <c r="N1214" s="139" t="s">
        <v>39</v>
      </c>
      <c r="P1214" s="140">
        <f>O1214*H1214</f>
        <v>0</v>
      </c>
      <c r="Q1214" s="140">
        <v>0</v>
      </c>
      <c r="R1214" s="140">
        <f>Q1214*H1214</f>
        <v>0</v>
      </c>
      <c r="S1214" s="140">
        <v>0</v>
      </c>
      <c r="T1214" s="141">
        <f>S1214*H1214</f>
        <v>0</v>
      </c>
      <c r="AR1214" s="142" t="s">
        <v>200</v>
      </c>
      <c r="AT1214" s="142" t="s">
        <v>160</v>
      </c>
      <c r="AU1214" s="142" t="s">
        <v>83</v>
      </c>
      <c r="AY1214" s="17" t="s">
        <v>159</v>
      </c>
      <c r="BE1214" s="143">
        <f>IF(N1214="základní",J1214,0)</f>
        <v>0</v>
      </c>
      <c r="BF1214" s="143">
        <f>IF(N1214="snížená",J1214,0)</f>
        <v>0</v>
      </c>
      <c r="BG1214" s="143">
        <f>IF(N1214="zákl. přenesená",J1214,0)</f>
        <v>0</v>
      </c>
      <c r="BH1214" s="143">
        <f>IF(N1214="sníž. přenesená",J1214,0)</f>
        <v>0</v>
      </c>
      <c r="BI1214" s="143">
        <f>IF(N1214="nulová",J1214,0)</f>
        <v>0</v>
      </c>
      <c r="BJ1214" s="17" t="s">
        <v>81</v>
      </c>
      <c r="BK1214" s="143">
        <f>ROUND(I1214*H1214,2)</f>
        <v>0</v>
      </c>
      <c r="BL1214" s="17" t="s">
        <v>200</v>
      </c>
      <c r="BM1214" s="142" t="s">
        <v>2995</v>
      </c>
    </row>
    <row r="1215" spans="2:65" s="1" customFormat="1" ht="19.2">
      <c r="B1215" s="32"/>
      <c r="D1215" s="144" t="s">
        <v>165</v>
      </c>
      <c r="F1215" s="145" t="s">
        <v>2996</v>
      </c>
      <c r="I1215" s="146"/>
      <c r="L1215" s="32"/>
      <c r="M1215" s="147"/>
      <c r="T1215" s="56"/>
      <c r="AT1215" s="17" t="s">
        <v>165</v>
      </c>
      <c r="AU1215" s="17" t="s">
        <v>83</v>
      </c>
    </row>
    <row r="1216" spans="2:65" s="1" customFormat="1" ht="24.15" customHeight="1">
      <c r="B1216" s="130"/>
      <c r="C1216" s="131" t="s">
        <v>2997</v>
      </c>
      <c r="D1216" s="131" t="s">
        <v>160</v>
      </c>
      <c r="E1216" s="132" t="s">
        <v>2998</v>
      </c>
      <c r="F1216" s="133" t="s">
        <v>2999</v>
      </c>
      <c r="G1216" s="134" t="s">
        <v>329</v>
      </c>
      <c r="H1216" s="135">
        <v>1.1599999999999999</v>
      </c>
      <c r="I1216" s="136"/>
      <c r="J1216" s="137">
        <f>ROUND(I1216*H1216,2)</f>
        <v>0</v>
      </c>
      <c r="K1216" s="133" t="s">
        <v>320</v>
      </c>
      <c r="L1216" s="32"/>
      <c r="M1216" s="138" t="s">
        <v>1</v>
      </c>
      <c r="N1216" s="139" t="s">
        <v>39</v>
      </c>
      <c r="P1216" s="140">
        <f>O1216*H1216</f>
        <v>0</v>
      </c>
      <c r="Q1216" s="140">
        <v>0</v>
      </c>
      <c r="R1216" s="140">
        <f>Q1216*H1216</f>
        <v>0</v>
      </c>
      <c r="S1216" s="140">
        <v>0</v>
      </c>
      <c r="T1216" s="141">
        <f>S1216*H1216</f>
        <v>0</v>
      </c>
      <c r="AR1216" s="142" t="s">
        <v>200</v>
      </c>
      <c r="AT1216" s="142" t="s">
        <v>160</v>
      </c>
      <c r="AU1216" s="142" t="s">
        <v>83</v>
      </c>
      <c r="AY1216" s="17" t="s">
        <v>159</v>
      </c>
      <c r="BE1216" s="143">
        <f>IF(N1216="základní",J1216,0)</f>
        <v>0</v>
      </c>
      <c r="BF1216" s="143">
        <f>IF(N1216="snížená",J1216,0)</f>
        <v>0</v>
      </c>
      <c r="BG1216" s="143">
        <f>IF(N1216="zákl. přenesená",J1216,0)</f>
        <v>0</v>
      </c>
      <c r="BH1216" s="143">
        <f>IF(N1216="sníž. přenesená",J1216,0)</f>
        <v>0</v>
      </c>
      <c r="BI1216" s="143">
        <f>IF(N1216="nulová",J1216,0)</f>
        <v>0</v>
      </c>
      <c r="BJ1216" s="17" t="s">
        <v>81</v>
      </c>
      <c r="BK1216" s="143">
        <f>ROUND(I1216*H1216,2)</f>
        <v>0</v>
      </c>
      <c r="BL1216" s="17" t="s">
        <v>200</v>
      </c>
      <c r="BM1216" s="142" t="s">
        <v>3000</v>
      </c>
    </row>
    <row r="1217" spans="2:65" s="1" customFormat="1" ht="28.8">
      <c r="B1217" s="32"/>
      <c r="D1217" s="144" t="s">
        <v>165</v>
      </c>
      <c r="F1217" s="145" t="s">
        <v>3001</v>
      </c>
      <c r="I1217" s="146"/>
      <c r="L1217" s="32"/>
      <c r="M1217" s="147"/>
      <c r="T1217" s="56"/>
      <c r="AT1217" s="17" t="s">
        <v>165</v>
      </c>
      <c r="AU1217" s="17" t="s">
        <v>83</v>
      </c>
    </row>
    <row r="1218" spans="2:65" s="10" customFormat="1" ht="22.8" customHeight="1">
      <c r="B1218" s="120"/>
      <c r="D1218" s="121" t="s">
        <v>73</v>
      </c>
      <c r="E1218" s="156" t="s">
        <v>3002</v>
      </c>
      <c r="F1218" s="156" t="s">
        <v>3003</v>
      </c>
      <c r="I1218" s="123"/>
      <c r="J1218" s="157">
        <f>BK1218</f>
        <v>0</v>
      </c>
      <c r="L1218" s="120"/>
      <c r="M1218" s="125"/>
      <c r="P1218" s="126">
        <f>SUM(P1219:P1231)</f>
        <v>0</v>
      </c>
      <c r="R1218" s="126">
        <f>SUM(R1219:R1231)</f>
        <v>2.296923E-2</v>
      </c>
      <c r="T1218" s="127">
        <f>SUM(T1219:T1231)</f>
        <v>0</v>
      </c>
      <c r="AR1218" s="121" t="s">
        <v>83</v>
      </c>
      <c r="AT1218" s="128" t="s">
        <v>73</v>
      </c>
      <c r="AU1218" s="128" t="s">
        <v>81</v>
      </c>
      <c r="AY1218" s="121" t="s">
        <v>159</v>
      </c>
      <c r="BK1218" s="129">
        <f>SUM(BK1219:BK1231)</f>
        <v>0</v>
      </c>
    </row>
    <row r="1219" spans="2:65" s="1" customFormat="1" ht="24.15" customHeight="1">
      <c r="B1219" s="130"/>
      <c r="C1219" s="131" t="s">
        <v>3004</v>
      </c>
      <c r="D1219" s="131" t="s">
        <v>160</v>
      </c>
      <c r="E1219" s="132" t="s">
        <v>3005</v>
      </c>
      <c r="F1219" s="133" t="s">
        <v>3006</v>
      </c>
      <c r="G1219" s="134" t="s">
        <v>336</v>
      </c>
      <c r="H1219" s="135">
        <v>62.079000000000001</v>
      </c>
      <c r="I1219" s="136"/>
      <c r="J1219" s="137">
        <f>ROUND(I1219*H1219,2)</f>
        <v>0</v>
      </c>
      <c r="K1219" s="133" t="s">
        <v>320</v>
      </c>
      <c r="L1219" s="32"/>
      <c r="M1219" s="138" t="s">
        <v>1</v>
      </c>
      <c r="N1219" s="139" t="s">
        <v>39</v>
      </c>
      <c r="P1219" s="140">
        <f>O1219*H1219</f>
        <v>0</v>
      </c>
      <c r="Q1219" s="140">
        <v>1.2E-4</v>
      </c>
      <c r="R1219" s="140">
        <f>Q1219*H1219</f>
        <v>7.4494800000000005E-3</v>
      </c>
      <c r="S1219" s="140">
        <v>0</v>
      </c>
      <c r="T1219" s="141">
        <f>S1219*H1219</f>
        <v>0</v>
      </c>
      <c r="AR1219" s="142" t="s">
        <v>200</v>
      </c>
      <c r="AT1219" s="142" t="s">
        <v>160</v>
      </c>
      <c r="AU1219" s="142" t="s">
        <v>83</v>
      </c>
      <c r="AY1219" s="17" t="s">
        <v>159</v>
      </c>
      <c r="BE1219" s="143">
        <f>IF(N1219="základní",J1219,0)</f>
        <v>0</v>
      </c>
      <c r="BF1219" s="143">
        <f>IF(N1219="snížená",J1219,0)</f>
        <v>0</v>
      </c>
      <c r="BG1219" s="143">
        <f>IF(N1219="zákl. přenesená",J1219,0)</f>
        <v>0</v>
      </c>
      <c r="BH1219" s="143">
        <f>IF(N1219="sníž. přenesená",J1219,0)</f>
        <v>0</v>
      </c>
      <c r="BI1219" s="143">
        <f>IF(N1219="nulová",J1219,0)</f>
        <v>0</v>
      </c>
      <c r="BJ1219" s="17" t="s">
        <v>81</v>
      </c>
      <c r="BK1219" s="143">
        <f>ROUND(I1219*H1219,2)</f>
        <v>0</v>
      </c>
      <c r="BL1219" s="17" t="s">
        <v>200</v>
      </c>
      <c r="BM1219" s="142" t="s">
        <v>3007</v>
      </c>
    </row>
    <row r="1220" spans="2:65" s="1" customFormat="1" ht="19.2">
      <c r="B1220" s="32"/>
      <c r="D1220" s="144" t="s">
        <v>165</v>
      </c>
      <c r="F1220" s="145" t="s">
        <v>3008</v>
      </c>
      <c r="I1220" s="146"/>
      <c r="L1220" s="32"/>
      <c r="M1220" s="147"/>
      <c r="T1220" s="56"/>
      <c r="AT1220" s="17" t="s">
        <v>165</v>
      </c>
      <c r="AU1220" s="17" t="s">
        <v>83</v>
      </c>
    </row>
    <row r="1221" spans="2:65" s="13" customFormat="1" ht="10.199999999999999">
      <c r="B1221" s="176"/>
      <c r="D1221" s="144" t="s">
        <v>331</v>
      </c>
      <c r="E1221" s="177" t="s">
        <v>1</v>
      </c>
      <c r="F1221" s="178" t="s">
        <v>2707</v>
      </c>
      <c r="H1221" s="177" t="s">
        <v>1</v>
      </c>
      <c r="I1221" s="179"/>
      <c r="L1221" s="176"/>
      <c r="M1221" s="180"/>
      <c r="T1221" s="181"/>
      <c r="AT1221" s="177" t="s">
        <v>331</v>
      </c>
      <c r="AU1221" s="177" t="s">
        <v>83</v>
      </c>
      <c r="AV1221" s="13" t="s">
        <v>81</v>
      </c>
      <c r="AW1221" s="13" t="s">
        <v>31</v>
      </c>
      <c r="AX1221" s="13" t="s">
        <v>74</v>
      </c>
      <c r="AY1221" s="177" t="s">
        <v>159</v>
      </c>
    </row>
    <row r="1222" spans="2:65" s="13" customFormat="1" ht="10.199999999999999">
      <c r="B1222" s="176"/>
      <c r="D1222" s="144" t="s">
        <v>331</v>
      </c>
      <c r="E1222" s="177" t="s">
        <v>1</v>
      </c>
      <c r="F1222" s="178" t="s">
        <v>2708</v>
      </c>
      <c r="H1222" s="177" t="s">
        <v>1</v>
      </c>
      <c r="I1222" s="179"/>
      <c r="L1222" s="176"/>
      <c r="M1222" s="180"/>
      <c r="T1222" s="181"/>
      <c r="AT1222" s="177" t="s">
        <v>331</v>
      </c>
      <c r="AU1222" s="177" t="s">
        <v>83</v>
      </c>
      <c r="AV1222" s="13" t="s">
        <v>81</v>
      </c>
      <c r="AW1222" s="13" t="s">
        <v>31</v>
      </c>
      <c r="AX1222" s="13" t="s">
        <v>74</v>
      </c>
      <c r="AY1222" s="177" t="s">
        <v>159</v>
      </c>
    </row>
    <row r="1223" spans="2:65" s="12" customFormat="1" ht="10.199999999999999">
      <c r="B1223" s="168"/>
      <c r="D1223" s="144" t="s">
        <v>331</v>
      </c>
      <c r="E1223" s="169" t="s">
        <v>1</v>
      </c>
      <c r="F1223" s="170" t="s">
        <v>2709</v>
      </c>
      <c r="H1223" s="171">
        <v>10.24</v>
      </c>
      <c r="I1223" s="172"/>
      <c r="L1223" s="168"/>
      <c r="M1223" s="173"/>
      <c r="T1223" s="174"/>
      <c r="AT1223" s="169" t="s">
        <v>331</v>
      </c>
      <c r="AU1223" s="169" t="s">
        <v>83</v>
      </c>
      <c r="AV1223" s="12" t="s">
        <v>83</v>
      </c>
      <c r="AW1223" s="12" t="s">
        <v>31</v>
      </c>
      <c r="AX1223" s="12" t="s">
        <v>74</v>
      </c>
      <c r="AY1223" s="169" t="s">
        <v>159</v>
      </c>
    </row>
    <row r="1224" spans="2:65" s="12" customFormat="1" ht="10.199999999999999">
      <c r="B1224" s="168"/>
      <c r="D1224" s="144" t="s">
        <v>331</v>
      </c>
      <c r="E1224" s="169" t="s">
        <v>1</v>
      </c>
      <c r="F1224" s="170" t="s">
        <v>3009</v>
      </c>
      <c r="H1224" s="171">
        <v>26.623999999999999</v>
      </c>
      <c r="I1224" s="172"/>
      <c r="L1224" s="168"/>
      <c r="M1224" s="173"/>
      <c r="T1224" s="174"/>
      <c r="AT1224" s="169" t="s">
        <v>331</v>
      </c>
      <c r="AU1224" s="169" t="s">
        <v>83</v>
      </c>
      <c r="AV1224" s="12" t="s">
        <v>83</v>
      </c>
      <c r="AW1224" s="12" t="s">
        <v>31</v>
      </c>
      <c r="AX1224" s="12" t="s">
        <v>74</v>
      </c>
      <c r="AY1224" s="169" t="s">
        <v>159</v>
      </c>
    </row>
    <row r="1225" spans="2:65" s="12" customFormat="1" ht="10.199999999999999">
      <c r="B1225" s="168"/>
      <c r="D1225" s="144" t="s">
        <v>331</v>
      </c>
      <c r="E1225" s="169" t="s">
        <v>1</v>
      </c>
      <c r="F1225" s="170" t="s">
        <v>3010</v>
      </c>
      <c r="H1225" s="171">
        <v>5.04</v>
      </c>
      <c r="I1225" s="172"/>
      <c r="L1225" s="168"/>
      <c r="M1225" s="173"/>
      <c r="T1225" s="174"/>
      <c r="AT1225" s="169" t="s">
        <v>331</v>
      </c>
      <c r="AU1225" s="169" t="s">
        <v>83</v>
      </c>
      <c r="AV1225" s="12" t="s">
        <v>83</v>
      </c>
      <c r="AW1225" s="12" t="s">
        <v>31</v>
      </c>
      <c r="AX1225" s="12" t="s">
        <v>74</v>
      </c>
      <c r="AY1225" s="169" t="s">
        <v>159</v>
      </c>
    </row>
    <row r="1226" spans="2:65" s="15" customFormat="1" ht="10.199999999999999">
      <c r="B1226" s="189"/>
      <c r="D1226" s="144" t="s">
        <v>331</v>
      </c>
      <c r="E1226" s="190" t="s">
        <v>1</v>
      </c>
      <c r="F1226" s="191" t="s">
        <v>1849</v>
      </c>
      <c r="H1226" s="192">
        <v>41.904000000000003</v>
      </c>
      <c r="I1226" s="193"/>
      <c r="L1226" s="189"/>
      <c r="M1226" s="194"/>
      <c r="T1226" s="195"/>
      <c r="AT1226" s="190" t="s">
        <v>331</v>
      </c>
      <c r="AU1226" s="190" t="s">
        <v>83</v>
      </c>
      <c r="AV1226" s="15" t="s">
        <v>94</v>
      </c>
      <c r="AW1226" s="15" t="s">
        <v>31</v>
      </c>
      <c r="AX1226" s="15" t="s">
        <v>74</v>
      </c>
      <c r="AY1226" s="190" t="s">
        <v>159</v>
      </c>
    </row>
    <row r="1227" spans="2:65" s="12" customFormat="1" ht="10.199999999999999">
      <c r="B1227" s="168"/>
      <c r="D1227" s="144" t="s">
        <v>331</v>
      </c>
      <c r="E1227" s="169" t="s">
        <v>1</v>
      </c>
      <c r="F1227" s="170" t="s">
        <v>3011</v>
      </c>
      <c r="H1227" s="171">
        <v>9</v>
      </c>
      <c r="I1227" s="172"/>
      <c r="L1227" s="168"/>
      <c r="M1227" s="173"/>
      <c r="T1227" s="174"/>
      <c r="AT1227" s="169" t="s">
        <v>331</v>
      </c>
      <c r="AU1227" s="169" t="s">
        <v>83</v>
      </c>
      <c r="AV1227" s="12" t="s">
        <v>83</v>
      </c>
      <c r="AW1227" s="12" t="s">
        <v>31</v>
      </c>
      <c r="AX1227" s="12" t="s">
        <v>74</v>
      </c>
      <c r="AY1227" s="169" t="s">
        <v>159</v>
      </c>
    </row>
    <row r="1228" spans="2:65" s="12" customFormat="1" ht="10.199999999999999">
      <c r="B1228" s="168"/>
      <c r="D1228" s="144" t="s">
        <v>331</v>
      </c>
      <c r="E1228" s="169" t="s">
        <v>1</v>
      </c>
      <c r="F1228" s="170" t="s">
        <v>2486</v>
      </c>
      <c r="H1228" s="171">
        <v>11.175000000000001</v>
      </c>
      <c r="I1228" s="172"/>
      <c r="L1228" s="168"/>
      <c r="M1228" s="173"/>
      <c r="T1228" s="174"/>
      <c r="AT1228" s="169" t="s">
        <v>331</v>
      </c>
      <c r="AU1228" s="169" t="s">
        <v>83</v>
      </c>
      <c r="AV1228" s="12" t="s">
        <v>83</v>
      </c>
      <c r="AW1228" s="12" t="s">
        <v>31</v>
      </c>
      <c r="AX1228" s="12" t="s">
        <v>74</v>
      </c>
      <c r="AY1228" s="169" t="s">
        <v>159</v>
      </c>
    </row>
    <row r="1229" spans="2:65" s="14" customFormat="1" ht="10.199999999999999">
      <c r="B1229" s="182"/>
      <c r="D1229" s="144" t="s">
        <v>331</v>
      </c>
      <c r="E1229" s="183" t="s">
        <v>1</v>
      </c>
      <c r="F1229" s="184" t="s">
        <v>1597</v>
      </c>
      <c r="H1229" s="185">
        <v>62.079000000000001</v>
      </c>
      <c r="I1229" s="186"/>
      <c r="L1229" s="182"/>
      <c r="M1229" s="187"/>
      <c r="T1229" s="188"/>
      <c r="AT1229" s="183" t="s">
        <v>331</v>
      </c>
      <c r="AU1229" s="183" t="s">
        <v>83</v>
      </c>
      <c r="AV1229" s="14" t="s">
        <v>164</v>
      </c>
      <c r="AW1229" s="14" t="s">
        <v>31</v>
      </c>
      <c r="AX1229" s="14" t="s">
        <v>81</v>
      </c>
      <c r="AY1229" s="183" t="s">
        <v>159</v>
      </c>
    </row>
    <row r="1230" spans="2:65" s="1" customFormat="1" ht="24.15" customHeight="1">
      <c r="B1230" s="130"/>
      <c r="C1230" s="131" t="s">
        <v>3012</v>
      </c>
      <c r="D1230" s="131" t="s">
        <v>160</v>
      </c>
      <c r="E1230" s="132" t="s">
        <v>3013</v>
      </c>
      <c r="F1230" s="133" t="s">
        <v>3014</v>
      </c>
      <c r="G1230" s="134" t="s">
        <v>336</v>
      </c>
      <c r="H1230" s="135">
        <v>62.079000000000001</v>
      </c>
      <c r="I1230" s="136"/>
      <c r="J1230" s="137">
        <f>ROUND(I1230*H1230,2)</f>
        <v>0</v>
      </c>
      <c r="K1230" s="133" t="s">
        <v>320</v>
      </c>
      <c r="L1230" s="32"/>
      <c r="M1230" s="138" t="s">
        <v>1</v>
      </c>
      <c r="N1230" s="139" t="s">
        <v>39</v>
      </c>
      <c r="P1230" s="140">
        <f>O1230*H1230</f>
        <v>0</v>
      </c>
      <c r="Q1230" s="140">
        <v>2.5000000000000001E-4</v>
      </c>
      <c r="R1230" s="140">
        <f>Q1230*H1230</f>
        <v>1.5519750000000001E-2</v>
      </c>
      <c r="S1230" s="140">
        <v>0</v>
      </c>
      <c r="T1230" s="141">
        <f>S1230*H1230</f>
        <v>0</v>
      </c>
      <c r="AR1230" s="142" t="s">
        <v>200</v>
      </c>
      <c r="AT1230" s="142" t="s">
        <v>160</v>
      </c>
      <c r="AU1230" s="142" t="s">
        <v>83</v>
      </c>
      <c r="AY1230" s="17" t="s">
        <v>159</v>
      </c>
      <c r="BE1230" s="143">
        <f>IF(N1230="základní",J1230,0)</f>
        <v>0</v>
      </c>
      <c r="BF1230" s="143">
        <f>IF(N1230="snížená",J1230,0)</f>
        <v>0</v>
      </c>
      <c r="BG1230" s="143">
        <f>IF(N1230="zákl. přenesená",J1230,0)</f>
        <v>0</v>
      </c>
      <c r="BH1230" s="143">
        <f>IF(N1230="sníž. přenesená",J1230,0)</f>
        <v>0</v>
      </c>
      <c r="BI1230" s="143">
        <f>IF(N1230="nulová",J1230,0)</f>
        <v>0</v>
      </c>
      <c r="BJ1230" s="17" t="s">
        <v>81</v>
      </c>
      <c r="BK1230" s="143">
        <f>ROUND(I1230*H1230,2)</f>
        <v>0</v>
      </c>
      <c r="BL1230" s="17" t="s">
        <v>200</v>
      </c>
      <c r="BM1230" s="142" t="s">
        <v>3015</v>
      </c>
    </row>
    <row r="1231" spans="2:65" s="1" customFormat="1" ht="10.199999999999999">
      <c r="B1231" s="32"/>
      <c r="D1231" s="144" t="s">
        <v>165</v>
      </c>
      <c r="F1231" s="145" t="s">
        <v>3016</v>
      </c>
      <c r="I1231" s="146"/>
      <c r="L1231" s="32"/>
      <c r="M1231" s="147"/>
      <c r="T1231" s="56"/>
      <c r="AT1231" s="17" t="s">
        <v>165</v>
      </c>
      <c r="AU1231" s="17" t="s">
        <v>83</v>
      </c>
    </row>
    <row r="1232" spans="2:65" s="10" customFormat="1" ht="22.8" customHeight="1">
      <c r="B1232" s="120"/>
      <c r="D1232" s="121" t="s">
        <v>73</v>
      </c>
      <c r="E1232" s="156" t="s">
        <v>3017</v>
      </c>
      <c r="F1232" s="156" t="s">
        <v>3018</v>
      </c>
      <c r="I1232" s="123"/>
      <c r="J1232" s="157">
        <f>BK1232</f>
        <v>0</v>
      </c>
      <c r="L1232" s="120"/>
      <c r="M1232" s="125"/>
      <c r="P1232" s="126">
        <f>SUM(P1233:P1243)</f>
        <v>0</v>
      </c>
      <c r="R1232" s="126">
        <f>SUM(R1233:R1243)</f>
        <v>6.7835199999999998E-2</v>
      </c>
      <c r="T1232" s="127">
        <f>SUM(T1233:T1243)</f>
        <v>0</v>
      </c>
      <c r="AR1232" s="121" t="s">
        <v>83</v>
      </c>
      <c r="AT1232" s="128" t="s">
        <v>73</v>
      </c>
      <c r="AU1232" s="128" t="s">
        <v>81</v>
      </c>
      <c r="AY1232" s="121" t="s">
        <v>159</v>
      </c>
      <c r="BK1232" s="129">
        <f>SUM(BK1233:BK1243)</f>
        <v>0</v>
      </c>
    </row>
    <row r="1233" spans="2:65" s="1" customFormat="1" ht="24.15" customHeight="1">
      <c r="B1233" s="130"/>
      <c r="C1233" s="131" t="s">
        <v>3019</v>
      </c>
      <c r="D1233" s="131" t="s">
        <v>160</v>
      </c>
      <c r="E1233" s="132" t="s">
        <v>3020</v>
      </c>
      <c r="F1233" s="133" t="s">
        <v>3021</v>
      </c>
      <c r="G1233" s="134" t="s">
        <v>336</v>
      </c>
      <c r="H1233" s="135">
        <v>120.191</v>
      </c>
      <c r="I1233" s="136"/>
      <c r="J1233" s="137">
        <f>ROUND(I1233*H1233,2)</f>
        <v>0</v>
      </c>
      <c r="K1233" s="133" t="s">
        <v>320</v>
      </c>
      <c r="L1233" s="32"/>
      <c r="M1233" s="138" t="s">
        <v>1</v>
      </c>
      <c r="N1233" s="139" t="s">
        <v>39</v>
      </c>
      <c r="P1233" s="140">
        <f>O1233*H1233</f>
        <v>0</v>
      </c>
      <c r="Q1233" s="140">
        <v>2.0000000000000001E-4</v>
      </c>
      <c r="R1233" s="140">
        <f>Q1233*H1233</f>
        <v>2.4038200000000003E-2</v>
      </c>
      <c r="S1233" s="140">
        <v>0</v>
      </c>
      <c r="T1233" s="141">
        <f>S1233*H1233</f>
        <v>0</v>
      </c>
      <c r="AR1233" s="142" t="s">
        <v>200</v>
      </c>
      <c r="AT1233" s="142" t="s">
        <v>160</v>
      </c>
      <c r="AU1233" s="142" t="s">
        <v>83</v>
      </c>
      <c r="AY1233" s="17" t="s">
        <v>159</v>
      </c>
      <c r="BE1233" s="143">
        <f>IF(N1233="základní",J1233,0)</f>
        <v>0</v>
      </c>
      <c r="BF1233" s="143">
        <f>IF(N1233="snížená",J1233,0)</f>
        <v>0</v>
      </c>
      <c r="BG1233" s="143">
        <f>IF(N1233="zákl. přenesená",J1233,0)</f>
        <v>0</v>
      </c>
      <c r="BH1233" s="143">
        <f>IF(N1233="sníž. přenesená",J1233,0)</f>
        <v>0</v>
      </c>
      <c r="BI1233" s="143">
        <f>IF(N1233="nulová",J1233,0)</f>
        <v>0</v>
      </c>
      <c r="BJ1233" s="17" t="s">
        <v>81</v>
      </c>
      <c r="BK1233" s="143">
        <f>ROUND(I1233*H1233,2)</f>
        <v>0</v>
      </c>
      <c r="BL1233" s="17" t="s">
        <v>200</v>
      </c>
      <c r="BM1233" s="142" t="s">
        <v>3022</v>
      </c>
    </row>
    <row r="1234" spans="2:65" s="1" customFormat="1" ht="19.2">
      <c r="B1234" s="32"/>
      <c r="D1234" s="144" t="s">
        <v>165</v>
      </c>
      <c r="F1234" s="145" t="s">
        <v>3023</v>
      </c>
      <c r="I1234" s="146"/>
      <c r="L1234" s="32"/>
      <c r="M1234" s="147"/>
      <c r="T1234" s="56"/>
      <c r="AT1234" s="17" t="s">
        <v>165</v>
      </c>
      <c r="AU1234" s="17" t="s">
        <v>83</v>
      </c>
    </row>
    <row r="1235" spans="2:65" s="12" customFormat="1" ht="10.199999999999999">
      <c r="B1235" s="168"/>
      <c r="D1235" s="144" t="s">
        <v>331</v>
      </c>
      <c r="E1235" s="169" t="s">
        <v>1</v>
      </c>
      <c r="F1235" s="170" t="s">
        <v>3024</v>
      </c>
      <c r="H1235" s="171">
        <v>169.94300000000001</v>
      </c>
      <c r="I1235" s="172"/>
      <c r="L1235" s="168"/>
      <c r="M1235" s="173"/>
      <c r="T1235" s="174"/>
      <c r="AT1235" s="169" t="s">
        <v>331</v>
      </c>
      <c r="AU1235" s="169" t="s">
        <v>83</v>
      </c>
      <c r="AV1235" s="12" t="s">
        <v>83</v>
      </c>
      <c r="AW1235" s="12" t="s">
        <v>31</v>
      </c>
      <c r="AX1235" s="12" t="s">
        <v>74</v>
      </c>
      <c r="AY1235" s="169" t="s">
        <v>159</v>
      </c>
    </row>
    <row r="1236" spans="2:65" s="12" customFormat="1" ht="10.199999999999999">
      <c r="B1236" s="168"/>
      <c r="D1236" s="144" t="s">
        <v>331</v>
      </c>
      <c r="E1236" s="169" t="s">
        <v>1</v>
      </c>
      <c r="F1236" s="170" t="s">
        <v>3025</v>
      </c>
      <c r="H1236" s="171">
        <v>-49.752000000000002</v>
      </c>
      <c r="I1236" s="172"/>
      <c r="L1236" s="168"/>
      <c r="M1236" s="173"/>
      <c r="T1236" s="174"/>
      <c r="AT1236" s="169" t="s">
        <v>331</v>
      </c>
      <c r="AU1236" s="169" t="s">
        <v>83</v>
      </c>
      <c r="AV1236" s="12" t="s">
        <v>83</v>
      </c>
      <c r="AW1236" s="12" t="s">
        <v>31</v>
      </c>
      <c r="AX1236" s="12" t="s">
        <v>74</v>
      </c>
      <c r="AY1236" s="169" t="s">
        <v>159</v>
      </c>
    </row>
    <row r="1237" spans="2:65" s="14" customFormat="1" ht="10.199999999999999">
      <c r="B1237" s="182"/>
      <c r="D1237" s="144" t="s">
        <v>331</v>
      </c>
      <c r="E1237" s="183" t="s">
        <v>1</v>
      </c>
      <c r="F1237" s="184" t="s">
        <v>1597</v>
      </c>
      <c r="H1237" s="185">
        <v>120.191</v>
      </c>
      <c r="I1237" s="186"/>
      <c r="L1237" s="182"/>
      <c r="M1237" s="187"/>
      <c r="T1237" s="188"/>
      <c r="AT1237" s="183" t="s">
        <v>331</v>
      </c>
      <c r="AU1237" s="183" t="s">
        <v>83</v>
      </c>
      <c r="AV1237" s="14" t="s">
        <v>164</v>
      </c>
      <c r="AW1237" s="14" t="s">
        <v>31</v>
      </c>
      <c r="AX1237" s="14" t="s">
        <v>81</v>
      </c>
      <c r="AY1237" s="183" t="s">
        <v>159</v>
      </c>
    </row>
    <row r="1238" spans="2:65" s="1" customFormat="1" ht="33" customHeight="1">
      <c r="B1238" s="130"/>
      <c r="C1238" s="131" t="s">
        <v>3026</v>
      </c>
      <c r="D1238" s="131" t="s">
        <v>160</v>
      </c>
      <c r="E1238" s="132" t="s">
        <v>3027</v>
      </c>
      <c r="F1238" s="133" t="s">
        <v>3028</v>
      </c>
      <c r="G1238" s="134" t="s">
        <v>336</v>
      </c>
      <c r="H1238" s="135">
        <v>168.45</v>
      </c>
      <c r="I1238" s="136"/>
      <c r="J1238" s="137">
        <f>ROUND(I1238*H1238,2)</f>
        <v>0</v>
      </c>
      <c r="K1238" s="133" t="s">
        <v>320</v>
      </c>
      <c r="L1238" s="32"/>
      <c r="M1238" s="138" t="s">
        <v>1</v>
      </c>
      <c r="N1238" s="139" t="s">
        <v>39</v>
      </c>
      <c r="P1238" s="140">
        <f>O1238*H1238</f>
        <v>0</v>
      </c>
      <c r="Q1238" s="140">
        <v>2.5999999999999998E-4</v>
      </c>
      <c r="R1238" s="140">
        <f>Q1238*H1238</f>
        <v>4.3796999999999996E-2</v>
      </c>
      <c r="S1238" s="140">
        <v>0</v>
      </c>
      <c r="T1238" s="141">
        <f>S1238*H1238</f>
        <v>0</v>
      </c>
      <c r="AR1238" s="142" t="s">
        <v>200</v>
      </c>
      <c r="AT1238" s="142" t="s">
        <v>160</v>
      </c>
      <c r="AU1238" s="142" t="s">
        <v>83</v>
      </c>
      <c r="AY1238" s="17" t="s">
        <v>159</v>
      </c>
      <c r="BE1238" s="143">
        <f>IF(N1238="základní",J1238,0)</f>
        <v>0</v>
      </c>
      <c r="BF1238" s="143">
        <f>IF(N1238="snížená",J1238,0)</f>
        <v>0</v>
      </c>
      <c r="BG1238" s="143">
        <f>IF(N1238="zákl. přenesená",J1238,0)</f>
        <v>0</v>
      </c>
      <c r="BH1238" s="143">
        <f>IF(N1238="sníž. přenesená",J1238,0)</f>
        <v>0</v>
      </c>
      <c r="BI1238" s="143">
        <f>IF(N1238="nulová",J1238,0)</f>
        <v>0</v>
      </c>
      <c r="BJ1238" s="17" t="s">
        <v>81</v>
      </c>
      <c r="BK1238" s="143">
        <f>ROUND(I1238*H1238,2)</f>
        <v>0</v>
      </c>
      <c r="BL1238" s="17" t="s">
        <v>200</v>
      </c>
      <c r="BM1238" s="142" t="s">
        <v>3029</v>
      </c>
    </row>
    <row r="1239" spans="2:65" s="1" customFormat="1" ht="28.8">
      <c r="B1239" s="32"/>
      <c r="D1239" s="144" t="s">
        <v>165</v>
      </c>
      <c r="F1239" s="145" t="s">
        <v>3030</v>
      </c>
      <c r="I1239" s="146"/>
      <c r="L1239" s="32"/>
      <c r="M1239" s="147"/>
      <c r="T1239" s="56"/>
      <c r="AT1239" s="17" t="s">
        <v>165</v>
      </c>
      <c r="AU1239" s="17" t="s">
        <v>83</v>
      </c>
    </row>
    <row r="1240" spans="2:65" s="12" customFormat="1" ht="10.199999999999999">
      <c r="B1240" s="168"/>
      <c r="D1240" s="144" t="s">
        <v>331</v>
      </c>
      <c r="E1240" s="169" t="s">
        <v>1</v>
      </c>
      <c r="F1240" s="170" t="s">
        <v>3031</v>
      </c>
      <c r="H1240" s="171">
        <v>48.259</v>
      </c>
      <c r="I1240" s="172"/>
      <c r="L1240" s="168"/>
      <c r="M1240" s="173"/>
      <c r="T1240" s="174"/>
      <c r="AT1240" s="169" t="s">
        <v>331</v>
      </c>
      <c r="AU1240" s="169" t="s">
        <v>83</v>
      </c>
      <c r="AV1240" s="12" t="s">
        <v>83</v>
      </c>
      <c r="AW1240" s="12" t="s">
        <v>31</v>
      </c>
      <c r="AX1240" s="12" t="s">
        <v>74</v>
      </c>
      <c r="AY1240" s="169" t="s">
        <v>159</v>
      </c>
    </row>
    <row r="1241" spans="2:65" s="12" customFormat="1" ht="10.199999999999999">
      <c r="B1241" s="168"/>
      <c r="D1241" s="144" t="s">
        <v>331</v>
      </c>
      <c r="E1241" s="169" t="s">
        <v>1</v>
      </c>
      <c r="F1241" s="170" t="s">
        <v>3032</v>
      </c>
      <c r="H1241" s="171">
        <v>169.94300000000001</v>
      </c>
      <c r="I1241" s="172"/>
      <c r="L1241" s="168"/>
      <c r="M1241" s="173"/>
      <c r="T1241" s="174"/>
      <c r="AT1241" s="169" t="s">
        <v>331</v>
      </c>
      <c r="AU1241" s="169" t="s">
        <v>83</v>
      </c>
      <c r="AV1241" s="12" t="s">
        <v>83</v>
      </c>
      <c r="AW1241" s="12" t="s">
        <v>31</v>
      </c>
      <c r="AX1241" s="12" t="s">
        <v>74</v>
      </c>
      <c r="AY1241" s="169" t="s">
        <v>159</v>
      </c>
    </row>
    <row r="1242" spans="2:65" s="12" customFormat="1" ht="10.199999999999999">
      <c r="B1242" s="168"/>
      <c r="D1242" s="144" t="s">
        <v>331</v>
      </c>
      <c r="E1242" s="169" t="s">
        <v>1</v>
      </c>
      <c r="F1242" s="170" t="s">
        <v>3025</v>
      </c>
      <c r="H1242" s="171">
        <v>-49.752000000000002</v>
      </c>
      <c r="I1242" s="172"/>
      <c r="L1242" s="168"/>
      <c r="M1242" s="173"/>
      <c r="T1242" s="174"/>
      <c r="AT1242" s="169" t="s">
        <v>331</v>
      </c>
      <c r="AU1242" s="169" t="s">
        <v>83</v>
      </c>
      <c r="AV1242" s="12" t="s">
        <v>83</v>
      </c>
      <c r="AW1242" s="12" t="s">
        <v>31</v>
      </c>
      <c r="AX1242" s="12" t="s">
        <v>74</v>
      </c>
      <c r="AY1242" s="169" t="s">
        <v>159</v>
      </c>
    </row>
    <row r="1243" spans="2:65" s="14" customFormat="1" ht="10.199999999999999">
      <c r="B1243" s="182"/>
      <c r="D1243" s="144" t="s">
        <v>331</v>
      </c>
      <c r="E1243" s="183" t="s">
        <v>1</v>
      </c>
      <c r="F1243" s="184" t="s">
        <v>1597</v>
      </c>
      <c r="H1243" s="185">
        <v>168.45</v>
      </c>
      <c r="I1243" s="186"/>
      <c r="L1243" s="182"/>
      <c r="M1243" s="196"/>
      <c r="N1243" s="197"/>
      <c r="O1243" s="197"/>
      <c r="P1243" s="197"/>
      <c r="Q1243" s="197"/>
      <c r="R1243" s="197"/>
      <c r="S1243" s="197"/>
      <c r="T1243" s="198"/>
      <c r="AT1243" s="183" t="s">
        <v>331</v>
      </c>
      <c r="AU1243" s="183" t="s">
        <v>83</v>
      </c>
      <c r="AV1243" s="14" t="s">
        <v>164</v>
      </c>
      <c r="AW1243" s="14" t="s">
        <v>31</v>
      </c>
      <c r="AX1243" s="14" t="s">
        <v>81</v>
      </c>
      <c r="AY1243" s="183" t="s">
        <v>159</v>
      </c>
    </row>
    <row r="1244" spans="2:65" s="1" customFormat="1" ht="6.9" customHeight="1">
      <c r="B1244" s="44"/>
      <c r="C1244" s="45"/>
      <c r="D1244" s="45"/>
      <c r="E1244" s="45"/>
      <c r="F1244" s="45"/>
      <c r="G1244" s="45"/>
      <c r="H1244" s="45"/>
      <c r="I1244" s="45"/>
      <c r="J1244" s="45"/>
      <c r="K1244" s="45"/>
      <c r="L1244" s="32"/>
    </row>
  </sheetData>
  <autoFilter ref="C146:K1243" xr:uid="{00000000-0009-0000-0000-000008000000}"/>
  <mergeCells count="12">
    <mergeCell ref="E139:H139"/>
    <mergeCell ref="L2:V2"/>
    <mergeCell ref="E85:H85"/>
    <mergeCell ref="E87:H87"/>
    <mergeCell ref="E89:H89"/>
    <mergeCell ref="E135:H135"/>
    <mergeCell ref="E137:H13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13</vt:i4>
      </vt:variant>
      <vt:variant>
        <vt:lpstr>Pojmenované oblasti</vt:lpstr>
      </vt:variant>
      <vt:variant>
        <vt:i4>26</vt:i4>
      </vt:variant>
    </vt:vector>
  </HeadingPairs>
  <TitlesOfParts>
    <vt:vector size="39" baseType="lpstr">
      <vt:lpstr>Rekapitulace stavby</vt:lpstr>
      <vt:lpstr>PS 01 - Strojně technolog...</vt:lpstr>
      <vt:lpstr>01 - Elektropřípojka k ČOV</vt:lpstr>
      <vt:lpstr>02 - Fotovoltaická elektr...</vt:lpstr>
      <vt:lpstr>03 - Elektroinstalace NN</vt:lpstr>
      <vt:lpstr>04 - Rozvaděč RH</vt:lpstr>
      <vt:lpstr>06 - Rozvaděč DT</vt:lpstr>
      <vt:lpstr>PS 03 - MaR</vt:lpstr>
      <vt:lpstr>SO.01.01 - Provozní objek...</vt:lpstr>
      <vt:lpstr>SO.01.02 - Vodovodní příp...</vt:lpstr>
      <vt:lpstr>SO.01.03 - Propojovací po...</vt:lpstr>
      <vt:lpstr>SO.01.04 - Oplocení a zpe...</vt:lpstr>
      <vt:lpstr>Seznam figur</vt:lpstr>
      <vt:lpstr>'01 - Elektropřípojka k ČOV'!Názvy_tisku</vt:lpstr>
      <vt:lpstr>'02 - Fotovoltaická elektr...'!Názvy_tisku</vt:lpstr>
      <vt:lpstr>'03 - Elektroinstalace NN'!Názvy_tisku</vt:lpstr>
      <vt:lpstr>'04 - Rozvaděč RH'!Názvy_tisku</vt:lpstr>
      <vt:lpstr>'06 - Rozvaděč DT'!Názvy_tisku</vt:lpstr>
      <vt:lpstr>'PS 01 - Strojně technolog...'!Názvy_tisku</vt:lpstr>
      <vt:lpstr>'PS 03 - MaR'!Názvy_tisku</vt:lpstr>
      <vt:lpstr>'Rekapitulace stavby'!Názvy_tisku</vt:lpstr>
      <vt:lpstr>'Seznam figur'!Názvy_tisku</vt:lpstr>
      <vt:lpstr>'SO.01.01 - Provozní objek...'!Názvy_tisku</vt:lpstr>
      <vt:lpstr>'SO.01.02 - Vodovodní příp...'!Názvy_tisku</vt:lpstr>
      <vt:lpstr>'SO.01.03 - Propojovací po...'!Názvy_tisku</vt:lpstr>
      <vt:lpstr>'SO.01.04 - Oplocení a zpe...'!Názvy_tisku</vt:lpstr>
      <vt:lpstr>'01 - Elektropřípojka k ČOV'!Oblast_tisku</vt:lpstr>
      <vt:lpstr>'02 - Fotovoltaická elektr...'!Oblast_tisku</vt:lpstr>
      <vt:lpstr>'03 - Elektroinstalace NN'!Oblast_tisku</vt:lpstr>
      <vt:lpstr>'04 - Rozvaděč RH'!Oblast_tisku</vt:lpstr>
      <vt:lpstr>'06 - Rozvaděč DT'!Oblast_tisku</vt:lpstr>
      <vt:lpstr>'PS 01 - Strojně technolog...'!Oblast_tisku</vt:lpstr>
      <vt:lpstr>'PS 03 - MaR'!Oblast_tisku</vt:lpstr>
      <vt:lpstr>'Rekapitulace stavby'!Oblast_tisku</vt:lpstr>
      <vt:lpstr>'Seznam figur'!Oblast_tisku</vt:lpstr>
      <vt:lpstr>'SO.01.01 - Provozní objek...'!Oblast_tisku</vt:lpstr>
      <vt:lpstr>'SO.01.02 - Vodovodní příp...'!Oblast_tisku</vt:lpstr>
      <vt:lpstr>'SO.01.03 - Propojovací po...'!Oblast_tisku</vt:lpstr>
      <vt:lpstr>'SO.01.04 - Oplocení a zpe...'!Oblast_tisku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 Bílková</dc:creator>
  <cp:lastModifiedBy>Eva Bílková</cp:lastModifiedBy>
  <dcterms:created xsi:type="dcterms:W3CDTF">2025-04-07T11:02:00Z</dcterms:created>
  <dcterms:modified xsi:type="dcterms:W3CDTF">2025-05-13T06:31:28Z</dcterms:modified>
</cp:coreProperties>
</file>