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0" windowWidth="0" windowHeight="0"/>
  </bookViews>
  <sheets>
    <sheet name="Rekapitulace stavby" sheetId="1" r:id="rId1"/>
    <sheet name="318-000 - VRN" sheetId="2" r:id="rId2"/>
    <sheet name="01 - Zemní práce" sheetId="3" r:id="rId3"/>
    <sheet name="02 - Spodní stavba" sheetId="4" r:id="rId4"/>
    <sheet name="03 - Hrubá stavba" sheetId="5" r:id="rId5"/>
    <sheet name="04 - Prefabrikované a oce..." sheetId="6" r:id="rId6"/>
    <sheet name="05 - Střecha" sheetId="7" r:id="rId7"/>
    <sheet name="06 - Fasáda" sheetId="8" r:id="rId8"/>
    <sheet name="07 - Dokončovací práce" sheetId="9" r:id="rId9"/>
    <sheet name="08 - Výrobky PSV" sheetId="10" r:id="rId10"/>
    <sheet name="09 - Oplocení a venkovní ..." sheetId="11" r:id="rId11"/>
    <sheet name="01 - ZTI" sheetId="12" r:id="rId12"/>
    <sheet name="02 - UT" sheetId="13" r:id="rId13"/>
    <sheet name="03 - EI silnoproud" sheetId="14" r:id="rId14"/>
    <sheet name="04 - EI slaboproud" sheetId="15" r:id="rId15"/>
    <sheet name="05 - VZT" sheetId="16" r:id="rId16"/>
  </sheets>
  <definedNames>
    <definedName name="_xlnm.Print_Area" localSheetId="0">'Rekapitulace stavby'!$C$4:$AP$70,'Rekapitulace stavby'!$C$76:$AP$112</definedName>
    <definedName name="_xlnm.Print_Area" localSheetId="1">'318-000 - VRN'!$C$4:$Q$70,'318-000 - VRN'!$C$76:$Q$106,'318-000 - VRN'!$C$112:$Q$159</definedName>
    <definedName name="_xlnm.Print_Area" localSheetId="2">'01 - Zemní práce'!$C$4:$Q$70,'01 - Zemní práce'!$C$76:$Q$108,'01 - Zemní práce'!$C$114:$Q$191</definedName>
    <definedName name="_xlnm.Print_Area" localSheetId="3">'02 - Spodní stavba'!$C$4:$Q$70,'02 - Spodní stavba'!$C$76:$Q$113,'02 - Spodní stavba'!$C$119:$Q$262</definedName>
    <definedName name="_xlnm.Print_Area" localSheetId="4">'03 - Hrubá stavba'!$C$4:$Q$70,'03 - Hrubá stavba'!$C$76:$Q$111,'03 - Hrubá stavba'!$C$117:$Q$251</definedName>
    <definedName name="_xlnm.Print_Area" localSheetId="5">'04 - Prefabrikované a oce...'!$C$4:$Q$70,'04 - Prefabrikované a oce...'!$C$76:$Q$119,'04 - Prefabrikované a oce...'!$C$125:$Q$264</definedName>
    <definedName name="_xlnm.Print_Area" localSheetId="6">'05 - Střecha'!$C$4:$Q$70,'05 - Střecha'!$C$76:$Q$104,'05 - Střecha'!$C$110:$Q$187</definedName>
    <definedName name="_xlnm.Print_Area" localSheetId="7">'06 - Fasáda'!$C$4:$Q$70,'06 - Fasáda'!$C$76:$Q$111,'06 - Fasáda'!$C$117:$Q$176</definedName>
    <definedName name="_xlnm.Print_Area" localSheetId="8">'07 - Dokončovací práce'!$C$4:$Q$70,'07 - Dokončovací práce'!$C$76:$Q$118,'07 - Dokončovací práce'!$C$124:$Q$368</definedName>
    <definedName name="_xlnm.Print_Area" localSheetId="9">'08 - Výrobky PSV'!$C$4:$Q$70,'08 - Výrobky PSV'!$C$76:$Q$109,'08 - Výrobky PSV'!$C$115:$Q$440</definedName>
    <definedName name="_xlnm.Print_Area" localSheetId="10">'09 - Oplocení a venkovní ...'!$C$4:$Q$70,'09 - Oplocení a venkovní ...'!$C$76:$Q$124,'09 - Oplocení a venkovní ...'!$C$130:$Q$270</definedName>
    <definedName name="_xlnm.Print_Area" localSheetId="11">'01 - ZTI'!$C$4:$Q$70,'01 - ZTI'!$C$76:$Q$116,'01 - ZTI'!$C$122:$Q$246</definedName>
    <definedName name="_xlnm.Print_Area" localSheetId="12">'02 - UT'!$C$4:$Q$70,'02 - UT'!$C$76:$Q$106,'02 - UT'!$C$112:$Q$192</definedName>
    <definedName name="_xlnm.Print_Area" localSheetId="13">'03 - EI silnoproud'!$C$4:$Q$70,'03 - EI silnoproud'!$C$76:$Q$105,'03 - EI silnoproud'!$C$111:$Q$208</definedName>
    <definedName name="_xlnm.Print_Area" localSheetId="14">'04 - EI slaboproud'!$C$4:$Q$70,'04 - EI slaboproud'!$C$76:$Q$102,'04 - EI slaboproud'!$C$108:$Q$193</definedName>
    <definedName name="_xlnm.Print_Area" localSheetId="15">'05 - VZT'!$C$4:$Q$70,'05 - VZT'!$C$76:$Q$104,'05 - VZT'!$C$110:$Q$162</definedName>
  </definedNames>
  <calcPr/>
</workbook>
</file>

<file path=xl/calcChain.xml><?xml version="1.0" encoding="utf-8"?>
<calcChain xmlns="http://schemas.openxmlformats.org/spreadsheetml/2006/main">
  <c i="16" r="N157"/>
  <c r="BK157"/>
  <c r="AA154"/>
  <c r="Y154"/>
  <c r="W154"/>
  <c r="N154"/>
  <c r="BK154"/>
  <c r="AA148"/>
  <c r="Y148"/>
  <c r="W148"/>
  <c r="N148"/>
  <c r="BK148"/>
  <c r="AA139"/>
  <c r="Y139"/>
  <c r="W139"/>
  <c r="N139"/>
  <c r="BK139"/>
  <c r="AA123"/>
  <c r="Y123"/>
  <c r="W123"/>
  <c r="N123"/>
  <c r="BK123"/>
  <c r="AA122"/>
  <c r="Y122"/>
  <c r="W122"/>
  <c r="N122"/>
  <c r="BK122"/>
  <c i="1" r="BD104"/>
  <c r="BC104"/>
  <c r="BB104"/>
  <c r="BA104"/>
  <c r="AZ104"/>
  <c r="AY104"/>
  <c r="AX104"/>
  <c r="AW104"/>
  <c r="AV104"/>
  <c r="AU104"/>
  <c r="AG104"/>
  <c r="AS104"/>
  <c i="16" r="H37"/>
  <c r="H36"/>
  <c r="H35"/>
  <c r="M34"/>
  <c r="H34"/>
  <c r="M33"/>
  <c r="H33"/>
  <c r="BI162"/>
  <c r="BH162"/>
  <c r="BG162"/>
  <c r="BF162"/>
  <c r="BE162"/>
  <c r="N162"/>
  <c r="BK162"/>
  <c r="BI161"/>
  <c r="BH161"/>
  <c r="BG161"/>
  <c r="BF161"/>
  <c r="BE161"/>
  <c r="N161"/>
  <c r="BK161"/>
  <c r="BI160"/>
  <c r="BH160"/>
  <c r="BG160"/>
  <c r="BF160"/>
  <c r="BE160"/>
  <c r="N160"/>
  <c r="BK160"/>
  <c r="BI159"/>
  <c r="BH159"/>
  <c r="BG159"/>
  <c r="BF159"/>
  <c r="BE159"/>
  <c r="N159"/>
  <c r="BK159"/>
  <c r="BI158"/>
  <c r="BH158"/>
  <c r="BG158"/>
  <c r="BF158"/>
  <c r="BE158"/>
  <c r="N158"/>
  <c r="BK158"/>
  <c r="N94"/>
  <c r="N89"/>
  <c r="BI155"/>
  <c r="BH155"/>
  <c r="BG155"/>
  <c r="BF155"/>
  <c r="BE155"/>
  <c r="AA155"/>
  <c r="Y155"/>
  <c r="W155"/>
  <c r="BK155"/>
  <c r="N155"/>
  <c r="N93"/>
  <c r="BI153"/>
  <c r="BH153"/>
  <c r="BG153"/>
  <c r="BF153"/>
  <c r="BE153"/>
  <c r="AA153"/>
  <c r="Y153"/>
  <c r="W153"/>
  <c r="BK153"/>
  <c r="N153"/>
  <c r="BI152"/>
  <c r="BH152"/>
  <c r="BG152"/>
  <c r="BF152"/>
  <c r="BE152"/>
  <c r="AA152"/>
  <c r="Y152"/>
  <c r="W152"/>
  <c r="BK152"/>
  <c r="N152"/>
  <c r="BI151"/>
  <c r="BH151"/>
  <c r="BG151"/>
  <c r="BF151"/>
  <c r="BE151"/>
  <c r="AA151"/>
  <c r="Y151"/>
  <c r="W151"/>
  <c r="BK151"/>
  <c r="N151"/>
  <c r="BI150"/>
  <c r="BH150"/>
  <c r="BG150"/>
  <c r="BF150"/>
  <c r="BE150"/>
  <c r="AA150"/>
  <c r="Y150"/>
  <c r="W150"/>
  <c r="BK150"/>
  <c r="N150"/>
  <c r="BI149"/>
  <c r="BH149"/>
  <c r="BG149"/>
  <c r="BF149"/>
  <c r="BE149"/>
  <c r="AA149"/>
  <c r="Y149"/>
  <c r="W149"/>
  <c r="BK149"/>
  <c r="N149"/>
  <c r="N92"/>
  <c r="BI147"/>
  <c r="BH147"/>
  <c r="BG147"/>
  <c r="BF147"/>
  <c r="BE147"/>
  <c r="AA147"/>
  <c r="Y147"/>
  <c r="W147"/>
  <c r="BK147"/>
  <c r="N147"/>
  <c r="BI146"/>
  <c r="BH146"/>
  <c r="BG146"/>
  <c r="BF146"/>
  <c r="BE146"/>
  <c r="AA146"/>
  <c r="Y146"/>
  <c r="W146"/>
  <c r="BK146"/>
  <c r="N146"/>
  <c r="BI145"/>
  <c r="BH145"/>
  <c r="BG145"/>
  <c r="BF145"/>
  <c r="BE145"/>
  <c r="AA145"/>
  <c r="Y145"/>
  <c r="W145"/>
  <c r="BK145"/>
  <c r="N145"/>
  <c r="BI144"/>
  <c r="BH144"/>
  <c r="BG144"/>
  <c r="BF144"/>
  <c r="BE144"/>
  <c r="AA144"/>
  <c r="Y144"/>
  <c r="W144"/>
  <c r="BK144"/>
  <c r="N144"/>
  <c r="BI143"/>
  <c r="BH143"/>
  <c r="BG143"/>
  <c r="BF143"/>
  <c r="BE143"/>
  <c r="AA143"/>
  <c r="Y143"/>
  <c r="W143"/>
  <c r="BK143"/>
  <c r="N143"/>
  <c r="BI142"/>
  <c r="BH142"/>
  <c r="BG142"/>
  <c r="BF142"/>
  <c r="BE142"/>
  <c r="AA142"/>
  <c r="Y142"/>
  <c r="W142"/>
  <c r="BK142"/>
  <c r="N142"/>
  <c r="BI141"/>
  <c r="BH141"/>
  <c r="BG141"/>
  <c r="BF141"/>
  <c r="BE141"/>
  <c r="AA141"/>
  <c r="Y141"/>
  <c r="W141"/>
  <c r="BK141"/>
  <c r="N141"/>
  <c r="BI140"/>
  <c r="BH140"/>
  <c r="BG140"/>
  <c r="BF140"/>
  <c r="BE140"/>
  <c r="AA140"/>
  <c r="Y140"/>
  <c r="W140"/>
  <c r="BK140"/>
  <c r="N140"/>
  <c r="N91"/>
  <c r="BI138"/>
  <c r="BH138"/>
  <c r="BG138"/>
  <c r="BF138"/>
  <c r="BE138"/>
  <c r="AA138"/>
  <c r="Y138"/>
  <c r="W138"/>
  <c r="BK138"/>
  <c r="N138"/>
  <c r="BI137"/>
  <c r="BH137"/>
  <c r="BG137"/>
  <c r="BF137"/>
  <c r="BE137"/>
  <c r="AA137"/>
  <c r="Y137"/>
  <c r="W137"/>
  <c r="BK137"/>
  <c r="N137"/>
  <c r="BI136"/>
  <c r="BH136"/>
  <c r="BG136"/>
  <c r="BF136"/>
  <c r="BE136"/>
  <c r="AA136"/>
  <c r="Y136"/>
  <c r="W136"/>
  <c r="BK136"/>
  <c r="N136"/>
  <c r="BI135"/>
  <c r="BH135"/>
  <c r="BG135"/>
  <c r="BF135"/>
  <c r="BE135"/>
  <c r="AA135"/>
  <c r="Y135"/>
  <c r="W135"/>
  <c r="BK135"/>
  <c r="N135"/>
  <c r="BI134"/>
  <c r="BH134"/>
  <c r="BG134"/>
  <c r="BF134"/>
  <c r="BE134"/>
  <c r="AA134"/>
  <c r="Y134"/>
  <c r="W134"/>
  <c r="BK134"/>
  <c r="N134"/>
  <c r="BI133"/>
  <c r="BH133"/>
  <c r="BG133"/>
  <c r="BF133"/>
  <c r="BE133"/>
  <c r="AA133"/>
  <c r="Y133"/>
  <c r="W133"/>
  <c r="BK133"/>
  <c r="N133"/>
  <c r="BI132"/>
  <c r="BH132"/>
  <c r="BG132"/>
  <c r="BF132"/>
  <c r="BE132"/>
  <c r="AA132"/>
  <c r="Y132"/>
  <c r="W132"/>
  <c r="BK132"/>
  <c r="N132"/>
  <c r="BI131"/>
  <c r="BH131"/>
  <c r="BG131"/>
  <c r="BF131"/>
  <c r="BE131"/>
  <c r="AA131"/>
  <c r="Y131"/>
  <c r="W131"/>
  <c r="BK131"/>
  <c r="N131"/>
  <c r="BI130"/>
  <c r="BH130"/>
  <c r="BG130"/>
  <c r="BF130"/>
  <c r="BE130"/>
  <c r="AA130"/>
  <c r="Y130"/>
  <c r="W130"/>
  <c r="BK130"/>
  <c r="N130"/>
  <c r="BI129"/>
  <c r="BH129"/>
  <c r="BG129"/>
  <c r="BF129"/>
  <c r="BE129"/>
  <c r="AA129"/>
  <c r="Y129"/>
  <c r="W129"/>
  <c r="BK129"/>
  <c r="N129"/>
  <c r="BI128"/>
  <c r="BH128"/>
  <c r="BG128"/>
  <c r="BF128"/>
  <c r="BE128"/>
  <c r="AA128"/>
  <c r="Y128"/>
  <c r="W128"/>
  <c r="BK128"/>
  <c r="N128"/>
  <c r="BI127"/>
  <c r="BH127"/>
  <c r="BG127"/>
  <c r="BF127"/>
  <c r="BE127"/>
  <c r="AA127"/>
  <c r="Y127"/>
  <c r="W127"/>
  <c r="BK127"/>
  <c r="N127"/>
  <c r="BI126"/>
  <c r="BH126"/>
  <c r="BG126"/>
  <c r="BF126"/>
  <c r="BE126"/>
  <c r="AA126"/>
  <c r="Y126"/>
  <c r="W126"/>
  <c r="BK126"/>
  <c r="N126"/>
  <c r="BI125"/>
  <c r="BH125"/>
  <c r="BG125"/>
  <c r="BF125"/>
  <c r="BE125"/>
  <c r="AA125"/>
  <c r="Y125"/>
  <c r="W125"/>
  <c r="BK125"/>
  <c r="N125"/>
  <c r="BI124"/>
  <c r="BH124"/>
  <c r="BG124"/>
  <c r="BF124"/>
  <c r="BE124"/>
  <c r="AA124"/>
  <c r="Y124"/>
  <c r="W124"/>
  <c r="BK124"/>
  <c r="N124"/>
  <c r="N90"/>
  <c r="M119"/>
  <c r="F119"/>
  <c r="M118"/>
  <c r="F118"/>
  <c r="M116"/>
  <c r="F116"/>
  <c r="F114"/>
  <c r="F112"/>
  <c r="L104"/>
  <c r="N96"/>
  <c r="BI102"/>
  <c r="BH102"/>
  <c r="BG102"/>
  <c r="BF102"/>
  <c r="BE102"/>
  <c r="N102"/>
  <c r="BI101"/>
  <c r="BH101"/>
  <c r="BG101"/>
  <c r="BF101"/>
  <c r="BE101"/>
  <c r="N101"/>
  <c r="BI100"/>
  <c r="BH100"/>
  <c r="BG100"/>
  <c r="BF100"/>
  <c r="BE100"/>
  <c r="N100"/>
  <c r="BI99"/>
  <c r="BH99"/>
  <c r="BG99"/>
  <c r="BF99"/>
  <c r="BE99"/>
  <c r="N99"/>
  <c r="BI98"/>
  <c r="BH98"/>
  <c r="BG98"/>
  <c r="BF98"/>
  <c r="BE98"/>
  <c r="N98"/>
  <c r="BI97"/>
  <c r="BH97"/>
  <c r="BG97"/>
  <c r="BF97"/>
  <c r="BE97"/>
  <c r="N97"/>
  <c r="M29"/>
  <c r="M28"/>
  <c r="M85"/>
  <c r="F85"/>
  <c r="M84"/>
  <c r="F84"/>
  <c r="M82"/>
  <c r="F82"/>
  <c r="F80"/>
  <c r="F78"/>
  <c r="L39"/>
  <c r="M31"/>
  <c r="O10"/>
  <c r="F6"/>
  <c i="15" r="N188"/>
  <c r="BK188"/>
  <c r="AA152"/>
  <c r="Y152"/>
  <c r="W152"/>
  <c r="N152"/>
  <c r="BK152"/>
  <c r="AA121"/>
  <c r="Y121"/>
  <c r="W121"/>
  <c r="N121"/>
  <c r="BK121"/>
  <c r="AA120"/>
  <c r="Y120"/>
  <c r="W120"/>
  <c r="N120"/>
  <c r="BK120"/>
  <c i="1" r="BD103"/>
  <c r="BC103"/>
  <c r="BB103"/>
  <c r="BA103"/>
  <c r="AZ103"/>
  <c r="AY103"/>
  <c r="AX103"/>
  <c r="AW103"/>
  <c r="AV103"/>
  <c r="AU103"/>
  <c r="AG103"/>
  <c r="AS103"/>
  <c i="15" r="H37"/>
  <c r="H36"/>
  <c r="H35"/>
  <c r="M34"/>
  <c r="H34"/>
  <c r="M33"/>
  <c r="H33"/>
  <c r="BI193"/>
  <c r="BH193"/>
  <c r="BG193"/>
  <c r="BF193"/>
  <c r="BE193"/>
  <c r="N193"/>
  <c r="BK193"/>
  <c r="BI192"/>
  <c r="BH192"/>
  <c r="BG192"/>
  <c r="BF192"/>
  <c r="BE192"/>
  <c r="N192"/>
  <c r="BK192"/>
  <c r="BI191"/>
  <c r="BH191"/>
  <c r="BG191"/>
  <c r="BF191"/>
  <c r="BE191"/>
  <c r="N191"/>
  <c r="BK191"/>
  <c r="BI190"/>
  <c r="BH190"/>
  <c r="BG190"/>
  <c r="BF190"/>
  <c r="BE190"/>
  <c r="N190"/>
  <c r="BK190"/>
  <c r="BI189"/>
  <c r="BH189"/>
  <c r="BG189"/>
  <c r="BF189"/>
  <c r="BE189"/>
  <c r="N189"/>
  <c r="BK189"/>
  <c r="N92"/>
  <c r="N89"/>
  <c r="BI187"/>
  <c r="BH187"/>
  <c r="BG187"/>
  <c r="BF187"/>
  <c r="BE187"/>
  <c r="AA187"/>
  <c r="Y187"/>
  <c r="W187"/>
  <c r="BK187"/>
  <c r="N187"/>
  <c r="BI186"/>
  <c r="BH186"/>
  <c r="BG186"/>
  <c r="BF186"/>
  <c r="BE186"/>
  <c r="AA186"/>
  <c r="Y186"/>
  <c r="W186"/>
  <c r="BK186"/>
  <c r="N186"/>
  <c r="BI185"/>
  <c r="BH185"/>
  <c r="BG185"/>
  <c r="BF185"/>
  <c r="BE185"/>
  <c r="AA185"/>
  <c r="Y185"/>
  <c r="W185"/>
  <c r="BK185"/>
  <c r="N185"/>
  <c r="BI184"/>
  <c r="BH184"/>
  <c r="BG184"/>
  <c r="BF184"/>
  <c r="BE184"/>
  <c r="AA184"/>
  <c r="Y184"/>
  <c r="W184"/>
  <c r="BK184"/>
  <c r="N184"/>
  <c r="BI183"/>
  <c r="BH183"/>
  <c r="BG183"/>
  <c r="BF183"/>
  <c r="BE183"/>
  <c r="AA183"/>
  <c r="Y183"/>
  <c r="W183"/>
  <c r="BK183"/>
  <c r="N183"/>
  <c r="BI182"/>
  <c r="BH182"/>
  <c r="BG182"/>
  <c r="BF182"/>
  <c r="BE182"/>
  <c r="AA182"/>
  <c r="Y182"/>
  <c r="W182"/>
  <c r="BK182"/>
  <c r="N182"/>
  <c r="BI181"/>
  <c r="BH181"/>
  <c r="BG181"/>
  <c r="BF181"/>
  <c r="BE181"/>
  <c r="AA181"/>
  <c r="Y181"/>
  <c r="W181"/>
  <c r="BK181"/>
  <c r="N181"/>
  <c r="BI180"/>
  <c r="BH180"/>
  <c r="BG180"/>
  <c r="BF180"/>
  <c r="BE180"/>
  <c r="AA180"/>
  <c r="Y180"/>
  <c r="W180"/>
  <c r="BK180"/>
  <c r="N180"/>
  <c r="BI179"/>
  <c r="BH179"/>
  <c r="BG179"/>
  <c r="BF179"/>
  <c r="BE179"/>
  <c r="AA179"/>
  <c r="Y179"/>
  <c r="W179"/>
  <c r="BK179"/>
  <c r="N179"/>
  <c r="BI178"/>
  <c r="BH178"/>
  <c r="BG178"/>
  <c r="BF178"/>
  <c r="BE178"/>
  <c r="AA178"/>
  <c r="Y178"/>
  <c r="W178"/>
  <c r="BK178"/>
  <c r="N178"/>
  <c r="BI177"/>
  <c r="BH177"/>
  <c r="BG177"/>
  <c r="BF177"/>
  <c r="BE177"/>
  <c r="AA177"/>
  <c r="Y177"/>
  <c r="W177"/>
  <c r="BK177"/>
  <c r="N177"/>
  <c r="BI176"/>
  <c r="BH176"/>
  <c r="BG176"/>
  <c r="BF176"/>
  <c r="BE176"/>
  <c r="AA176"/>
  <c r="Y176"/>
  <c r="W176"/>
  <c r="BK176"/>
  <c r="N176"/>
  <c r="BI175"/>
  <c r="BH175"/>
  <c r="BG175"/>
  <c r="BF175"/>
  <c r="BE175"/>
  <c r="AA175"/>
  <c r="Y175"/>
  <c r="W175"/>
  <c r="BK175"/>
  <c r="N175"/>
  <c r="BI174"/>
  <c r="BH174"/>
  <c r="BG174"/>
  <c r="BF174"/>
  <c r="BE174"/>
  <c r="AA174"/>
  <c r="Y174"/>
  <c r="W174"/>
  <c r="BK174"/>
  <c r="N174"/>
  <c r="BI173"/>
  <c r="BH173"/>
  <c r="BG173"/>
  <c r="BF173"/>
  <c r="BE173"/>
  <c r="AA173"/>
  <c r="Y173"/>
  <c r="W173"/>
  <c r="BK173"/>
  <c r="N173"/>
  <c r="BI172"/>
  <c r="BH172"/>
  <c r="BG172"/>
  <c r="BF172"/>
  <c r="BE172"/>
  <c r="AA172"/>
  <c r="Y172"/>
  <c r="W172"/>
  <c r="BK172"/>
  <c r="N172"/>
  <c r="BI171"/>
  <c r="BH171"/>
  <c r="BG171"/>
  <c r="BF171"/>
  <c r="BE171"/>
  <c r="AA171"/>
  <c r="Y171"/>
  <c r="W171"/>
  <c r="BK171"/>
  <c r="N171"/>
  <c r="BI170"/>
  <c r="BH170"/>
  <c r="BG170"/>
  <c r="BF170"/>
  <c r="BE170"/>
  <c r="AA170"/>
  <c r="Y170"/>
  <c r="W170"/>
  <c r="BK170"/>
  <c r="N170"/>
  <c r="BI169"/>
  <c r="BH169"/>
  <c r="BG169"/>
  <c r="BF169"/>
  <c r="BE169"/>
  <c r="AA169"/>
  <c r="Y169"/>
  <c r="W169"/>
  <c r="BK169"/>
  <c r="N169"/>
  <c r="BI168"/>
  <c r="BH168"/>
  <c r="BG168"/>
  <c r="BF168"/>
  <c r="BE168"/>
  <c r="AA168"/>
  <c r="Y168"/>
  <c r="W168"/>
  <c r="BK168"/>
  <c r="N168"/>
  <c r="BI167"/>
  <c r="BH167"/>
  <c r="BG167"/>
  <c r="BF167"/>
  <c r="BE167"/>
  <c r="AA167"/>
  <c r="Y167"/>
  <c r="W167"/>
  <c r="BK167"/>
  <c r="N167"/>
  <c r="BI166"/>
  <c r="BH166"/>
  <c r="BG166"/>
  <c r="BF166"/>
  <c r="BE166"/>
  <c r="AA166"/>
  <c r="Y166"/>
  <c r="W166"/>
  <c r="BK166"/>
  <c r="N166"/>
  <c r="BI165"/>
  <c r="BH165"/>
  <c r="BG165"/>
  <c r="BF165"/>
  <c r="BE165"/>
  <c r="AA165"/>
  <c r="Y165"/>
  <c r="W165"/>
  <c r="BK165"/>
  <c r="N165"/>
  <c r="BI164"/>
  <c r="BH164"/>
  <c r="BG164"/>
  <c r="BF164"/>
  <c r="BE164"/>
  <c r="AA164"/>
  <c r="Y164"/>
  <c r="W164"/>
  <c r="BK164"/>
  <c r="N164"/>
  <c r="BI163"/>
  <c r="BH163"/>
  <c r="BG163"/>
  <c r="BF163"/>
  <c r="BE163"/>
  <c r="AA163"/>
  <c r="Y163"/>
  <c r="W163"/>
  <c r="BK163"/>
  <c r="N163"/>
  <c r="BI162"/>
  <c r="BH162"/>
  <c r="BG162"/>
  <c r="BF162"/>
  <c r="BE162"/>
  <c r="AA162"/>
  <c r="Y162"/>
  <c r="W162"/>
  <c r="BK162"/>
  <c r="N162"/>
  <c r="BI161"/>
  <c r="BH161"/>
  <c r="BG161"/>
  <c r="BF161"/>
  <c r="BE161"/>
  <c r="AA161"/>
  <c r="Y161"/>
  <c r="W161"/>
  <c r="BK161"/>
  <c r="N161"/>
  <c r="BI160"/>
  <c r="BH160"/>
  <c r="BG160"/>
  <c r="BF160"/>
  <c r="BE160"/>
  <c r="AA160"/>
  <c r="Y160"/>
  <c r="W160"/>
  <c r="BK160"/>
  <c r="N160"/>
  <c r="BI159"/>
  <c r="BH159"/>
  <c r="BG159"/>
  <c r="BF159"/>
  <c r="BE159"/>
  <c r="AA159"/>
  <c r="Y159"/>
  <c r="W159"/>
  <c r="BK159"/>
  <c r="N159"/>
  <c r="BI158"/>
  <c r="BH158"/>
  <c r="BG158"/>
  <c r="BF158"/>
  <c r="BE158"/>
  <c r="AA158"/>
  <c r="Y158"/>
  <c r="W158"/>
  <c r="BK158"/>
  <c r="N158"/>
  <c r="BI157"/>
  <c r="BH157"/>
  <c r="BG157"/>
  <c r="BF157"/>
  <c r="BE157"/>
  <c r="AA157"/>
  <c r="Y157"/>
  <c r="W157"/>
  <c r="BK157"/>
  <c r="N157"/>
  <c r="BI156"/>
  <c r="BH156"/>
  <c r="BG156"/>
  <c r="BF156"/>
  <c r="BE156"/>
  <c r="AA156"/>
  <c r="Y156"/>
  <c r="W156"/>
  <c r="BK156"/>
  <c r="N156"/>
  <c r="BI155"/>
  <c r="BH155"/>
  <c r="BG155"/>
  <c r="BF155"/>
  <c r="BE155"/>
  <c r="AA155"/>
  <c r="Y155"/>
  <c r="W155"/>
  <c r="BK155"/>
  <c r="N155"/>
  <c r="BI154"/>
  <c r="BH154"/>
  <c r="BG154"/>
  <c r="BF154"/>
  <c r="BE154"/>
  <c r="AA154"/>
  <c r="Y154"/>
  <c r="W154"/>
  <c r="BK154"/>
  <c r="N154"/>
  <c r="BI153"/>
  <c r="BH153"/>
  <c r="BG153"/>
  <c r="BF153"/>
  <c r="BE153"/>
  <c r="AA153"/>
  <c r="Y153"/>
  <c r="W153"/>
  <c r="BK153"/>
  <c r="N153"/>
  <c r="N91"/>
  <c r="BI151"/>
  <c r="BH151"/>
  <c r="BG151"/>
  <c r="BF151"/>
  <c r="BE151"/>
  <c r="AA151"/>
  <c r="Y151"/>
  <c r="W151"/>
  <c r="BK151"/>
  <c r="N151"/>
  <c r="BI150"/>
  <c r="BH150"/>
  <c r="BG150"/>
  <c r="BF150"/>
  <c r="BE150"/>
  <c r="AA150"/>
  <c r="Y150"/>
  <c r="W150"/>
  <c r="BK150"/>
  <c r="N150"/>
  <c r="BI149"/>
  <c r="BH149"/>
  <c r="BG149"/>
  <c r="BF149"/>
  <c r="BE149"/>
  <c r="AA149"/>
  <c r="Y149"/>
  <c r="W149"/>
  <c r="BK149"/>
  <c r="N149"/>
  <c r="BI148"/>
  <c r="BH148"/>
  <c r="BG148"/>
  <c r="BF148"/>
  <c r="BE148"/>
  <c r="AA148"/>
  <c r="Y148"/>
  <c r="W148"/>
  <c r="BK148"/>
  <c r="N148"/>
  <c r="BI147"/>
  <c r="BH147"/>
  <c r="BG147"/>
  <c r="BF147"/>
  <c r="BE147"/>
  <c r="AA147"/>
  <c r="Y147"/>
  <c r="W147"/>
  <c r="BK147"/>
  <c r="N147"/>
  <c r="BI146"/>
  <c r="BH146"/>
  <c r="BG146"/>
  <c r="BF146"/>
  <c r="BE146"/>
  <c r="AA146"/>
  <c r="Y146"/>
  <c r="W146"/>
  <c r="BK146"/>
  <c r="N146"/>
  <c r="BI145"/>
  <c r="BH145"/>
  <c r="BG145"/>
  <c r="BF145"/>
  <c r="BE145"/>
  <c r="AA145"/>
  <c r="Y145"/>
  <c r="W145"/>
  <c r="BK145"/>
  <c r="N145"/>
  <c r="BI144"/>
  <c r="BH144"/>
  <c r="BG144"/>
  <c r="BF144"/>
  <c r="BE144"/>
  <c r="AA144"/>
  <c r="Y144"/>
  <c r="W144"/>
  <c r="BK144"/>
  <c r="N144"/>
  <c r="BI143"/>
  <c r="BH143"/>
  <c r="BG143"/>
  <c r="BF143"/>
  <c r="BE143"/>
  <c r="AA143"/>
  <c r="Y143"/>
  <c r="W143"/>
  <c r="BK143"/>
  <c r="N143"/>
  <c r="BI142"/>
  <c r="BH142"/>
  <c r="BG142"/>
  <c r="BF142"/>
  <c r="BE142"/>
  <c r="AA142"/>
  <c r="Y142"/>
  <c r="W142"/>
  <c r="BK142"/>
  <c r="N142"/>
  <c r="BI141"/>
  <c r="BH141"/>
  <c r="BG141"/>
  <c r="BF141"/>
  <c r="BE141"/>
  <c r="AA141"/>
  <c r="Y141"/>
  <c r="W141"/>
  <c r="BK141"/>
  <c r="N141"/>
  <c r="BI140"/>
  <c r="BH140"/>
  <c r="BG140"/>
  <c r="BF140"/>
  <c r="BE140"/>
  <c r="AA140"/>
  <c r="Y140"/>
  <c r="W140"/>
  <c r="BK140"/>
  <c r="N140"/>
  <c r="BI139"/>
  <c r="BH139"/>
  <c r="BG139"/>
  <c r="BF139"/>
  <c r="BE139"/>
  <c r="AA139"/>
  <c r="Y139"/>
  <c r="W139"/>
  <c r="BK139"/>
  <c r="N139"/>
  <c r="BI138"/>
  <c r="BH138"/>
  <c r="BG138"/>
  <c r="BF138"/>
  <c r="BE138"/>
  <c r="AA138"/>
  <c r="Y138"/>
  <c r="W138"/>
  <c r="BK138"/>
  <c r="N138"/>
  <c r="BI137"/>
  <c r="BH137"/>
  <c r="BG137"/>
  <c r="BF137"/>
  <c r="BE137"/>
  <c r="AA137"/>
  <c r="Y137"/>
  <c r="W137"/>
  <c r="BK137"/>
  <c r="N137"/>
  <c r="BI136"/>
  <c r="BH136"/>
  <c r="BG136"/>
  <c r="BF136"/>
  <c r="BE136"/>
  <c r="AA136"/>
  <c r="Y136"/>
  <c r="W136"/>
  <c r="BK136"/>
  <c r="N136"/>
  <c r="BI135"/>
  <c r="BH135"/>
  <c r="BG135"/>
  <c r="BF135"/>
  <c r="BE135"/>
  <c r="AA135"/>
  <c r="Y135"/>
  <c r="W135"/>
  <c r="BK135"/>
  <c r="N135"/>
  <c r="BI134"/>
  <c r="BH134"/>
  <c r="BG134"/>
  <c r="BF134"/>
  <c r="BE134"/>
  <c r="AA134"/>
  <c r="Y134"/>
  <c r="W134"/>
  <c r="BK134"/>
  <c r="N134"/>
  <c r="BI133"/>
  <c r="BH133"/>
  <c r="BG133"/>
  <c r="BF133"/>
  <c r="BE133"/>
  <c r="AA133"/>
  <c r="Y133"/>
  <c r="W133"/>
  <c r="BK133"/>
  <c r="N133"/>
  <c r="BI132"/>
  <c r="BH132"/>
  <c r="BG132"/>
  <c r="BF132"/>
  <c r="BE132"/>
  <c r="AA132"/>
  <c r="Y132"/>
  <c r="W132"/>
  <c r="BK132"/>
  <c r="N132"/>
  <c r="BI131"/>
  <c r="BH131"/>
  <c r="BG131"/>
  <c r="BF131"/>
  <c r="BE131"/>
  <c r="AA131"/>
  <c r="Y131"/>
  <c r="W131"/>
  <c r="BK131"/>
  <c r="N131"/>
  <c r="BI130"/>
  <c r="BH130"/>
  <c r="BG130"/>
  <c r="BF130"/>
  <c r="BE130"/>
  <c r="AA130"/>
  <c r="Y130"/>
  <c r="W130"/>
  <c r="BK130"/>
  <c r="N130"/>
  <c r="BI129"/>
  <c r="BH129"/>
  <c r="BG129"/>
  <c r="BF129"/>
  <c r="BE129"/>
  <c r="AA129"/>
  <c r="Y129"/>
  <c r="W129"/>
  <c r="BK129"/>
  <c r="N129"/>
  <c r="BI128"/>
  <c r="BH128"/>
  <c r="BG128"/>
  <c r="BF128"/>
  <c r="BE128"/>
  <c r="AA128"/>
  <c r="Y128"/>
  <c r="W128"/>
  <c r="BK128"/>
  <c r="N128"/>
  <c r="BI127"/>
  <c r="BH127"/>
  <c r="BG127"/>
  <c r="BF127"/>
  <c r="BE127"/>
  <c r="AA127"/>
  <c r="Y127"/>
  <c r="W127"/>
  <c r="BK127"/>
  <c r="N127"/>
  <c r="BI126"/>
  <c r="BH126"/>
  <c r="BG126"/>
  <c r="BF126"/>
  <c r="BE126"/>
  <c r="AA126"/>
  <c r="Y126"/>
  <c r="W126"/>
  <c r="BK126"/>
  <c r="N126"/>
  <c r="BI125"/>
  <c r="BH125"/>
  <c r="BG125"/>
  <c r="BF125"/>
  <c r="BE125"/>
  <c r="AA125"/>
  <c r="Y125"/>
  <c r="W125"/>
  <c r="BK125"/>
  <c r="N125"/>
  <c r="BI124"/>
  <c r="BH124"/>
  <c r="BG124"/>
  <c r="BF124"/>
  <c r="BE124"/>
  <c r="AA124"/>
  <c r="Y124"/>
  <c r="W124"/>
  <c r="BK124"/>
  <c r="N124"/>
  <c r="BI122"/>
  <c r="BH122"/>
  <c r="BG122"/>
  <c r="BF122"/>
  <c r="BE122"/>
  <c r="AA122"/>
  <c r="Y122"/>
  <c r="W122"/>
  <c r="BK122"/>
  <c r="N122"/>
  <c r="N90"/>
  <c r="M117"/>
  <c r="F117"/>
  <c r="M116"/>
  <c r="F116"/>
  <c r="M114"/>
  <c r="F114"/>
  <c r="F112"/>
  <c r="F110"/>
  <c r="L102"/>
  <c r="N94"/>
  <c r="BI100"/>
  <c r="BH100"/>
  <c r="BG100"/>
  <c r="BF100"/>
  <c r="BE100"/>
  <c r="N100"/>
  <c r="BI99"/>
  <c r="BH99"/>
  <c r="BG99"/>
  <c r="BF99"/>
  <c r="BE99"/>
  <c r="N99"/>
  <c r="BI98"/>
  <c r="BH98"/>
  <c r="BG98"/>
  <c r="BF98"/>
  <c r="BE98"/>
  <c r="N98"/>
  <c r="BI97"/>
  <c r="BH97"/>
  <c r="BG97"/>
  <c r="BF97"/>
  <c r="BE97"/>
  <c r="N97"/>
  <c r="BI96"/>
  <c r="BH96"/>
  <c r="BG96"/>
  <c r="BF96"/>
  <c r="BE96"/>
  <c r="N96"/>
  <c r="BI95"/>
  <c r="BH95"/>
  <c r="BG95"/>
  <c r="BF95"/>
  <c r="BE95"/>
  <c r="N95"/>
  <c r="M29"/>
  <c r="M28"/>
  <c r="M85"/>
  <c r="F85"/>
  <c r="M84"/>
  <c r="F84"/>
  <c r="M82"/>
  <c r="F82"/>
  <c r="F80"/>
  <c r="F78"/>
  <c r="L39"/>
  <c r="M31"/>
  <c r="O10"/>
  <c r="F6"/>
  <c i="14" r="N203"/>
  <c r="BK203"/>
  <c r="AA184"/>
  <c r="Y184"/>
  <c r="W184"/>
  <c r="N184"/>
  <c r="BK184"/>
  <c r="AA163"/>
  <c r="Y163"/>
  <c r="W163"/>
  <c r="N163"/>
  <c r="BK163"/>
  <c r="AA151"/>
  <c r="Y151"/>
  <c r="W151"/>
  <c r="N151"/>
  <c r="BK151"/>
  <c r="AA145"/>
  <c r="Y145"/>
  <c r="W145"/>
  <c r="N145"/>
  <c r="BK145"/>
  <c r="AA124"/>
  <c r="Y124"/>
  <c r="W124"/>
  <c r="N124"/>
  <c r="BK124"/>
  <c r="AA123"/>
  <c r="Y123"/>
  <c r="W123"/>
  <c r="N123"/>
  <c r="BK123"/>
  <c i="1" r="BD102"/>
  <c r="BC102"/>
  <c r="BB102"/>
  <c r="BA102"/>
  <c r="AZ102"/>
  <c r="AY102"/>
  <c r="AX102"/>
  <c r="AW102"/>
  <c r="AV102"/>
  <c r="AU102"/>
  <c r="AG102"/>
  <c r="AS102"/>
  <c i="14" r="H37"/>
  <c r="H36"/>
  <c r="H35"/>
  <c r="M34"/>
  <c r="H34"/>
  <c r="M33"/>
  <c r="H33"/>
  <c r="BI208"/>
  <c r="BH208"/>
  <c r="BG208"/>
  <c r="BF208"/>
  <c r="BE208"/>
  <c r="N208"/>
  <c r="BK208"/>
  <c r="BI207"/>
  <c r="BH207"/>
  <c r="BG207"/>
  <c r="BF207"/>
  <c r="BE207"/>
  <c r="N207"/>
  <c r="BK207"/>
  <c r="BI206"/>
  <c r="BH206"/>
  <c r="BG206"/>
  <c r="BF206"/>
  <c r="BE206"/>
  <c r="N206"/>
  <c r="BK206"/>
  <c r="BI205"/>
  <c r="BH205"/>
  <c r="BG205"/>
  <c r="BF205"/>
  <c r="BE205"/>
  <c r="N205"/>
  <c r="BK205"/>
  <c r="BI204"/>
  <c r="BH204"/>
  <c r="BG204"/>
  <c r="BF204"/>
  <c r="BE204"/>
  <c r="N204"/>
  <c r="BK204"/>
  <c r="N95"/>
  <c r="N89"/>
  <c r="BI202"/>
  <c r="BH202"/>
  <c r="BG202"/>
  <c r="BF202"/>
  <c r="BE202"/>
  <c r="AA202"/>
  <c r="Y202"/>
  <c r="W202"/>
  <c r="BK202"/>
  <c r="N202"/>
  <c r="BI201"/>
  <c r="BH201"/>
  <c r="BG201"/>
  <c r="BF201"/>
  <c r="BE201"/>
  <c r="AA201"/>
  <c r="Y201"/>
  <c r="W201"/>
  <c r="BK201"/>
  <c r="N201"/>
  <c r="BI200"/>
  <c r="BH200"/>
  <c r="BG200"/>
  <c r="BF200"/>
  <c r="BE200"/>
  <c r="AA200"/>
  <c r="Y200"/>
  <c r="W200"/>
  <c r="BK200"/>
  <c r="N200"/>
  <c r="BI199"/>
  <c r="BH199"/>
  <c r="BG199"/>
  <c r="BF199"/>
  <c r="BE199"/>
  <c r="AA199"/>
  <c r="Y199"/>
  <c r="W199"/>
  <c r="BK199"/>
  <c r="N199"/>
  <c r="BI198"/>
  <c r="BH198"/>
  <c r="BG198"/>
  <c r="BF198"/>
  <c r="BE198"/>
  <c r="AA198"/>
  <c r="Y198"/>
  <c r="W198"/>
  <c r="BK198"/>
  <c r="N198"/>
  <c r="BI197"/>
  <c r="BH197"/>
  <c r="BG197"/>
  <c r="BF197"/>
  <c r="BE197"/>
  <c r="AA197"/>
  <c r="Y197"/>
  <c r="W197"/>
  <c r="BK197"/>
  <c r="N197"/>
  <c r="BI196"/>
  <c r="BH196"/>
  <c r="BG196"/>
  <c r="BF196"/>
  <c r="BE196"/>
  <c r="AA196"/>
  <c r="Y196"/>
  <c r="W196"/>
  <c r="BK196"/>
  <c r="N196"/>
  <c r="BI195"/>
  <c r="BH195"/>
  <c r="BG195"/>
  <c r="BF195"/>
  <c r="BE195"/>
  <c r="AA195"/>
  <c r="Y195"/>
  <c r="W195"/>
  <c r="BK195"/>
  <c r="N195"/>
  <c r="BI194"/>
  <c r="BH194"/>
  <c r="BG194"/>
  <c r="BF194"/>
  <c r="BE194"/>
  <c r="AA194"/>
  <c r="Y194"/>
  <c r="W194"/>
  <c r="BK194"/>
  <c r="N194"/>
  <c r="BI193"/>
  <c r="BH193"/>
  <c r="BG193"/>
  <c r="BF193"/>
  <c r="BE193"/>
  <c r="AA193"/>
  <c r="Y193"/>
  <c r="W193"/>
  <c r="BK193"/>
  <c r="N193"/>
  <c r="BI192"/>
  <c r="BH192"/>
  <c r="BG192"/>
  <c r="BF192"/>
  <c r="BE192"/>
  <c r="AA192"/>
  <c r="Y192"/>
  <c r="W192"/>
  <c r="BK192"/>
  <c r="N192"/>
  <c r="BI191"/>
  <c r="BH191"/>
  <c r="BG191"/>
  <c r="BF191"/>
  <c r="BE191"/>
  <c r="AA191"/>
  <c r="Y191"/>
  <c r="W191"/>
  <c r="BK191"/>
  <c r="N191"/>
  <c r="BI190"/>
  <c r="BH190"/>
  <c r="BG190"/>
  <c r="BF190"/>
  <c r="BE190"/>
  <c r="AA190"/>
  <c r="Y190"/>
  <c r="W190"/>
  <c r="BK190"/>
  <c r="N190"/>
  <c r="BI189"/>
  <c r="BH189"/>
  <c r="BG189"/>
  <c r="BF189"/>
  <c r="BE189"/>
  <c r="AA189"/>
  <c r="Y189"/>
  <c r="W189"/>
  <c r="BK189"/>
  <c r="N189"/>
  <c r="BI188"/>
  <c r="BH188"/>
  <c r="BG188"/>
  <c r="BF188"/>
  <c r="BE188"/>
  <c r="AA188"/>
  <c r="Y188"/>
  <c r="W188"/>
  <c r="BK188"/>
  <c r="N188"/>
  <c r="BI187"/>
  <c r="BH187"/>
  <c r="BG187"/>
  <c r="BF187"/>
  <c r="BE187"/>
  <c r="AA187"/>
  <c r="Y187"/>
  <c r="W187"/>
  <c r="BK187"/>
  <c r="N187"/>
  <c r="BI186"/>
  <c r="BH186"/>
  <c r="BG186"/>
  <c r="BF186"/>
  <c r="BE186"/>
  <c r="AA186"/>
  <c r="Y186"/>
  <c r="W186"/>
  <c r="BK186"/>
  <c r="N186"/>
  <c r="BI185"/>
  <c r="BH185"/>
  <c r="BG185"/>
  <c r="BF185"/>
  <c r="BE185"/>
  <c r="AA185"/>
  <c r="Y185"/>
  <c r="W185"/>
  <c r="BK185"/>
  <c r="N185"/>
  <c r="N94"/>
  <c r="BI183"/>
  <c r="BH183"/>
  <c r="BG183"/>
  <c r="BF183"/>
  <c r="BE183"/>
  <c r="AA183"/>
  <c r="Y183"/>
  <c r="W183"/>
  <c r="BK183"/>
  <c r="N183"/>
  <c r="BI182"/>
  <c r="BH182"/>
  <c r="BG182"/>
  <c r="BF182"/>
  <c r="BE182"/>
  <c r="AA182"/>
  <c r="Y182"/>
  <c r="W182"/>
  <c r="BK182"/>
  <c r="N182"/>
  <c r="BI181"/>
  <c r="BH181"/>
  <c r="BG181"/>
  <c r="BF181"/>
  <c r="BE181"/>
  <c r="AA181"/>
  <c r="Y181"/>
  <c r="W181"/>
  <c r="BK181"/>
  <c r="N181"/>
  <c r="BI180"/>
  <c r="BH180"/>
  <c r="BG180"/>
  <c r="BF180"/>
  <c r="BE180"/>
  <c r="AA180"/>
  <c r="Y180"/>
  <c r="W180"/>
  <c r="BK180"/>
  <c r="N180"/>
  <c r="BI179"/>
  <c r="BH179"/>
  <c r="BG179"/>
  <c r="BF179"/>
  <c r="BE179"/>
  <c r="AA179"/>
  <c r="Y179"/>
  <c r="W179"/>
  <c r="BK179"/>
  <c r="N179"/>
  <c r="BI178"/>
  <c r="BH178"/>
  <c r="BG178"/>
  <c r="BF178"/>
  <c r="BE178"/>
  <c r="AA178"/>
  <c r="Y178"/>
  <c r="W178"/>
  <c r="BK178"/>
  <c r="N178"/>
  <c r="BI177"/>
  <c r="BH177"/>
  <c r="BG177"/>
  <c r="BF177"/>
  <c r="BE177"/>
  <c r="AA177"/>
  <c r="Y177"/>
  <c r="W177"/>
  <c r="BK177"/>
  <c r="N177"/>
  <c r="BI176"/>
  <c r="BH176"/>
  <c r="BG176"/>
  <c r="BF176"/>
  <c r="BE176"/>
  <c r="AA176"/>
  <c r="Y176"/>
  <c r="W176"/>
  <c r="BK176"/>
  <c r="N176"/>
  <c r="BI175"/>
  <c r="BH175"/>
  <c r="BG175"/>
  <c r="BF175"/>
  <c r="BE175"/>
  <c r="AA175"/>
  <c r="Y175"/>
  <c r="W175"/>
  <c r="BK175"/>
  <c r="N175"/>
  <c r="BI174"/>
  <c r="BH174"/>
  <c r="BG174"/>
  <c r="BF174"/>
  <c r="BE174"/>
  <c r="AA174"/>
  <c r="Y174"/>
  <c r="W174"/>
  <c r="BK174"/>
  <c r="N174"/>
  <c r="BI173"/>
  <c r="BH173"/>
  <c r="BG173"/>
  <c r="BF173"/>
  <c r="BE173"/>
  <c r="AA173"/>
  <c r="Y173"/>
  <c r="W173"/>
  <c r="BK173"/>
  <c r="N173"/>
  <c r="BI172"/>
  <c r="BH172"/>
  <c r="BG172"/>
  <c r="BF172"/>
  <c r="BE172"/>
  <c r="AA172"/>
  <c r="Y172"/>
  <c r="W172"/>
  <c r="BK172"/>
  <c r="N172"/>
  <c r="BI171"/>
  <c r="BH171"/>
  <c r="BG171"/>
  <c r="BF171"/>
  <c r="BE171"/>
  <c r="AA171"/>
  <c r="Y171"/>
  <c r="W171"/>
  <c r="BK171"/>
  <c r="N171"/>
  <c r="BI170"/>
  <c r="BH170"/>
  <c r="BG170"/>
  <c r="BF170"/>
  <c r="BE170"/>
  <c r="AA170"/>
  <c r="Y170"/>
  <c r="W170"/>
  <c r="BK170"/>
  <c r="N170"/>
  <c r="BI169"/>
  <c r="BH169"/>
  <c r="BG169"/>
  <c r="BF169"/>
  <c r="BE169"/>
  <c r="AA169"/>
  <c r="Y169"/>
  <c r="W169"/>
  <c r="BK169"/>
  <c r="N169"/>
  <c r="BI168"/>
  <c r="BH168"/>
  <c r="BG168"/>
  <c r="BF168"/>
  <c r="BE168"/>
  <c r="AA168"/>
  <c r="Y168"/>
  <c r="W168"/>
  <c r="BK168"/>
  <c r="N168"/>
  <c r="BI167"/>
  <c r="BH167"/>
  <c r="BG167"/>
  <c r="BF167"/>
  <c r="BE167"/>
  <c r="AA167"/>
  <c r="Y167"/>
  <c r="W167"/>
  <c r="BK167"/>
  <c r="N167"/>
  <c r="BI166"/>
  <c r="BH166"/>
  <c r="BG166"/>
  <c r="BF166"/>
  <c r="BE166"/>
  <c r="AA166"/>
  <c r="Y166"/>
  <c r="W166"/>
  <c r="BK166"/>
  <c r="N166"/>
  <c r="BI165"/>
  <c r="BH165"/>
  <c r="BG165"/>
  <c r="BF165"/>
  <c r="BE165"/>
  <c r="AA165"/>
  <c r="Y165"/>
  <c r="W165"/>
  <c r="BK165"/>
  <c r="N165"/>
  <c r="BI164"/>
  <c r="BH164"/>
  <c r="BG164"/>
  <c r="BF164"/>
  <c r="BE164"/>
  <c r="AA164"/>
  <c r="Y164"/>
  <c r="W164"/>
  <c r="BK164"/>
  <c r="N164"/>
  <c r="N93"/>
  <c r="BI162"/>
  <c r="BH162"/>
  <c r="BG162"/>
  <c r="BF162"/>
  <c r="BE162"/>
  <c r="AA162"/>
  <c r="Y162"/>
  <c r="W162"/>
  <c r="BK162"/>
  <c r="N162"/>
  <c r="BI161"/>
  <c r="BH161"/>
  <c r="BG161"/>
  <c r="BF161"/>
  <c r="BE161"/>
  <c r="AA161"/>
  <c r="Y161"/>
  <c r="W161"/>
  <c r="BK161"/>
  <c r="N161"/>
  <c r="BI160"/>
  <c r="BH160"/>
  <c r="BG160"/>
  <c r="BF160"/>
  <c r="BE160"/>
  <c r="AA160"/>
  <c r="Y160"/>
  <c r="W160"/>
  <c r="BK160"/>
  <c r="N160"/>
  <c r="BI159"/>
  <c r="BH159"/>
  <c r="BG159"/>
  <c r="BF159"/>
  <c r="BE159"/>
  <c r="AA159"/>
  <c r="Y159"/>
  <c r="W159"/>
  <c r="BK159"/>
  <c r="N159"/>
  <c r="BI158"/>
  <c r="BH158"/>
  <c r="BG158"/>
  <c r="BF158"/>
  <c r="BE158"/>
  <c r="AA158"/>
  <c r="Y158"/>
  <c r="W158"/>
  <c r="BK158"/>
  <c r="N158"/>
  <c r="BI157"/>
  <c r="BH157"/>
  <c r="BG157"/>
  <c r="BF157"/>
  <c r="BE157"/>
  <c r="AA157"/>
  <c r="Y157"/>
  <c r="W157"/>
  <c r="BK157"/>
  <c r="N157"/>
  <c r="BI156"/>
  <c r="BH156"/>
  <c r="BG156"/>
  <c r="BF156"/>
  <c r="BE156"/>
  <c r="AA156"/>
  <c r="Y156"/>
  <c r="W156"/>
  <c r="BK156"/>
  <c r="N156"/>
  <c r="BI155"/>
  <c r="BH155"/>
  <c r="BG155"/>
  <c r="BF155"/>
  <c r="BE155"/>
  <c r="AA155"/>
  <c r="Y155"/>
  <c r="W155"/>
  <c r="BK155"/>
  <c r="N155"/>
  <c r="BI154"/>
  <c r="BH154"/>
  <c r="BG154"/>
  <c r="BF154"/>
  <c r="BE154"/>
  <c r="AA154"/>
  <c r="Y154"/>
  <c r="W154"/>
  <c r="BK154"/>
  <c r="N154"/>
  <c r="BI153"/>
  <c r="BH153"/>
  <c r="BG153"/>
  <c r="BF153"/>
  <c r="BE153"/>
  <c r="AA153"/>
  <c r="Y153"/>
  <c r="W153"/>
  <c r="BK153"/>
  <c r="N153"/>
  <c r="BI152"/>
  <c r="BH152"/>
  <c r="BG152"/>
  <c r="BF152"/>
  <c r="BE152"/>
  <c r="AA152"/>
  <c r="Y152"/>
  <c r="W152"/>
  <c r="BK152"/>
  <c r="N152"/>
  <c r="N92"/>
  <c r="BI150"/>
  <c r="BH150"/>
  <c r="BG150"/>
  <c r="BF150"/>
  <c r="BE150"/>
  <c r="AA150"/>
  <c r="Y150"/>
  <c r="W150"/>
  <c r="BK150"/>
  <c r="N150"/>
  <c r="BI149"/>
  <c r="BH149"/>
  <c r="BG149"/>
  <c r="BF149"/>
  <c r="BE149"/>
  <c r="AA149"/>
  <c r="Y149"/>
  <c r="W149"/>
  <c r="BK149"/>
  <c r="N149"/>
  <c r="BI148"/>
  <c r="BH148"/>
  <c r="BG148"/>
  <c r="BF148"/>
  <c r="BE148"/>
  <c r="AA148"/>
  <c r="Y148"/>
  <c r="W148"/>
  <c r="BK148"/>
  <c r="N148"/>
  <c r="BI147"/>
  <c r="BH147"/>
  <c r="BG147"/>
  <c r="BF147"/>
  <c r="BE147"/>
  <c r="AA147"/>
  <c r="Y147"/>
  <c r="W147"/>
  <c r="BK147"/>
  <c r="N147"/>
  <c r="BI146"/>
  <c r="BH146"/>
  <c r="BG146"/>
  <c r="BF146"/>
  <c r="BE146"/>
  <c r="AA146"/>
  <c r="Y146"/>
  <c r="W146"/>
  <c r="BK146"/>
  <c r="N146"/>
  <c r="N91"/>
  <c r="BI144"/>
  <c r="BH144"/>
  <c r="BG144"/>
  <c r="BF144"/>
  <c r="BE144"/>
  <c r="AA144"/>
  <c r="Y144"/>
  <c r="W144"/>
  <c r="BK144"/>
  <c r="N144"/>
  <c r="BI143"/>
  <c r="BH143"/>
  <c r="BG143"/>
  <c r="BF143"/>
  <c r="BE143"/>
  <c r="AA143"/>
  <c r="Y143"/>
  <c r="W143"/>
  <c r="BK143"/>
  <c r="N143"/>
  <c r="BI142"/>
  <c r="BH142"/>
  <c r="BG142"/>
  <c r="BF142"/>
  <c r="BE142"/>
  <c r="AA142"/>
  <c r="Y142"/>
  <c r="W142"/>
  <c r="BK142"/>
  <c r="N142"/>
  <c r="BI141"/>
  <c r="BH141"/>
  <c r="BG141"/>
  <c r="BF141"/>
  <c r="BE141"/>
  <c r="AA141"/>
  <c r="Y141"/>
  <c r="W141"/>
  <c r="BK141"/>
  <c r="N141"/>
  <c r="BI140"/>
  <c r="BH140"/>
  <c r="BG140"/>
  <c r="BF140"/>
  <c r="BE140"/>
  <c r="AA140"/>
  <c r="Y140"/>
  <c r="W140"/>
  <c r="BK140"/>
  <c r="N140"/>
  <c r="BI139"/>
  <c r="BH139"/>
  <c r="BG139"/>
  <c r="BF139"/>
  <c r="BE139"/>
  <c r="AA139"/>
  <c r="Y139"/>
  <c r="W139"/>
  <c r="BK139"/>
  <c r="N139"/>
  <c r="BI138"/>
  <c r="BH138"/>
  <c r="BG138"/>
  <c r="BF138"/>
  <c r="BE138"/>
  <c r="AA138"/>
  <c r="Y138"/>
  <c r="W138"/>
  <c r="BK138"/>
  <c r="N138"/>
  <c r="BI137"/>
  <c r="BH137"/>
  <c r="BG137"/>
  <c r="BF137"/>
  <c r="BE137"/>
  <c r="AA137"/>
  <c r="Y137"/>
  <c r="W137"/>
  <c r="BK137"/>
  <c r="N137"/>
  <c r="BI136"/>
  <c r="BH136"/>
  <c r="BG136"/>
  <c r="BF136"/>
  <c r="BE136"/>
  <c r="AA136"/>
  <c r="Y136"/>
  <c r="W136"/>
  <c r="BK136"/>
  <c r="N136"/>
  <c r="BI135"/>
  <c r="BH135"/>
  <c r="BG135"/>
  <c r="BF135"/>
  <c r="BE135"/>
  <c r="AA135"/>
  <c r="Y135"/>
  <c r="W135"/>
  <c r="BK135"/>
  <c r="N135"/>
  <c r="BI134"/>
  <c r="BH134"/>
  <c r="BG134"/>
  <c r="BF134"/>
  <c r="BE134"/>
  <c r="AA134"/>
  <c r="Y134"/>
  <c r="W134"/>
  <c r="BK134"/>
  <c r="N134"/>
  <c r="BI133"/>
  <c r="BH133"/>
  <c r="BG133"/>
  <c r="BF133"/>
  <c r="BE133"/>
  <c r="AA133"/>
  <c r="Y133"/>
  <c r="W133"/>
  <c r="BK133"/>
  <c r="N133"/>
  <c r="BI132"/>
  <c r="BH132"/>
  <c r="BG132"/>
  <c r="BF132"/>
  <c r="BE132"/>
  <c r="AA132"/>
  <c r="Y132"/>
  <c r="W132"/>
  <c r="BK132"/>
  <c r="N132"/>
  <c r="BI131"/>
  <c r="BH131"/>
  <c r="BG131"/>
  <c r="BF131"/>
  <c r="BE131"/>
  <c r="AA131"/>
  <c r="Y131"/>
  <c r="W131"/>
  <c r="BK131"/>
  <c r="N131"/>
  <c r="BI130"/>
  <c r="BH130"/>
  <c r="BG130"/>
  <c r="BF130"/>
  <c r="BE130"/>
  <c r="AA130"/>
  <c r="Y130"/>
  <c r="W130"/>
  <c r="BK130"/>
  <c r="N130"/>
  <c r="BI129"/>
  <c r="BH129"/>
  <c r="BG129"/>
  <c r="BF129"/>
  <c r="BE129"/>
  <c r="AA129"/>
  <c r="Y129"/>
  <c r="W129"/>
  <c r="BK129"/>
  <c r="N129"/>
  <c r="BI128"/>
  <c r="BH128"/>
  <c r="BG128"/>
  <c r="BF128"/>
  <c r="BE128"/>
  <c r="AA128"/>
  <c r="Y128"/>
  <c r="W128"/>
  <c r="BK128"/>
  <c r="N128"/>
  <c r="BI127"/>
  <c r="BH127"/>
  <c r="BG127"/>
  <c r="BF127"/>
  <c r="BE127"/>
  <c r="AA127"/>
  <c r="Y127"/>
  <c r="W127"/>
  <c r="BK127"/>
  <c r="N127"/>
  <c r="BI126"/>
  <c r="BH126"/>
  <c r="BG126"/>
  <c r="BF126"/>
  <c r="BE126"/>
  <c r="AA126"/>
  <c r="Y126"/>
  <c r="W126"/>
  <c r="BK126"/>
  <c r="N126"/>
  <c r="BI125"/>
  <c r="BH125"/>
  <c r="BG125"/>
  <c r="BF125"/>
  <c r="BE125"/>
  <c r="AA125"/>
  <c r="Y125"/>
  <c r="W125"/>
  <c r="BK125"/>
  <c r="N125"/>
  <c r="N90"/>
  <c r="M120"/>
  <c r="F120"/>
  <c r="M119"/>
  <c r="F119"/>
  <c r="M117"/>
  <c r="F117"/>
  <c r="F115"/>
  <c r="F113"/>
  <c r="L105"/>
  <c r="N97"/>
  <c r="BI103"/>
  <c r="BH103"/>
  <c r="BG103"/>
  <c r="BF103"/>
  <c r="BE103"/>
  <c r="N103"/>
  <c r="BI102"/>
  <c r="BH102"/>
  <c r="BG102"/>
  <c r="BF102"/>
  <c r="BE102"/>
  <c r="N102"/>
  <c r="BI101"/>
  <c r="BH101"/>
  <c r="BG101"/>
  <c r="BF101"/>
  <c r="BE101"/>
  <c r="N101"/>
  <c r="BI100"/>
  <c r="BH100"/>
  <c r="BG100"/>
  <c r="BF100"/>
  <c r="BE100"/>
  <c r="N100"/>
  <c r="BI99"/>
  <c r="BH99"/>
  <c r="BG99"/>
  <c r="BF99"/>
  <c r="BE99"/>
  <c r="N99"/>
  <c r="BI98"/>
  <c r="BH98"/>
  <c r="BG98"/>
  <c r="BF98"/>
  <c r="BE98"/>
  <c r="N98"/>
  <c r="M29"/>
  <c r="M28"/>
  <c r="M85"/>
  <c r="F85"/>
  <c r="M84"/>
  <c r="F84"/>
  <c r="M82"/>
  <c r="F82"/>
  <c r="F80"/>
  <c r="F78"/>
  <c r="L39"/>
  <c r="M31"/>
  <c r="O10"/>
  <c r="F6"/>
  <c i="13" r="N187"/>
  <c r="BK187"/>
  <c r="AA168"/>
  <c r="Y168"/>
  <c r="W168"/>
  <c r="N168"/>
  <c r="BK168"/>
  <c r="AA155"/>
  <c r="Y155"/>
  <c r="W155"/>
  <c r="N155"/>
  <c r="BK155"/>
  <c r="AA149"/>
  <c r="Y149"/>
  <c r="W149"/>
  <c r="N149"/>
  <c r="BK149"/>
  <c r="AA143"/>
  <c r="Y143"/>
  <c r="W143"/>
  <c r="N143"/>
  <c r="BK143"/>
  <c r="AA136"/>
  <c r="Y136"/>
  <c r="W136"/>
  <c r="N136"/>
  <c r="BK136"/>
  <c r="AA125"/>
  <c r="Y125"/>
  <c r="W125"/>
  <c r="N125"/>
  <c r="BK125"/>
  <c r="AA124"/>
  <c r="Y124"/>
  <c r="W124"/>
  <c r="N124"/>
  <c r="BK124"/>
  <c i="1" r="BD101"/>
  <c r="BC101"/>
  <c r="BB101"/>
  <c r="BA101"/>
  <c r="AZ101"/>
  <c r="AY101"/>
  <c r="AX101"/>
  <c r="AW101"/>
  <c r="AV101"/>
  <c r="AU101"/>
  <c r="AG101"/>
  <c r="AS101"/>
  <c i="13" r="H37"/>
  <c r="H36"/>
  <c r="H35"/>
  <c r="M34"/>
  <c r="H34"/>
  <c r="M33"/>
  <c r="H33"/>
  <c r="BI192"/>
  <c r="BH192"/>
  <c r="BG192"/>
  <c r="BF192"/>
  <c r="BE192"/>
  <c r="N192"/>
  <c r="BK192"/>
  <c r="BI191"/>
  <c r="BH191"/>
  <c r="BG191"/>
  <c r="BF191"/>
  <c r="BE191"/>
  <c r="N191"/>
  <c r="BK191"/>
  <c r="BI190"/>
  <c r="BH190"/>
  <c r="BG190"/>
  <c r="BF190"/>
  <c r="BE190"/>
  <c r="N190"/>
  <c r="BK190"/>
  <c r="BI189"/>
  <c r="BH189"/>
  <c r="BG189"/>
  <c r="BF189"/>
  <c r="BE189"/>
  <c r="N189"/>
  <c r="BK189"/>
  <c r="BI188"/>
  <c r="BH188"/>
  <c r="BG188"/>
  <c r="BF188"/>
  <c r="BE188"/>
  <c r="N188"/>
  <c r="BK188"/>
  <c r="N96"/>
  <c r="N89"/>
  <c r="BI186"/>
  <c r="BH186"/>
  <c r="BG186"/>
  <c r="BF186"/>
  <c r="BE186"/>
  <c r="AA186"/>
  <c r="Y186"/>
  <c r="W186"/>
  <c r="BK186"/>
  <c r="N186"/>
  <c r="BI185"/>
  <c r="BH185"/>
  <c r="BG185"/>
  <c r="BF185"/>
  <c r="BE185"/>
  <c r="AA185"/>
  <c r="Y185"/>
  <c r="W185"/>
  <c r="BK185"/>
  <c r="N185"/>
  <c r="BI184"/>
  <c r="BH184"/>
  <c r="BG184"/>
  <c r="BF184"/>
  <c r="BE184"/>
  <c r="AA184"/>
  <c r="Y184"/>
  <c r="W184"/>
  <c r="BK184"/>
  <c r="N184"/>
  <c r="BI183"/>
  <c r="BH183"/>
  <c r="BG183"/>
  <c r="BF183"/>
  <c r="BE183"/>
  <c r="AA183"/>
  <c r="Y183"/>
  <c r="W183"/>
  <c r="BK183"/>
  <c r="N183"/>
  <c r="BI182"/>
  <c r="BH182"/>
  <c r="BG182"/>
  <c r="BF182"/>
  <c r="BE182"/>
  <c r="AA182"/>
  <c r="Y182"/>
  <c r="W182"/>
  <c r="BK182"/>
  <c r="N182"/>
  <c r="BI181"/>
  <c r="BH181"/>
  <c r="BG181"/>
  <c r="BF181"/>
  <c r="BE181"/>
  <c r="AA181"/>
  <c r="Y181"/>
  <c r="W181"/>
  <c r="BK181"/>
  <c r="N181"/>
  <c r="BI180"/>
  <c r="BH180"/>
  <c r="BG180"/>
  <c r="BF180"/>
  <c r="BE180"/>
  <c r="AA180"/>
  <c r="Y180"/>
  <c r="W180"/>
  <c r="BK180"/>
  <c r="N180"/>
  <c r="BI179"/>
  <c r="BH179"/>
  <c r="BG179"/>
  <c r="BF179"/>
  <c r="BE179"/>
  <c r="AA179"/>
  <c r="Y179"/>
  <c r="W179"/>
  <c r="BK179"/>
  <c r="N179"/>
  <c r="BI178"/>
  <c r="BH178"/>
  <c r="BG178"/>
  <c r="BF178"/>
  <c r="BE178"/>
  <c r="AA178"/>
  <c r="Y178"/>
  <c r="W178"/>
  <c r="BK178"/>
  <c r="N178"/>
  <c r="BI177"/>
  <c r="BH177"/>
  <c r="BG177"/>
  <c r="BF177"/>
  <c r="BE177"/>
  <c r="AA177"/>
  <c r="Y177"/>
  <c r="W177"/>
  <c r="BK177"/>
  <c r="N177"/>
  <c r="BI176"/>
  <c r="BH176"/>
  <c r="BG176"/>
  <c r="BF176"/>
  <c r="BE176"/>
  <c r="AA176"/>
  <c r="Y176"/>
  <c r="W176"/>
  <c r="BK176"/>
  <c r="N176"/>
  <c r="BI175"/>
  <c r="BH175"/>
  <c r="BG175"/>
  <c r="BF175"/>
  <c r="BE175"/>
  <c r="AA175"/>
  <c r="Y175"/>
  <c r="W175"/>
  <c r="BK175"/>
  <c r="N175"/>
  <c r="BI174"/>
  <c r="BH174"/>
  <c r="BG174"/>
  <c r="BF174"/>
  <c r="BE174"/>
  <c r="AA174"/>
  <c r="Y174"/>
  <c r="W174"/>
  <c r="BK174"/>
  <c r="N174"/>
  <c r="BI173"/>
  <c r="BH173"/>
  <c r="BG173"/>
  <c r="BF173"/>
  <c r="BE173"/>
  <c r="AA173"/>
  <c r="Y173"/>
  <c r="W173"/>
  <c r="BK173"/>
  <c r="N173"/>
  <c r="BI172"/>
  <c r="BH172"/>
  <c r="BG172"/>
  <c r="BF172"/>
  <c r="BE172"/>
  <c r="AA172"/>
  <c r="Y172"/>
  <c r="W172"/>
  <c r="BK172"/>
  <c r="N172"/>
  <c r="BI171"/>
  <c r="BH171"/>
  <c r="BG171"/>
  <c r="BF171"/>
  <c r="BE171"/>
  <c r="AA171"/>
  <c r="Y171"/>
  <c r="W171"/>
  <c r="BK171"/>
  <c r="N171"/>
  <c r="BI170"/>
  <c r="BH170"/>
  <c r="BG170"/>
  <c r="BF170"/>
  <c r="BE170"/>
  <c r="AA170"/>
  <c r="Y170"/>
  <c r="W170"/>
  <c r="BK170"/>
  <c r="N170"/>
  <c r="BI169"/>
  <c r="BH169"/>
  <c r="BG169"/>
  <c r="BF169"/>
  <c r="BE169"/>
  <c r="AA169"/>
  <c r="Y169"/>
  <c r="W169"/>
  <c r="BK169"/>
  <c r="N169"/>
  <c r="N95"/>
  <c r="BI167"/>
  <c r="BH167"/>
  <c r="BG167"/>
  <c r="BF167"/>
  <c r="BE167"/>
  <c r="AA167"/>
  <c r="Y167"/>
  <c r="W167"/>
  <c r="BK167"/>
  <c r="N167"/>
  <c r="BI166"/>
  <c r="BH166"/>
  <c r="BG166"/>
  <c r="BF166"/>
  <c r="BE166"/>
  <c r="AA166"/>
  <c r="Y166"/>
  <c r="W166"/>
  <c r="BK166"/>
  <c r="N166"/>
  <c r="BI165"/>
  <c r="BH165"/>
  <c r="BG165"/>
  <c r="BF165"/>
  <c r="BE165"/>
  <c r="AA165"/>
  <c r="Y165"/>
  <c r="W165"/>
  <c r="BK165"/>
  <c r="N165"/>
  <c r="BI164"/>
  <c r="BH164"/>
  <c r="BG164"/>
  <c r="BF164"/>
  <c r="BE164"/>
  <c r="AA164"/>
  <c r="Y164"/>
  <c r="W164"/>
  <c r="BK164"/>
  <c r="N164"/>
  <c r="BI163"/>
  <c r="BH163"/>
  <c r="BG163"/>
  <c r="BF163"/>
  <c r="BE163"/>
  <c r="AA163"/>
  <c r="Y163"/>
  <c r="W163"/>
  <c r="BK163"/>
  <c r="N163"/>
  <c r="BI162"/>
  <c r="BH162"/>
  <c r="BG162"/>
  <c r="BF162"/>
  <c r="BE162"/>
  <c r="AA162"/>
  <c r="Y162"/>
  <c r="W162"/>
  <c r="BK162"/>
  <c r="N162"/>
  <c r="BI161"/>
  <c r="BH161"/>
  <c r="BG161"/>
  <c r="BF161"/>
  <c r="BE161"/>
  <c r="AA161"/>
  <c r="Y161"/>
  <c r="W161"/>
  <c r="BK161"/>
  <c r="N161"/>
  <c r="BI160"/>
  <c r="BH160"/>
  <c r="BG160"/>
  <c r="BF160"/>
  <c r="BE160"/>
  <c r="AA160"/>
  <c r="Y160"/>
  <c r="W160"/>
  <c r="BK160"/>
  <c r="N160"/>
  <c r="BI159"/>
  <c r="BH159"/>
  <c r="BG159"/>
  <c r="BF159"/>
  <c r="BE159"/>
  <c r="AA159"/>
  <c r="Y159"/>
  <c r="W159"/>
  <c r="BK159"/>
  <c r="N159"/>
  <c r="BI158"/>
  <c r="BH158"/>
  <c r="BG158"/>
  <c r="BF158"/>
  <c r="BE158"/>
  <c r="AA158"/>
  <c r="Y158"/>
  <c r="W158"/>
  <c r="BK158"/>
  <c r="N158"/>
  <c r="BI157"/>
  <c r="BH157"/>
  <c r="BG157"/>
  <c r="BF157"/>
  <c r="BE157"/>
  <c r="AA157"/>
  <c r="Y157"/>
  <c r="W157"/>
  <c r="BK157"/>
  <c r="N157"/>
  <c r="BI156"/>
  <c r="BH156"/>
  <c r="BG156"/>
  <c r="BF156"/>
  <c r="BE156"/>
  <c r="AA156"/>
  <c r="Y156"/>
  <c r="W156"/>
  <c r="BK156"/>
  <c r="N156"/>
  <c r="N94"/>
  <c r="BI154"/>
  <c r="BH154"/>
  <c r="BG154"/>
  <c r="BF154"/>
  <c r="BE154"/>
  <c r="AA154"/>
  <c r="Y154"/>
  <c r="W154"/>
  <c r="BK154"/>
  <c r="N154"/>
  <c r="BI153"/>
  <c r="BH153"/>
  <c r="BG153"/>
  <c r="BF153"/>
  <c r="BE153"/>
  <c r="AA153"/>
  <c r="Y153"/>
  <c r="W153"/>
  <c r="BK153"/>
  <c r="N153"/>
  <c r="BI152"/>
  <c r="BH152"/>
  <c r="BG152"/>
  <c r="BF152"/>
  <c r="BE152"/>
  <c r="AA152"/>
  <c r="Y152"/>
  <c r="W152"/>
  <c r="BK152"/>
  <c r="N152"/>
  <c r="BI151"/>
  <c r="BH151"/>
  <c r="BG151"/>
  <c r="BF151"/>
  <c r="BE151"/>
  <c r="AA151"/>
  <c r="Y151"/>
  <c r="W151"/>
  <c r="BK151"/>
  <c r="N151"/>
  <c r="BI150"/>
  <c r="BH150"/>
  <c r="BG150"/>
  <c r="BF150"/>
  <c r="BE150"/>
  <c r="AA150"/>
  <c r="Y150"/>
  <c r="W150"/>
  <c r="BK150"/>
  <c r="N150"/>
  <c r="N93"/>
  <c r="BI148"/>
  <c r="BH148"/>
  <c r="BG148"/>
  <c r="BF148"/>
  <c r="BE148"/>
  <c r="AA148"/>
  <c r="Y148"/>
  <c r="W148"/>
  <c r="BK148"/>
  <c r="N148"/>
  <c r="BI147"/>
  <c r="BH147"/>
  <c r="BG147"/>
  <c r="BF147"/>
  <c r="BE147"/>
  <c r="AA147"/>
  <c r="Y147"/>
  <c r="W147"/>
  <c r="BK147"/>
  <c r="N147"/>
  <c r="BI146"/>
  <c r="BH146"/>
  <c r="BG146"/>
  <c r="BF146"/>
  <c r="BE146"/>
  <c r="AA146"/>
  <c r="Y146"/>
  <c r="W146"/>
  <c r="BK146"/>
  <c r="N146"/>
  <c r="BI145"/>
  <c r="BH145"/>
  <c r="BG145"/>
  <c r="BF145"/>
  <c r="BE145"/>
  <c r="AA145"/>
  <c r="Y145"/>
  <c r="W145"/>
  <c r="BK145"/>
  <c r="N145"/>
  <c r="BI144"/>
  <c r="BH144"/>
  <c r="BG144"/>
  <c r="BF144"/>
  <c r="BE144"/>
  <c r="AA144"/>
  <c r="Y144"/>
  <c r="W144"/>
  <c r="BK144"/>
  <c r="N144"/>
  <c r="N92"/>
  <c r="BI142"/>
  <c r="BH142"/>
  <c r="BG142"/>
  <c r="BF142"/>
  <c r="BE142"/>
  <c r="AA142"/>
  <c r="Y142"/>
  <c r="W142"/>
  <c r="BK142"/>
  <c r="N142"/>
  <c r="BI141"/>
  <c r="BH141"/>
  <c r="BG141"/>
  <c r="BF141"/>
  <c r="BE141"/>
  <c r="AA141"/>
  <c r="Y141"/>
  <c r="W141"/>
  <c r="BK141"/>
  <c r="N141"/>
  <c r="BI140"/>
  <c r="BH140"/>
  <c r="BG140"/>
  <c r="BF140"/>
  <c r="BE140"/>
  <c r="AA140"/>
  <c r="Y140"/>
  <c r="W140"/>
  <c r="BK140"/>
  <c r="N140"/>
  <c r="BI139"/>
  <c r="BH139"/>
  <c r="BG139"/>
  <c r="BF139"/>
  <c r="BE139"/>
  <c r="AA139"/>
  <c r="Y139"/>
  <c r="W139"/>
  <c r="BK139"/>
  <c r="N139"/>
  <c r="BI138"/>
  <c r="BH138"/>
  <c r="BG138"/>
  <c r="BF138"/>
  <c r="BE138"/>
  <c r="AA138"/>
  <c r="Y138"/>
  <c r="W138"/>
  <c r="BK138"/>
  <c r="N138"/>
  <c r="BI137"/>
  <c r="BH137"/>
  <c r="BG137"/>
  <c r="BF137"/>
  <c r="BE137"/>
  <c r="AA137"/>
  <c r="Y137"/>
  <c r="W137"/>
  <c r="BK137"/>
  <c r="N137"/>
  <c r="N91"/>
  <c r="BI135"/>
  <c r="BH135"/>
  <c r="BG135"/>
  <c r="BF135"/>
  <c r="BE135"/>
  <c r="AA135"/>
  <c r="Y135"/>
  <c r="W135"/>
  <c r="BK135"/>
  <c r="N135"/>
  <c r="BI134"/>
  <c r="BH134"/>
  <c r="BG134"/>
  <c r="BF134"/>
  <c r="BE134"/>
  <c r="AA134"/>
  <c r="Y134"/>
  <c r="W134"/>
  <c r="BK134"/>
  <c r="N134"/>
  <c r="BI133"/>
  <c r="BH133"/>
  <c r="BG133"/>
  <c r="BF133"/>
  <c r="BE133"/>
  <c r="AA133"/>
  <c r="Y133"/>
  <c r="W133"/>
  <c r="BK133"/>
  <c r="N133"/>
  <c r="BI132"/>
  <c r="BH132"/>
  <c r="BG132"/>
  <c r="BF132"/>
  <c r="BE132"/>
  <c r="AA132"/>
  <c r="Y132"/>
  <c r="W132"/>
  <c r="BK132"/>
  <c r="N132"/>
  <c r="BI131"/>
  <c r="BH131"/>
  <c r="BG131"/>
  <c r="BF131"/>
  <c r="BE131"/>
  <c r="AA131"/>
  <c r="Y131"/>
  <c r="W131"/>
  <c r="BK131"/>
  <c r="N131"/>
  <c r="BI130"/>
  <c r="BH130"/>
  <c r="BG130"/>
  <c r="BF130"/>
  <c r="BE130"/>
  <c r="AA130"/>
  <c r="Y130"/>
  <c r="W130"/>
  <c r="BK130"/>
  <c r="N130"/>
  <c r="BI129"/>
  <c r="BH129"/>
  <c r="BG129"/>
  <c r="BF129"/>
  <c r="BE129"/>
  <c r="AA129"/>
  <c r="Y129"/>
  <c r="W129"/>
  <c r="BK129"/>
  <c r="N129"/>
  <c r="BI128"/>
  <c r="BH128"/>
  <c r="BG128"/>
  <c r="BF128"/>
  <c r="BE128"/>
  <c r="AA128"/>
  <c r="Y128"/>
  <c r="W128"/>
  <c r="BK128"/>
  <c r="N128"/>
  <c r="BI127"/>
  <c r="BH127"/>
  <c r="BG127"/>
  <c r="BF127"/>
  <c r="BE127"/>
  <c r="AA127"/>
  <c r="Y127"/>
  <c r="W127"/>
  <c r="BK127"/>
  <c r="N127"/>
  <c r="BI126"/>
  <c r="BH126"/>
  <c r="BG126"/>
  <c r="BF126"/>
  <c r="BE126"/>
  <c r="AA126"/>
  <c r="Y126"/>
  <c r="W126"/>
  <c r="BK126"/>
  <c r="N126"/>
  <c r="N90"/>
  <c r="M121"/>
  <c r="F121"/>
  <c r="M120"/>
  <c r="F120"/>
  <c r="M118"/>
  <c r="F118"/>
  <c r="F116"/>
  <c r="F114"/>
  <c r="L106"/>
  <c r="N98"/>
  <c r="BI104"/>
  <c r="BH104"/>
  <c r="BG104"/>
  <c r="BF104"/>
  <c r="BE104"/>
  <c r="N104"/>
  <c r="BI103"/>
  <c r="BH103"/>
  <c r="BG103"/>
  <c r="BF103"/>
  <c r="BE103"/>
  <c r="N103"/>
  <c r="BI102"/>
  <c r="BH102"/>
  <c r="BG102"/>
  <c r="BF102"/>
  <c r="BE102"/>
  <c r="N102"/>
  <c r="BI101"/>
  <c r="BH101"/>
  <c r="BG101"/>
  <c r="BF101"/>
  <c r="BE101"/>
  <c r="N101"/>
  <c r="BI100"/>
  <c r="BH100"/>
  <c r="BG100"/>
  <c r="BF100"/>
  <c r="BE100"/>
  <c r="N100"/>
  <c r="BI99"/>
  <c r="BH99"/>
  <c r="BG99"/>
  <c r="BF99"/>
  <c r="BE99"/>
  <c r="N99"/>
  <c r="M29"/>
  <c r="M28"/>
  <c r="M85"/>
  <c r="F85"/>
  <c r="M84"/>
  <c r="F84"/>
  <c r="M82"/>
  <c r="F82"/>
  <c r="F80"/>
  <c r="F78"/>
  <c r="L39"/>
  <c r="M31"/>
  <c r="O10"/>
  <c r="F6"/>
  <c i="12" r="N241"/>
  <c r="BK241"/>
  <c r="AA221"/>
  <c r="Y221"/>
  <c r="W221"/>
  <c r="N221"/>
  <c r="BK221"/>
  <c r="AA219"/>
  <c r="Y219"/>
  <c r="W219"/>
  <c r="N219"/>
  <c r="BK219"/>
  <c r="AA213"/>
  <c r="Y213"/>
  <c r="W213"/>
  <c r="N213"/>
  <c r="BK213"/>
  <c r="AA208"/>
  <c r="Y208"/>
  <c r="W208"/>
  <c r="N208"/>
  <c r="BK208"/>
  <c r="AA205"/>
  <c r="Y205"/>
  <c r="W205"/>
  <c r="N205"/>
  <c r="BK205"/>
  <c r="AA197"/>
  <c r="Y197"/>
  <c r="W197"/>
  <c r="N197"/>
  <c r="BK197"/>
  <c r="AA186"/>
  <c r="Y186"/>
  <c r="W186"/>
  <c r="N186"/>
  <c r="BK186"/>
  <c r="AA178"/>
  <c r="Y178"/>
  <c r="W178"/>
  <c r="N178"/>
  <c r="BK178"/>
  <c r="AA177"/>
  <c r="Y177"/>
  <c r="W177"/>
  <c r="N177"/>
  <c r="BK177"/>
  <c r="AA168"/>
  <c r="Y168"/>
  <c r="W168"/>
  <c r="N168"/>
  <c r="BK168"/>
  <c r="AA155"/>
  <c r="Y155"/>
  <c r="W155"/>
  <c r="N155"/>
  <c r="BK155"/>
  <c r="AA153"/>
  <c r="Y153"/>
  <c r="W153"/>
  <c r="N153"/>
  <c r="BK153"/>
  <c r="AA150"/>
  <c r="Y150"/>
  <c r="W150"/>
  <c r="N150"/>
  <c r="BK150"/>
  <c r="AA143"/>
  <c r="Y143"/>
  <c r="W143"/>
  <c r="N143"/>
  <c r="BK143"/>
  <c r="AA136"/>
  <c r="Y136"/>
  <c r="W136"/>
  <c r="N136"/>
  <c r="BK136"/>
  <c r="AA135"/>
  <c r="Y135"/>
  <c r="W135"/>
  <c r="N135"/>
  <c r="BK135"/>
  <c r="AA134"/>
  <c r="Y134"/>
  <c r="W134"/>
  <c r="N134"/>
  <c r="BK134"/>
  <c i="1" r="BD100"/>
  <c r="BC100"/>
  <c r="BB100"/>
  <c r="BA100"/>
  <c r="AZ100"/>
  <c r="AY100"/>
  <c r="AX100"/>
  <c r="AW100"/>
  <c r="AV100"/>
  <c r="AU100"/>
  <c r="AG100"/>
  <c r="AS100"/>
  <c i="12" r="H37"/>
  <c r="H36"/>
  <c r="H35"/>
  <c r="M34"/>
  <c r="H34"/>
  <c r="M33"/>
  <c r="H33"/>
  <c r="BI246"/>
  <c r="BH246"/>
  <c r="BG246"/>
  <c r="BF246"/>
  <c r="BE246"/>
  <c r="N246"/>
  <c r="BK246"/>
  <c r="BI245"/>
  <c r="BH245"/>
  <c r="BG245"/>
  <c r="BF245"/>
  <c r="BE245"/>
  <c r="N245"/>
  <c r="BK245"/>
  <c r="BI244"/>
  <c r="BH244"/>
  <c r="BG244"/>
  <c r="BF244"/>
  <c r="BE244"/>
  <c r="N244"/>
  <c r="BK244"/>
  <c r="BI243"/>
  <c r="BH243"/>
  <c r="BG243"/>
  <c r="BF243"/>
  <c r="BE243"/>
  <c r="N243"/>
  <c r="BK243"/>
  <c r="BI242"/>
  <c r="BH242"/>
  <c r="BG242"/>
  <c r="BF242"/>
  <c r="BE242"/>
  <c r="N242"/>
  <c r="BK242"/>
  <c r="N106"/>
  <c r="N89"/>
  <c r="BI239"/>
  <c r="BH239"/>
  <c r="BG239"/>
  <c r="BF239"/>
  <c r="BE239"/>
  <c r="AA239"/>
  <c r="Y239"/>
  <c r="W239"/>
  <c r="BK239"/>
  <c r="N239"/>
  <c r="BI238"/>
  <c r="BH238"/>
  <c r="BG238"/>
  <c r="BF238"/>
  <c r="BE238"/>
  <c r="AA238"/>
  <c r="Y238"/>
  <c r="W238"/>
  <c r="BK238"/>
  <c r="N238"/>
  <c r="BI237"/>
  <c r="BH237"/>
  <c r="BG237"/>
  <c r="BF237"/>
  <c r="BE237"/>
  <c r="AA237"/>
  <c r="Y237"/>
  <c r="W237"/>
  <c r="BK237"/>
  <c r="N237"/>
  <c r="BI236"/>
  <c r="BH236"/>
  <c r="BG236"/>
  <c r="BF236"/>
  <c r="BE236"/>
  <c r="AA236"/>
  <c r="Y236"/>
  <c r="W236"/>
  <c r="BK236"/>
  <c r="N236"/>
  <c r="BI235"/>
  <c r="BH235"/>
  <c r="BG235"/>
  <c r="BF235"/>
  <c r="BE235"/>
  <c r="AA235"/>
  <c r="Y235"/>
  <c r="W235"/>
  <c r="BK235"/>
  <c r="N235"/>
  <c r="BI234"/>
  <c r="BH234"/>
  <c r="BG234"/>
  <c r="BF234"/>
  <c r="BE234"/>
  <c r="AA234"/>
  <c r="Y234"/>
  <c r="W234"/>
  <c r="BK234"/>
  <c r="N234"/>
  <c r="BI233"/>
  <c r="BH233"/>
  <c r="BG233"/>
  <c r="BF233"/>
  <c r="BE233"/>
  <c r="AA233"/>
  <c r="Y233"/>
  <c r="W233"/>
  <c r="BK233"/>
  <c r="N233"/>
  <c r="BI232"/>
  <c r="BH232"/>
  <c r="BG232"/>
  <c r="BF232"/>
  <c r="BE232"/>
  <c r="AA232"/>
  <c r="Y232"/>
  <c r="W232"/>
  <c r="BK232"/>
  <c r="N232"/>
  <c r="BI231"/>
  <c r="BH231"/>
  <c r="BG231"/>
  <c r="BF231"/>
  <c r="BE231"/>
  <c r="AA231"/>
  <c r="Y231"/>
  <c r="W231"/>
  <c r="BK231"/>
  <c r="N231"/>
  <c r="BI230"/>
  <c r="BH230"/>
  <c r="BG230"/>
  <c r="BF230"/>
  <c r="BE230"/>
  <c r="AA230"/>
  <c r="Y230"/>
  <c r="W230"/>
  <c r="BK230"/>
  <c r="N230"/>
  <c r="BI229"/>
  <c r="BH229"/>
  <c r="BG229"/>
  <c r="BF229"/>
  <c r="BE229"/>
  <c r="AA229"/>
  <c r="Y229"/>
  <c r="W229"/>
  <c r="BK229"/>
  <c r="N229"/>
  <c r="BI228"/>
  <c r="BH228"/>
  <c r="BG228"/>
  <c r="BF228"/>
  <c r="BE228"/>
  <c r="AA228"/>
  <c r="Y228"/>
  <c r="W228"/>
  <c r="BK228"/>
  <c r="N228"/>
  <c r="BI227"/>
  <c r="BH227"/>
  <c r="BG227"/>
  <c r="BF227"/>
  <c r="BE227"/>
  <c r="AA227"/>
  <c r="Y227"/>
  <c r="W227"/>
  <c r="BK227"/>
  <c r="N227"/>
  <c r="BI226"/>
  <c r="BH226"/>
  <c r="BG226"/>
  <c r="BF226"/>
  <c r="BE226"/>
  <c r="AA226"/>
  <c r="Y226"/>
  <c r="W226"/>
  <c r="BK226"/>
  <c r="N226"/>
  <c r="BI225"/>
  <c r="BH225"/>
  <c r="BG225"/>
  <c r="BF225"/>
  <c r="BE225"/>
  <c r="AA225"/>
  <c r="Y225"/>
  <c r="W225"/>
  <c r="BK225"/>
  <c r="N225"/>
  <c r="BI224"/>
  <c r="BH224"/>
  <c r="BG224"/>
  <c r="BF224"/>
  <c r="BE224"/>
  <c r="AA224"/>
  <c r="Y224"/>
  <c r="W224"/>
  <c r="BK224"/>
  <c r="N224"/>
  <c r="BI223"/>
  <c r="BH223"/>
  <c r="BG223"/>
  <c r="BF223"/>
  <c r="BE223"/>
  <c r="AA223"/>
  <c r="Y223"/>
  <c r="W223"/>
  <c r="BK223"/>
  <c r="N223"/>
  <c r="BI222"/>
  <c r="BH222"/>
  <c r="BG222"/>
  <c r="BF222"/>
  <c r="BE222"/>
  <c r="AA222"/>
  <c r="Y222"/>
  <c r="W222"/>
  <c r="BK222"/>
  <c r="N222"/>
  <c r="N105"/>
  <c r="BI220"/>
  <c r="BH220"/>
  <c r="BG220"/>
  <c r="BF220"/>
  <c r="BE220"/>
  <c r="AA220"/>
  <c r="Y220"/>
  <c r="W220"/>
  <c r="BK220"/>
  <c r="N220"/>
  <c r="N104"/>
  <c r="BI218"/>
  <c r="BH218"/>
  <c r="BG218"/>
  <c r="BF218"/>
  <c r="BE218"/>
  <c r="AA218"/>
  <c r="Y218"/>
  <c r="W218"/>
  <c r="BK218"/>
  <c r="N218"/>
  <c r="BI217"/>
  <c r="BH217"/>
  <c r="BG217"/>
  <c r="BF217"/>
  <c r="BE217"/>
  <c r="AA217"/>
  <c r="Y217"/>
  <c r="W217"/>
  <c r="BK217"/>
  <c r="N217"/>
  <c r="BI216"/>
  <c r="BH216"/>
  <c r="BG216"/>
  <c r="BF216"/>
  <c r="BE216"/>
  <c r="AA216"/>
  <c r="Y216"/>
  <c r="W216"/>
  <c r="BK216"/>
  <c r="N216"/>
  <c r="BI215"/>
  <c r="BH215"/>
  <c r="BG215"/>
  <c r="BF215"/>
  <c r="BE215"/>
  <c r="AA215"/>
  <c r="Y215"/>
  <c r="W215"/>
  <c r="BK215"/>
  <c r="N215"/>
  <c r="BI214"/>
  <c r="BH214"/>
  <c r="BG214"/>
  <c r="BF214"/>
  <c r="BE214"/>
  <c r="AA214"/>
  <c r="Y214"/>
  <c r="W214"/>
  <c r="BK214"/>
  <c r="N214"/>
  <c r="N103"/>
  <c r="BI212"/>
  <c r="BH212"/>
  <c r="BG212"/>
  <c r="BF212"/>
  <c r="BE212"/>
  <c r="AA212"/>
  <c r="Y212"/>
  <c r="W212"/>
  <c r="BK212"/>
  <c r="N212"/>
  <c r="BI211"/>
  <c r="BH211"/>
  <c r="BG211"/>
  <c r="BF211"/>
  <c r="BE211"/>
  <c r="AA211"/>
  <c r="Y211"/>
  <c r="W211"/>
  <c r="BK211"/>
  <c r="N211"/>
  <c r="BI210"/>
  <c r="BH210"/>
  <c r="BG210"/>
  <c r="BF210"/>
  <c r="BE210"/>
  <c r="AA210"/>
  <c r="Y210"/>
  <c r="W210"/>
  <c r="BK210"/>
  <c r="N210"/>
  <c r="BI209"/>
  <c r="BH209"/>
  <c r="BG209"/>
  <c r="BF209"/>
  <c r="BE209"/>
  <c r="AA209"/>
  <c r="Y209"/>
  <c r="W209"/>
  <c r="BK209"/>
  <c r="N209"/>
  <c r="N102"/>
  <c r="BI207"/>
  <c r="BH207"/>
  <c r="BG207"/>
  <c r="BF207"/>
  <c r="BE207"/>
  <c r="AA207"/>
  <c r="Y207"/>
  <c r="W207"/>
  <c r="BK207"/>
  <c r="N207"/>
  <c r="BI206"/>
  <c r="BH206"/>
  <c r="BG206"/>
  <c r="BF206"/>
  <c r="BE206"/>
  <c r="AA206"/>
  <c r="Y206"/>
  <c r="W206"/>
  <c r="BK206"/>
  <c r="N206"/>
  <c r="N101"/>
  <c r="BI204"/>
  <c r="BH204"/>
  <c r="BG204"/>
  <c r="BF204"/>
  <c r="BE204"/>
  <c r="AA204"/>
  <c r="Y204"/>
  <c r="W204"/>
  <c r="BK204"/>
  <c r="N204"/>
  <c r="BI203"/>
  <c r="BH203"/>
  <c r="BG203"/>
  <c r="BF203"/>
  <c r="BE203"/>
  <c r="AA203"/>
  <c r="Y203"/>
  <c r="W203"/>
  <c r="BK203"/>
  <c r="N203"/>
  <c r="BI202"/>
  <c r="BH202"/>
  <c r="BG202"/>
  <c r="BF202"/>
  <c r="BE202"/>
  <c r="AA202"/>
  <c r="Y202"/>
  <c r="W202"/>
  <c r="BK202"/>
  <c r="N202"/>
  <c r="BI201"/>
  <c r="BH201"/>
  <c r="BG201"/>
  <c r="BF201"/>
  <c r="BE201"/>
  <c r="AA201"/>
  <c r="Y201"/>
  <c r="W201"/>
  <c r="BK201"/>
  <c r="N201"/>
  <c r="BI200"/>
  <c r="BH200"/>
  <c r="BG200"/>
  <c r="BF200"/>
  <c r="BE200"/>
  <c r="AA200"/>
  <c r="Y200"/>
  <c r="W200"/>
  <c r="BK200"/>
  <c r="N200"/>
  <c r="BI199"/>
  <c r="BH199"/>
  <c r="BG199"/>
  <c r="BF199"/>
  <c r="BE199"/>
  <c r="AA199"/>
  <c r="Y199"/>
  <c r="W199"/>
  <c r="BK199"/>
  <c r="N199"/>
  <c r="BI198"/>
  <c r="BH198"/>
  <c r="BG198"/>
  <c r="BF198"/>
  <c r="BE198"/>
  <c r="AA198"/>
  <c r="Y198"/>
  <c r="W198"/>
  <c r="BK198"/>
  <c r="N198"/>
  <c r="N100"/>
  <c r="BI196"/>
  <c r="BH196"/>
  <c r="BG196"/>
  <c r="BF196"/>
  <c r="BE196"/>
  <c r="AA196"/>
  <c r="Y196"/>
  <c r="W196"/>
  <c r="BK196"/>
  <c r="N196"/>
  <c r="BI195"/>
  <c r="BH195"/>
  <c r="BG195"/>
  <c r="BF195"/>
  <c r="BE195"/>
  <c r="AA195"/>
  <c r="Y195"/>
  <c r="W195"/>
  <c r="BK195"/>
  <c r="N195"/>
  <c r="BI194"/>
  <c r="BH194"/>
  <c r="BG194"/>
  <c r="BF194"/>
  <c r="BE194"/>
  <c r="AA194"/>
  <c r="Y194"/>
  <c r="W194"/>
  <c r="BK194"/>
  <c r="N194"/>
  <c r="BI193"/>
  <c r="BH193"/>
  <c r="BG193"/>
  <c r="BF193"/>
  <c r="BE193"/>
  <c r="AA193"/>
  <c r="Y193"/>
  <c r="W193"/>
  <c r="BK193"/>
  <c r="N193"/>
  <c r="BI192"/>
  <c r="BH192"/>
  <c r="BG192"/>
  <c r="BF192"/>
  <c r="BE192"/>
  <c r="AA192"/>
  <c r="Y192"/>
  <c r="W192"/>
  <c r="BK192"/>
  <c r="N192"/>
  <c r="BI191"/>
  <c r="BH191"/>
  <c r="BG191"/>
  <c r="BF191"/>
  <c r="BE191"/>
  <c r="AA191"/>
  <c r="Y191"/>
  <c r="W191"/>
  <c r="BK191"/>
  <c r="N191"/>
  <c r="BI190"/>
  <c r="BH190"/>
  <c r="BG190"/>
  <c r="BF190"/>
  <c r="BE190"/>
  <c r="AA190"/>
  <c r="Y190"/>
  <c r="W190"/>
  <c r="BK190"/>
  <c r="N190"/>
  <c r="BI189"/>
  <c r="BH189"/>
  <c r="BG189"/>
  <c r="BF189"/>
  <c r="BE189"/>
  <c r="AA189"/>
  <c r="Y189"/>
  <c r="W189"/>
  <c r="BK189"/>
  <c r="N189"/>
  <c r="BI188"/>
  <c r="BH188"/>
  <c r="BG188"/>
  <c r="BF188"/>
  <c r="BE188"/>
  <c r="AA188"/>
  <c r="Y188"/>
  <c r="W188"/>
  <c r="BK188"/>
  <c r="N188"/>
  <c r="BI187"/>
  <c r="BH187"/>
  <c r="BG187"/>
  <c r="BF187"/>
  <c r="BE187"/>
  <c r="AA187"/>
  <c r="Y187"/>
  <c r="W187"/>
  <c r="BK187"/>
  <c r="N187"/>
  <c r="N99"/>
  <c r="BI185"/>
  <c r="BH185"/>
  <c r="BG185"/>
  <c r="BF185"/>
  <c r="BE185"/>
  <c r="AA185"/>
  <c r="Y185"/>
  <c r="W185"/>
  <c r="BK185"/>
  <c r="N185"/>
  <c r="BI184"/>
  <c r="BH184"/>
  <c r="BG184"/>
  <c r="BF184"/>
  <c r="BE184"/>
  <c r="AA184"/>
  <c r="Y184"/>
  <c r="W184"/>
  <c r="BK184"/>
  <c r="N184"/>
  <c r="BI183"/>
  <c r="BH183"/>
  <c r="BG183"/>
  <c r="BF183"/>
  <c r="BE183"/>
  <c r="AA183"/>
  <c r="Y183"/>
  <c r="W183"/>
  <c r="BK183"/>
  <c r="N183"/>
  <c r="BI182"/>
  <c r="BH182"/>
  <c r="BG182"/>
  <c r="BF182"/>
  <c r="BE182"/>
  <c r="AA182"/>
  <c r="Y182"/>
  <c r="W182"/>
  <c r="BK182"/>
  <c r="N182"/>
  <c r="BI181"/>
  <c r="BH181"/>
  <c r="BG181"/>
  <c r="BF181"/>
  <c r="BE181"/>
  <c r="AA181"/>
  <c r="Y181"/>
  <c r="W181"/>
  <c r="BK181"/>
  <c r="N181"/>
  <c r="BI180"/>
  <c r="BH180"/>
  <c r="BG180"/>
  <c r="BF180"/>
  <c r="BE180"/>
  <c r="AA180"/>
  <c r="Y180"/>
  <c r="W180"/>
  <c r="BK180"/>
  <c r="N180"/>
  <c r="BI179"/>
  <c r="BH179"/>
  <c r="BG179"/>
  <c r="BF179"/>
  <c r="BE179"/>
  <c r="AA179"/>
  <c r="Y179"/>
  <c r="W179"/>
  <c r="BK179"/>
  <c r="N179"/>
  <c r="N98"/>
  <c r="N97"/>
  <c r="BI176"/>
  <c r="BH176"/>
  <c r="BG176"/>
  <c r="BF176"/>
  <c r="BE176"/>
  <c r="AA176"/>
  <c r="Y176"/>
  <c r="W176"/>
  <c r="BK176"/>
  <c r="N176"/>
  <c r="BI175"/>
  <c r="BH175"/>
  <c r="BG175"/>
  <c r="BF175"/>
  <c r="BE175"/>
  <c r="AA175"/>
  <c r="Y175"/>
  <c r="W175"/>
  <c r="BK175"/>
  <c r="N175"/>
  <c r="BI174"/>
  <c r="BH174"/>
  <c r="BG174"/>
  <c r="BF174"/>
  <c r="BE174"/>
  <c r="AA174"/>
  <c r="Y174"/>
  <c r="W174"/>
  <c r="BK174"/>
  <c r="N174"/>
  <c r="BI173"/>
  <c r="BH173"/>
  <c r="BG173"/>
  <c r="BF173"/>
  <c r="BE173"/>
  <c r="AA173"/>
  <c r="Y173"/>
  <c r="W173"/>
  <c r="BK173"/>
  <c r="N173"/>
  <c r="BI172"/>
  <c r="BH172"/>
  <c r="BG172"/>
  <c r="BF172"/>
  <c r="BE172"/>
  <c r="AA172"/>
  <c r="Y172"/>
  <c r="W172"/>
  <c r="BK172"/>
  <c r="N172"/>
  <c r="BI171"/>
  <c r="BH171"/>
  <c r="BG171"/>
  <c r="BF171"/>
  <c r="BE171"/>
  <c r="AA171"/>
  <c r="Y171"/>
  <c r="W171"/>
  <c r="BK171"/>
  <c r="N171"/>
  <c r="BI170"/>
  <c r="BH170"/>
  <c r="BG170"/>
  <c r="BF170"/>
  <c r="BE170"/>
  <c r="AA170"/>
  <c r="Y170"/>
  <c r="W170"/>
  <c r="BK170"/>
  <c r="N170"/>
  <c r="BI169"/>
  <c r="BH169"/>
  <c r="BG169"/>
  <c r="BF169"/>
  <c r="BE169"/>
  <c r="AA169"/>
  <c r="Y169"/>
  <c r="W169"/>
  <c r="BK169"/>
  <c r="N169"/>
  <c r="N96"/>
  <c r="BI167"/>
  <c r="BH167"/>
  <c r="BG167"/>
  <c r="BF167"/>
  <c r="BE167"/>
  <c r="AA167"/>
  <c r="Y167"/>
  <c r="W167"/>
  <c r="BK167"/>
  <c r="N167"/>
  <c r="BI166"/>
  <c r="BH166"/>
  <c r="BG166"/>
  <c r="BF166"/>
  <c r="BE166"/>
  <c r="AA166"/>
  <c r="Y166"/>
  <c r="W166"/>
  <c r="BK166"/>
  <c r="N166"/>
  <c r="BI165"/>
  <c r="BH165"/>
  <c r="BG165"/>
  <c r="BF165"/>
  <c r="BE165"/>
  <c r="AA165"/>
  <c r="Y165"/>
  <c r="W165"/>
  <c r="BK165"/>
  <c r="N165"/>
  <c r="BI164"/>
  <c r="BH164"/>
  <c r="BG164"/>
  <c r="BF164"/>
  <c r="BE164"/>
  <c r="AA164"/>
  <c r="Y164"/>
  <c r="W164"/>
  <c r="BK164"/>
  <c r="N164"/>
  <c r="BI163"/>
  <c r="BH163"/>
  <c r="BG163"/>
  <c r="BF163"/>
  <c r="BE163"/>
  <c r="AA163"/>
  <c r="Y163"/>
  <c r="W163"/>
  <c r="BK163"/>
  <c r="N163"/>
  <c r="BI162"/>
  <c r="BH162"/>
  <c r="BG162"/>
  <c r="BF162"/>
  <c r="BE162"/>
  <c r="AA162"/>
  <c r="Y162"/>
  <c r="W162"/>
  <c r="BK162"/>
  <c r="N162"/>
  <c r="BI161"/>
  <c r="BH161"/>
  <c r="BG161"/>
  <c r="BF161"/>
  <c r="BE161"/>
  <c r="AA161"/>
  <c r="Y161"/>
  <c r="W161"/>
  <c r="BK161"/>
  <c r="N161"/>
  <c r="BI160"/>
  <c r="BH160"/>
  <c r="BG160"/>
  <c r="BF160"/>
  <c r="BE160"/>
  <c r="AA160"/>
  <c r="Y160"/>
  <c r="W160"/>
  <c r="BK160"/>
  <c r="N160"/>
  <c r="BI159"/>
  <c r="BH159"/>
  <c r="BG159"/>
  <c r="BF159"/>
  <c r="BE159"/>
  <c r="AA159"/>
  <c r="Y159"/>
  <c r="W159"/>
  <c r="BK159"/>
  <c r="N159"/>
  <c r="BI158"/>
  <c r="BH158"/>
  <c r="BG158"/>
  <c r="BF158"/>
  <c r="BE158"/>
  <c r="AA158"/>
  <c r="Y158"/>
  <c r="W158"/>
  <c r="BK158"/>
  <c r="N158"/>
  <c r="BI157"/>
  <c r="BH157"/>
  <c r="BG157"/>
  <c r="BF157"/>
  <c r="BE157"/>
  <c r="AA157"/>
  <c r="Y157"/>
  <c r="W157"/>
  <c r="BK157"/>
  <c r="N157"/>
  <c r="BI156"/>
  <c r="BH156"/>
  <c r="BG156"/>
  <c r="BF156"/>
  <c r="BE156"/>
  <c r="AA156"/>
  <c r="Y156"/>
  <c r="W156"/>
  <c r="BK156"/>
  <c r="N156"/>
  <c r="N95"/>
  <c r="BI154"/>
  <c r="BH154"/>
  <c r="BG154"/>
  <c r="BF154"/>
  <c r="BE154"/>
  <c r="AA154"/>
  <c r="Y154"/>
  <c r="W154"/>
  <c r="BK154"/>
  <c r="N154"/>
  <c r="N94"/>
  <c r="BI152"/>
  <c r="BH152"/>
  <c r="BG152"/>
  <c r="BF152"/>
  <c r="BE152"/>
  <c r="AA152"/>
  <c r="Y152"/>
  <c r="W152"/>
  <c r="BK152"/>
  <c r="N152"/>
  <c r="BI151"/>
  <c r="BH151"/>
  <c r="BG151"/>
  <c r="BF151"/>
  <c r="BE151"/>
  <c r="AA151"/>
  <c r="Y151"/>
  <c r="W151"/>
  <c r="BK151"/>
  <c r="N151"/>
  <c r="N93"/>
  <c r="BI149"/>
  <c r="BH149"/>
  <c r="BG149"/>
  <c r="BF149"/>
  <c r="BE149"/>
  <c r="AA149"/>
  <c r="Y149"/>
  <c r="W149"/>
  <c r="BK149"/>
  <c r="N149"/>
  <c r="BI148"/>
  <c r="BH148"/>
  <c r="BG148"/>
  <c r="BF148"/>
  <c r="BE148"/>
  <c r="AA148"/>
  <c r="Y148"/>
  <c r="W148"/>
  <c r="BK148"/>
  <c r="N148"/>
  <c r="BI147"/>
  <c r="BH147"/>
  <c r="BG147"/>
  <c r="BF147"/>
  <c r="BE147"/>
  <c r="AA147"/>
  <c r="Y147"/>
  <c r="W147"/>
  <c r="BK147"/>
  <c r="N147"/>
  <c r="BI146"/>
  <c r="BH146"/>
  <c r="BG146"/>
  <c r="BF146"/>
  <c r="BE146"/>
  <c r="AA146"/>
  <c r="Y146"/>
  <c r="W146"/>
  <c r="BK146"/>
  <c r="N146"/>
  <c r="BI145"/>
  <c r="BH145"/>
  <c r="BG145"/>
  <c r="BF145"/>
  <c r="BE145"/>
  <c r="AA145"/>
  <c r="Y145"/>
  <c r="W145"/>
  <c r="BK145"/>
  <c r="N145"/>
  <c r="BI144"/>
  <c r="BH144"/>
  <c r="BG144"/>
  <c r="BF144"/>
  <c r="BE144"/>
  <c r="AA144"/>
  <c r="Y144"/>
  <c r="W144"/>
  <c r="BK144"/>
  <c r="N144"/>
  <c r="N92"/>
  <c r="BI142"/>
  <c r="BH142"/>
  <c r="BG142"/>
  <c r="BF142"/>
  <c r="BE142"/>
  <c r="AA142"/>
  <c r="Y142"/>
  <c r="W142"/>
  <c r="BK142"/>
  <c r="N142"/>
  <c r="BI141"/>
  <c r="BH141"/>
  <c r="BG141"/>
  <c r="BF141"/>
  <c r="BE141"/>
  <c r="AA141"/>
  <c r="Y141"/>
  <c r="W141"/>
  <c r="BK141"/>
  <c r="N141"/>
  <c r="BI140"/>
  <c r="BH140"/>
  <c r="BG140"/>
  <c r="BF140"/>
  <c r="BE140"/>
  <c r="AA140"/>
  <c r="Y140"/>
  <c r="W140"/>
  <c r="BK140"/>
  <c r="N140"/>
  <c r="BI139"/>
  <c r="BH139"/>
  <c r="BG139"/>
  <c r="BF139"/>
  <c r="BE139"/>
  <c r="AA139"/>
  <c r="Y139"/>
  <c r="W139"/>
  <c r="BK139"/>
  <c r="N139"/>
  <c r="BI138"/>
  <c r="BH138"/>
  <c r="BG138"/>
  <c r="BF138"/>
  <c r="BE138"/>
  <c r="AA138"/>
  <c r="Y138"/>
  <c r="W138"/>
  <c r="BK138"/>
  <c r="N138"/>
  <c r="BI137"/>
  <c r="BH137"/>
  <c r="BG137"/>
  <c r="BF137"/>
  <c r="BE137"/>
  <c r="AA137"/>
  <c r="Y137"/>
  <c r="W137"/>
  <c r="BK137"/>
  <c r="N137"/>
  <c r="N91"/>
  <c r="N90"/>
  <c r="M131"/>
  <c r="F131"/>
  <c r="M130"/>
  <c r="F130"/>
  <c r="M128"/>
  <c r="F128"/>
  <c r="F126"/>
  <c r="F124"/>
  <c r="L116"/>
  <c r="N108"/>
  <c r="BI114"/>
  <c r="BH114"/>
  <c r="BG114"/>
  <c r="BF114"/>
  <c r="BE114"/>
  <c r="N114"/>
  <c r="BI113"/>
  <c r="BH113"/>
  <c r="BG113"/>
  <c r="BF113"/>
  <c r="BE113"/>
  <c r="N113"/>
  <c r="BI112"/>
  <c r="BH112"/>
  <c r="BG112"/>
  <c r="BF112"/>
  <c r="BE112"/>
  <c r="N112"/>
  <c r="BI111"/>
  <c r="BH111"/>
  <c r="BG111"/>
  <c r="BF111"/>
  <c r="BE111"/>
  <c r="N111"/>
  <c r="BI110"/>
  <c r="BH110"/>
  <c r="BG110"/>
  <c r="BF110"/>
  <c r="BE110"/>
  <c r="N110"/>
  <c r="BI109"/>
  <c r="BH109"/>
  <c r="BG109"/>
  <c r="BF109"/>
  <c r="BE109"/>
  <c r="N109"/>
  <c r="M29"/>
  <c r="M28"/>
  <c r="M85"/>
  <c r="F85"/>
  <c r="M84"/>
  <c r="F84"/>
  <c r="M82"/>
  <c r="F82"/>
  <c r="F80"/>
  <c r="F78"/>
  <c r="L39"/>
  <c r="M31"/>
  <c r="O10"/>
  <c r="F6"/>
  <c i="11" r="N265"/>
  <c r="BK265"/>
  <c r="AA251"/>
  <c r="Y251"/>
  <c r="W251"/>
  <c r="N251"/>
  <c r="BK251"/>
  <c r="AA247"/>
  <c r="Y247"/>
  <c r="W247"/>
  <c r="N247"/>
  <c r="BK247"/>
  <c r="AA246"/>
  <c r="Y246"/>
  <c r="W246"/>
  <c r="N246"/>
  <c r="BK246"/>
  <c r="AA244"/>
  <c r="Y244"/>
  <c r="W244"/>
  <c r="N244"/>
  <c r="BK244"/>
  <c r="AA235"/>
  <c r="Y235"/>
  <c r="W235"/>
  <c r="N235"/>
  <c r="BK235"/>
  <c r="AA225"/>
  <c r="Y225"/>
  <c r="W225"/>
  <c r="N225"/>
  <c r="BK225"/>
  <c r="AA224"/>
  <c r="Y224"/>
  <c r="W224"/>
  <c r="N224"/>
  <c r="BK224"/>
  <c r="AA222"/>
  <c r="Y222"/>
  <c r="W222"/>
  <c r="N222"/>
  <c r="BK222"/>
  <c r="AA215"/>
  <c r="Y215"/>
  <c r="W215"/>
  <c r="N215"/>
  <c r="BK215"/>
  <c r="AA213"/>
  <c r="Y213"/>
  <c r="W213"/>
  <c r="N213"/>
  <c r="BK213"/>
  <c r="AA203"/>
  <c r="Y203"/>
  <c r="W203"/>
  <c r="N203"/>
  <c r="BK203"/>
  <c r="AA202"/>
  <c r="Y202"/>
  <c r="W202"/>
  <c r="N202"/>
  <c r="BK202"/>
  <c r="AA200"/>
  <c r="Y200"/>
  <c r="W200"/>
  <c r="N200"/>
  <c r="BK200"/>
  <c r="AA195"/>
  <c r="Y195"/>
  <c r="W195"/>
  <c r="N195"/>
  <c r="BK195"/>
  <c r="AA193"/>
  <c r="Y193"/>
  <c r="W193"/>
  <c r="N193"/>
  <c r="BK193"/>
  <c r="AA183"/>
  <c r="Y183"/>
  <c r="W183"/>
  <c r="N183"/>
  <c r="BK183"/>
  <c r="AA182"/>
  <c r="Y182"/>
  <c r="W182"/>
  <c r="N182"/>
  <c r="BK182"/>
  <c r="AA180"/>
  <c r="Y180"/>
  <c r="W180"/>
  <c r="N180"/>
  <c r="BK180"/>
  <c r="AA178"/>
  <c r="Y178"/>
  <c r="W178"/>
  <c r="N178"/>
  <c r="BK178"/>
  <c r="AA160"/>
  <c r="Y160"/>
  <c r="W160"/>
  <c r="N160"/>
  <c r="BK160"/>
  <c r="AA158"/>
  <c r="Y158"/>
  <c r="W158"/>
  <c r="N158"/>
  <c r="BK158"/>
  <c r="AA145"/>
  <c r="Y145"/>
  <c r="W145"/>
  <c r="N145"/>
  <c r="BK145"/>
  <c r="AA144"/>
  <c r="Y144"/>
  <c r="W144"/>
  <c r="N144"/>
  <c r="BK144"/>
  <c r="AA143"/>
  <c r="Y143"/>
  <c r="W143"/>
  <c r="N143"/>
  <c r="BK143"/>
  <c r="AA142"/>
  <c r="Y142"/>
  <c r="W142"/>
  <c r="N142"/>
  <c r="BK142"/>
  <c i="1" r="BD98"/>
  <c r="BC98"/>
  <c r="BB98"/>
  <c r="BA98"/>
  <c r="AZ98"/>
  <c r="AY98"/>
  <c r="AX98"/>
  <c r="AW98"/>
  <c r="AV98"/>
  <c r="AU98"/>
  <c r="AG98"/>
  <c r="AS98"/>
  <c i="11" r="H37"/>
  <c r="H36"/>
  <c r="H35"/>
  <c r="M34"/>
  <c r="H34"/>
  <c r="M33"/>
  <c r="H33"/>
  <c r="BI270"/>
  <c r="BH270"/>
  <c r="BG270"/>
  <c r="BF270"/>
  <c r="BE270"/>
  <c r="N270"/>
  <c r="BK270"/>
  <c r="BI269"/>
  <c r="BH269"/>
  <c r="BG269"/>
  <c r="BF269"/>
  <c r="BE269"/>
  <c r="N269"/>
  <c r="BK269"/>
  <c r="BI268"/>
  <c r="BH268"/>
  <c r="BG268"/>
  <c r="BF268"/>
  <c r="BE268"/>
  <c r="N268"/>
  <c r="BK268"/>
  <c r="BI267"/>
  <c r="BH267"/>
  <c r="BG267"/>
  <c r="BF267"/>
  <c r="BE267"/>
  <c r="N267"/>
  <c r="BK267"/>
  <c r="BI266"/>
  <c r="BH266"/>
  <c r="BG266"/>
  <c r="BF266"/>
  <c r="BE266"/>
  <c r="N266"/>
  <c r="BK266"/>
  <c r="N114"/>
  <c r="N89"/>
  <c r="BI263"/>
  <c r="BH263"/>
  <c r="BG263"/>
  <c r="BF263"/>
  <c r="BE263"/>
  <c r="AA263"/>
  <c r="Y263"/>
  <c r="W263"/>
  <c r="BK263"/>
  <c r="N263"/>
  <c r="BI262"/>
  <c r="BH262"/>
  <c r="BG262"/>
  <c r="BF262"/>
  <c r="BE262"/>
  <c r="AA262"/>
  <c r="Y262"/>
  <c r="W262"/>
  <c r="BK262"/>
  <c r="N262"/>
  <c r="BI260"/>
  <c r="BH260"/>
  <c r="BG260"/>
  <c r="BF260"/>
  <c r="BE260"/>
  <c r="AA260"/>
  <c r="Y260"/>
  <c r="W260"/>
  <c r="BK260"/>
  <c r="N260"/>
  <c r="BI258"/>
  <c r="BH258"/>
  <c r="BG258"/>
  <c r="BF258"/>
  <c r="BE258"/>
  <c r="AA258"/>
  <c r="Y258"/>
  <c r="W258"/>
  <c r="BK258"/>
  <c r="N258"/>
  <c r="BI256"/>
  <c r="BH256"/>
  <c r="BG256"/>
  <c r="BF256"/>
  <c r="BE256"/>
  <c r="AA256"/>
  <c r="Y256"/>
  <c r="W256"/>
  <c r="BK256"/>
  <c r="N256"/>
  <c r="BI254"/>
  <c r="BH254"/>
  <c r="BG254"/>
  <c r="BF254"/>
  <c r="BE254"/>
  <c r="AA254"/>
  <c r="Y254"/>
  <c r="W254"/>
  <c r="BK254"/>
  <c r="N254"/>
  <c r="BI252"/>
  <c r="BH252"/>
  <c r="BG252"/>
  <c r="BF252"/>
  <c r="BE252"/>
  <c r="AA252"/>
  <c r="Y252"/>
  <c r="W252"/>
  <c r="BK252"/>
  <c r="N252"/>
  <c r="N113"/>
  <c r="BI250"/>
  <c r="BH250"/>
  <c r="BG250"/>
  <c r="BF250"/>
  <c r="BE250"/>
  <c r="AA250"/>
  <c r="Y250"/>
  <c r="W250"/>
  <c r="BK250"/>
  <c r="N250"/>
  <c r="BI248"/>
  <c r="BH248"/>
  <c r="BG248"/>
  <c r="BF248"/>
  <c r="BE248"/>
  <c r="AA248"/>
  <c r="Y248"/>
  <c r="W248"/>
  <c r="BK248"/>
  <c r="N248"/>
  <c r="N112"/>
  <c r="N111"/>
  <c r="BI245"/>
  <c r="BH245"/>
  <c r="BG245"/>
  <c r="BF245"/>
  <c r="BE245"/>
  <c r="AA245"/>
  <c r="Y245"/>
  <c r="W245"/>
  <c r="BK245"/>
  <c r="N245"/>
  <c r="N110"/>
  <c r="BI242"/>
  <c r="BH242"/>
  <c r="BG242"/>
  <c r="BF242"/>
  <c r="BE242"/>
  <c r="AA242"/>
  <c r="Y242"/>
  <c r="W242"/>
  <c r="BK242"/>
  <c r="N242"/>
  <c r="BI240"/>
  <c r="BH240"/>
  <c r="BG240"/>
  <c r="BF240"/>
  <c r="BE240"/>
  <c r="AA240"/>
  <c r="Y240"/>
  <c r="W240"/>
  <c r="BK240"/>
  <c r="N240"/>
  <c r="BI239"/>
  <c r="BH239"/>
  <c r="BG239"/>
  <c r="BF239"/>
  <c r="BE239"/>
  <c r="AA239"/>
  <c r="Y239"/>
  <c r="W239"/>
  <c r="BK239"/>
  <c r="N239"/>
  <c r="BI237"/>
  <c r="BH237"/>
  <c r="BG237"/>
  <c r="BF237"/>
  <c r="BE237"/>
  <c r="AA237"/>
  <c r="Y237"/>
  <c r="W237"/>
  <c r="BK237"/>
  <c r="N237"/>
  <c r="BI236"/>
  <c r="BH236"/>
  <c r="BG236"/>
  <c r="BF236"/>
  <c r="BE236"/>
  <c r="AA236"/>
  <c r="Y236"/>
  <c r="W236"/>
  <c r="BK236"/>
  <c r="N236"/>
  <c r="N109"/>
  <c r="BI234"/>
  <c r="BH234"/>
  <c r="BG234"/>
  <c r="BF234"/>
  <c r="BE234"/>
  <c r="AA234"/>
  <c r="Y234"/>
  <c r="W234"/>
  <c r="BK234"/>
  <c r="N234"/>
  <c r="BI233"/>
  <c r="BH233"/>
  <c r="BG233"/>
  <c r="BF233"/>
  <c r="BE233"/>
  <c r="AA233"/>
  <c r="Y233"/>
  <c r="W233"/>
  <c r="BK233"/>
  <c r="N233"/>
  <c r="BI231"/>
  <c r="BH231"/>
  <c r="BG231"/>
  <c r="BF231"/>
  <c r="BE231"/>
  <c r="AA231"/>
  <c r="Y231"/>
  <c r="W231"/>
  <c r="BK231"/>
  <c r="N231"/>
  <c r="BI229"/>
  <c r="BH229"/>
  <c r="BG229"/>
  <c r="BF229"/>
  <c r="BE229"/>
  <c r="AA229"/>
  <c r="Y229"/>
  <c r="W229"/>
  <c r="BK229"/>
  <c r="N229"/>
  <c r="BI227"/>
  <c r="BH227"/>
  <c r="BG227"/>
  <c r="BF227"/>
  <c r="BE227"/>
  <c r="AA227"/>
  <c r="Y227"/>
  <c r="W227"/>
  <c r="BK227"/>
  <c r="N227"/>
  <c r="BI226"/>
  <c r="BH226"/>
  <c r="BG226"/>
  <c r="BF226"/>
  <c r="BE226"/>
  <c r="AA226"/>
  <c r="Y226"/>
  <c r="W226"/>
  <c r="BK226"/>
  <c r="N226"/>
  <c r="N108"/>
  <c r="N107"/>
  <c r="BI223"/>
  <c r="BH223"/>
  <c r="BG223"/>
  <c r="BF223"/>
  <c r="BE223"/>
  <c r="AA223"/>
  <c r="Y223"/>
  <c r="W223"/>
  <c r="BK223"/>
  <c r="N223"/>
  <c r="N106"/>
  <c r="BI220"/>
  <c r="BH220"/>
  <c r="BG220"/>
  <c r="BF220"/>
  <c r="BE220"/>
  <c r="AA220"/>
  <c r="Y220"/>
  <c r="W220"/>
  <c r="BK220"/>
  <c r="N220"/>
  <c r="BI219"/>
  <c r="BH219"/>
  <c r="BG219"/>
  <c r="BF219"/>
  <c r="BE219"/>
  <c r="AA219"/>
  <c r="Y219"/>
  <c r="W219"/>
  <c r="BK219"/>
  <c r="N219"/>
  <c r="BI218"/>
  <c r="BH218"/>
  <c r="BG218"/>
  <c r="BF218"/>
  <c r="BE218"/>
  <c r="AA218"/>
  <c r="Y218"/>
  <c r="W218"/>
  <c r="BK218"/>
  <c r="N218"/>
  <c r="BI216"/>
  <c r="BH216"/>
  <c r="BG216"/>
  <c r="BF216"/>
  <c r="BE216"/>
  <c r="AA216"/>
  <c r="Y216"/>
  <c r="W216"/>
  <c r="BK216"/>
  <c r="N216"/>
  <c r="N105"/>
  <c r="BI214"/>
  <c r="BH214"/>
  <c r="BG214"/>
  <c r="BF214"/>
  <c r="BE214"/>
  <c r="AA214"/>
  <c r="Y214"/>
  <c r="W214"/>
  <c r="BK214"/>
  <c r="N214"/>
  <c r="N104"/>
  <c r="BI212"/>
  <c r="BH212"/>
  <c r="BG212"/>
  <c r="BF212"/>
  <c r="BE212"/>
  <c r="AA212"/>
  <c r="Y212"/>
  <c r="W212"/>
  <c r="BK212"/>
  <c r="N212"/>
  <c r="BI211"/>
  <c r="BH211"/>
  <c r="BG211"/>
  <c r="BF211"/>
  <c r="BE211"/>
  <c r="AA211"/>
  <c r="Y211"/>
  <c r="W211"/>
  <c r="BK211"/>
  <c r="N211"/>
  <c r="BI209"/>
  <c r="BH209"/>
  <c r="BG209"/>
  <c r="BF209"/>
  <c r="BE209"/>
  <c r="AA209"/>
  <c r="Y209"/>
  <c r="W209"/>
  <c r="BK209"/>
  <c r="N209"/>
  <c r="BI207"/>
  <c r="BH207"/>
  <c r="BG207"/>
  <c r="BF207"/>
  <c r="BE207"/>
  <c r="AA207"/>
  <c r="Y207"/>
  <c r="W207"/>
  <c r="BK207"/>
  <c r="N207"/>
  <c r="BI205"/>
  <c r="BH205"/>
  <c r="BG205"/>
  <c r="BF205"/>
  <c r="BE205"/>
  <c r="AA205"/>
  <c r="Y205"/>
  <c r="W205"/>
  <c r="BK205"/>
  <c r="N205"/>
  <c r="BI204"/>
  <c r="BH204"/>
  <c r="BG204"/>
  <c r="BF204"/>
  <c r="BE204"/>
  <c r="AA204"/>
  <c r="Y204"/>
  <c r="W204"/>
  <c r="BK204"/>
  <c r="N204"/>
  <c r="N103"/>
  <c r="N102"/>
  <c r="BI201"/>
  <c r="BH201"/>
  <c r="BG201"/>
  <c r="BF201"/>
  <c r="BE201"/>
  <c r="AA201"/>
  <c r="Y201"/>
  <c r="W201"/>
  <c r="BK201"/>
  <c r="N201"/>
  <c r="N101"/>
  <c r="BI199"/>
  <c r="BH199"/>
  <c r="BG199"/>
  <c r="BF199"/>
  <c r="BE199"/>
  <c r="AA199"/>
  <c r="Y199"/>
  <c r="W199"/>
  <c r="BK199"/>
  <c r="N199"/>
  <c r="BI198"/>
  <c r="BH198"/>
  <c r="BG198"/>
  <c r="BF198"/>
  <c r="BE198"/>
  <c r="AA198"/>
  <c r="Y198"/>
  <c r="W198"/>
  <c r="BK198"/>
  <c r="N198"/>
  <c r="BI196"/>
  <c r="BH196"/>
  <c r="BG196"/>
  <c r="BF196"/>
  <c r="BE196"/>
  <c r="AA196"/>
  <c r="Y196"/>
  <c r="W196"/>
  <c r="BK196"/>
  <c r="N196"/>
  <c r="N100"/>
  <c r="BI194"/>
  <c r="BH194"/>
  <c r="BG194"/>
  <c r="BF194"/>
  <c r="BE194"/>
  <c r="AA194"/>
  <c r="Y194"/>
  <c r="W194"/>
  <c r="BK194"/>
  <c r="N194"/>
  <c r="N99"/>
  <c r="BI192"/>
  <c r="BH192"/>
  <c r="BG192"/>
  <c r="BF192"/>
  <c r="BE192"/>
  <c r="AA192"/>
  <c r="Y192"/>
  <c r="W192"/>
  <c r="BK192"/>
  <c r="N192"/>
  <c r="BI191"/>
  <c r="BH191"/>
  <c r="BG191"/>
  <c r="BF191"/>
  <c r="BE191"/>
  <c r="AA191"/>
  <c r="Y191"/>
  <c r="W191"/>
  <c r="BK191"/>
  <c r="N191"/>
  <c r="BI189"/>
  <c r="BH189"/>
  <c r="BG189"/>
  <c r="BF189"/>
  <c r="BE189"/>
  <c r="AA189"/>
  <c r="Y189"/>
  <c r="W189"/>
  <c r="BK189"/>
  <c r="N189"/>
  <c r="BI187"/>
  <c r="BH187"/>
  <c r="BG187"/>
  <c r="BF187"/>
  <c r="BE187"/>
  <c r="AA187"/>
  <c r="Y187"/>
  <c r="W187"/>
  <c r="BK187"/>
  <c r="N187"/>
  <c r="BI185"/>
  <c r="BH185"/>
  <c r="BG185"/>
  <c r="BF185"/>
  <c r="BE185"/>
  <c r="AA185"/>
  <c r="Y185"/>
  <c r="W185"/>
  <c r="BK185"/>
  <c r="N185"/>
  <c r="BI184"/>
  <c r="BH184"/>
  <c r="BG184"/>
  <c r="BF184"/>
  <c r="BE184"/>
  <c r="AA184"/>
  <c r="Y184"/>
  <c r="W184"/>
  <c r="BK184"/>
  <c r="N184"/>
  <c r="N98"/>
  <c r="N97"/>
  <c r="BI181"/>
  <c r="BH181"/>
  <c r="BG181"/>
  <c r="BF181"/>
  <c r="BE181"/>
  <c r="AA181"/>
  <c r="Y181"/>
  <c r="W181"/>
  <c r="BK181"/>
  <c r="N181"/>
  <c r="N96"/>
  <c r="BI179"/>
  <c r="BH179"/>
  <c r="BG179"/>
  <c r="BF179"/>
  <c r="BE179"/>
  <c r="AA179"/>
  <c r="Y179"/>
  <c r="W179"/>
  <c r="BK179"/>
  <c r="N179"/>
  <c r="N95"/>
  <c r="BI176"/>
  <c r="BH176"/>
  <c r="BG176"/>
  <c r="BF176"/>
  <c r="BE176"/>
  <c r="AA176"/>
  <c r="Y176"/>
  <c r="W176"/>
  <c r="BK176"/>
  <c r="N176"/>
  <c r="BI174"/>
  <c r="BH174"/>
  <c r="BG174"/>
  <c r="BF174"/>
  <c r="BE174"/>
  <c r="AA174"/>
  <c r="Y174"/>
  <c r="W174"/>
  <c r="BK174"/>
  <c r="N174"/>
  <c r="BI173"/>
  <c r="BH173"/>
  <c r="BG173"/>
  <c r="BF173"/>
  <c r="BE173"/>
  <c r="AA173"/>
  <c r="Y173"/>
  <c r="W173"/>
  <c r="BK173"/>
  <c r="N173"/>
  <c r="BI171"/>
  <c r="BH171"/>
  <c r="BG171"/>
  <c r="BF171"/>
  <c r="BE171"/>
  <c r="AA171"/>
  <c r="Y171"/>
  <c r="W171"/>
  <c r="BK171"/>
  <c r="N171"/>
  <c r="BI170"/>
  <c r="BH170"/>
  <c r="BG170"/>
  <c r="BF170"/>
  <c r="BE170"/>
  <c r="AA170"/>
  <c r="Y170"/>
  <c r="W170"/>
  <c r="BK170"/>
  <c r="N170"/>
  <c r="BI168"/>
  <c r="BH168"/>
  <c r="BG168"/>
  <c r="BF168"/>
  <c r="BE168"/>
  <c r="AA168"/>
  <c r="Y168"/>
  <c r="W168"/>
  <c r="BK168"/>
  <c r="N168"/>
  <c r="BI167"/>
  <c r="BH167"/>
  <c r="BG167"/>
  <c r="BF167"/>
  <c r="BE167"/>
  <c r="AA167"/>
  <c r="Y167"/>
  <c r="W167"/>
  <c r="BK167"/>
  <c r="N167"/>
  <c r="BI165"/>
  <c r="BH165"/>
  <c r="BG165"/>
  <c r="BF165"/>
  <c r="BE165"/>
  <c r="AA165"/>
  <c r="Y165"/>
  <c r="W165"/>
  <c r="BK165"/>
  <c r="N165"/>
  <c r="BI164"/>
  <c r="BH164"/>
  <c r="BG164"/>
  <c r="BF164"/>
  <c r="BE164"/>
  <c r="AA164"/>
  <c r="Y164"/>
  <c r="W164"/>
  <c r="BK164"/>
  <c r="N164"/>
  <c r="BI163"/>
  <c r="BH163"/>
  <c r="BG163"/>
  <c r="BF163"/>
  <c r="BE163"/>
  <c r="AA163"/>
  <c r="Y163"/>
  <c r="W163"/>
  <c r="BK163"/>
  <c r="N163"/>
  <c r="BI161"/>
  <c r="BH161"/>
  <c r="BG161"/>
  <c r="BF161"/>
  <c r="BE161"/>
  <c r="AA161"/>
  <c r="Y161"/>
  <c r="W161"/>
  <c r="BK161"/>
  <c r="N161"/>
  <c r="N94"/>
  <c r="BI159"/>
  <c r="BH159"/>
  <c r="BG159"/>
  <c r="BF159"/>
  <c r="BE159"/>
  <c r="AA159"/>
  <c r="Y159"/>
  <c r="W159"/>
  <c r="BK159"/>
  <c r="N159"/>
  <c r="N93"/>
  <c r="BI157"/>
  <c r="BH157"/>
  <c r="BG157"/>
  <c r="BF157"/>
  <c r="BE157"/>
  <c r="AA157"/>
  <c r="Y157"/>
  <c r="W157"/>
  <c r="BK157"/>
  <c r="N157"/>
  <c r="BI156"/>
  <c r="BH156"/>
  <c r="BG156"/>
  <c r="BF156"/>
  <c r="BE156"/>
  <c r="AA156"/>
  <c r="Y156"/>
  <c r="W156"/>
  <c r="BK156"/>
  <c r="N156"/>
  <c r="BI154"/>
  <c r="BH154"/>
  <c r="BG154"/>
  <c r="BF154"/>
  <c r="BE154"/>
  <c r="AA154"/>
  <c r="Y154"/>
  <c r="W154"/>
  <c r="BK154"/>
  <c r="N154"/>
  <c r="BI152"/>
  <c r="BH152"/>
  <c r="BG152"/>
  <c r="BF152"/>
  <c r="BE152"/>
  <c r="AA152"/>
  <c r="Y152"/>
  <c r="W152"/>
  <c r="BK152"/>
  <c r="N152"/>
  <c r="BI150"/>
  <c r="BH150"/>
  <c r="BG150"/>
  <c r="BF150"/>
  <c r="BE150"/>
  <c r="AA150"/>
  <c r="Y150"/>
  <c r="W150"/>
  <c r="BK150"/>
  <c r="N150"/>
  <c r="BI149"/>
  <c r="BH149"/>
  <c r="BG149"/>
  <c r="BF149"/>
  <c r="BE149"/>
  <c r="AA149"/>
  <c r="Y149"/>
  <c r="W149"/>
  <c r="BK149"/>
  <c r="N149"/>
  <c r="BI147"/>
  <c r="BH147"/>
  <c r="BG147"/>
  <c r="BF147"/>
  <c r="BE147"/>
  <c r="AA147"/>
  <c r="Y147"/>
  <c r="W147"/>
  <c r="BK147"/>
  <c r="N147"/>
  <c r="BI146"/>
  <c r="BH146"/>
  <c r="BG146"/>
  <c r="BF146"/>
  <c r="BE146"/>
  <c r="AA146"/>
  <c r="Y146"/>
  <c r="W146"/>
  <c r="BK146"/>
  <c r="N146"/>
  <c r="N92"/>
  <c r="N91"/>
  <c r="N90"/>
  <c r="M139"/>
  <c r="F139"/>
  <c r="M138"/>
  <c r="F138"/>
  <c r="M136"/>
  <c r="F136"/>
  <c r="F134"/>
  <c r="F132"/>
  <c r="L124"/>
  <c r="N116"/>
  <c r="BI122"/>
  <c r="BH122"/>
  <c r="BG122"/>
  <c r="BF122"/>
  <c r="BE122"/>
  <c r="N122"/>
  <c r="BI121"/>
  <c r="BH121"/>
  <c r="BG121"/>
  <c r="BF121"/>
  <c r="BE121"/>
  <c r="N121"/>
  <c r="BI120"/>
  <c r="BH120"/>
  <c r="BG120"/>
  <c r="BF120"/>
  <c r="BE120"/>
  <c r="N120"/>
  <c r="BI119"/>
  <c r="BH119"/>
  <c r="BG119"/>
  <c r="BF119"/>
  <c r="BE119"/>
  <c r="N119"/>
  <c r="BI118"/>
  <c r="BH118"/>
  <c r="BG118"/>
  <c r="BF118"/>
  <c r="BE118"/>
  <c r="N118"/>
  <c r="BI117"/>
  <c r="BH117"/>
  <c r="BG117"/>
  <c r="BF117"/>
  <c r="BE117"/>
  <c r="N117"/>
  <c r="M29"/>
  <c r="M28"/>
  <c r="M85"/>
  <c r="F85"/>
  <c r="M84"/>
  <c r="F84"/>
  <c r="M82"/>
  <c r="F82"/>
  <c r="F80"/>
  <c r="F78"/>
  <c r="L39"/>
  <c r="M31"/>
  <c r="O10"/>
  <c r="F6"/>
  <c i="10" r="N435"/>
  <c r="BK435"/>
  <c r="AA386"/>
  <c r="Y386"/>
  <c r="W386"/>
  <c r="N386"/>
  <c r="BK386"/>
  <c r="AA353"/>
  <c r="Y353"/>
  <c r="W353"/>
  <c r="N353"/>
  <c r="BK353"/>
  <c r="AA256"/>
  <c r="Y256"/>
  <c r="W256"/>
  <c r="N256"/>
  <c r="BK256"/>
  <c r="AA183"/>
  <c r="Y183"/>
  <c r="W183"/>
  <c r="N183"/>
  <c r="BK183"/>
  <c r="AA152"/>
  <c r="Y152"/>
  <c r="W152"/>
  <c r="N152"/>
  <c r="BK152"/>
  <c r="AA132"/>
  <c r="Y132"/>
  <c r="W132"/>
  <c r="N132"/>
  <c r="BK132"/>
  <c r="AA131"/>
  <c r="Y131"/>
  <c r="W131"/>
  <c r="N131"/>
  <c r="BK131"/>
  <c r="AA129"/>
  <c r="Y129"/>
  <c r="W129"/>
  <c r="N129"/>
  <c r="BK129"/>
  <c r="AA128"/>
  <c r="Y128"/>
  <c r="W128"/>
  <c r="N128"/>
  <c r="BK128"/>
  <c r="AA127"/>
  <c r="Y127"/>
  <c r="W127"/>
  <c r="N127"/>
  <c r="BK127"/>
  <c i="1" r="BD97"/>
  <c r="BC97"/>
  <c r="BB97"/>
  <c r="BA97"/>
  <c r="AZ97"/>
  <c r="AY97"/>
  <c r="AX97"/>
  <c r="AW97"/>
  <c r="AV97"/>
  <c r="AU97"/>
  <c r="AG97"/>
  <c r="AS97"/>
  <c i="10" r="H37"/>
  <c r="H36"/>
  <c r="H35"/>
  <c r="M34"/>
  <c r="H34"/>
  <c r="M33"/>
  <c r="H33"/>
  <c r="BI440"/>
  <c r="BH440"/>
  <c r="BG440"/>
  <c r="BF440"/>
  <c r="BE440"/>
  <c r="N440"/>
  <c r="BK440"/>
  <c r="BI439"/>
  <c r="BH439"/>
  <c r="BG439"/>
  <c r="BF439"/>
  <c r="BE439"/>
  <c r="N439"/>
  <c r="BK439"/>
  <c r="BI438"/>
  <c r="BH438"/>
  <c r="BG438"/>
  <c r="BF438"/>
  <c r="BE438"/>
  <c r="N438"/>
  <c r="BK438"/>
  <c r="BI437"/>
  <c r="BH437"/>
  <c r="BG437"/>
  <c r="BF437"/>
  <c r="BE437"/>
  <c r="N437"/>
  <c r="BK437"/>
  <c r="BI436"/>
  <c r="BH436"/>
  <c r="BG436"/>
  <c r="BF436"/>
  <c r="BE436"/>
  <c r="N436"/>
  <c r="BK436"/>
  <c r="N99"/>
  <c r="N89"/>
  <c r="BI433"/>
  <c r="BH433"/>
  <c r="BG433"/>
  <c r="BF433"/>
  <c r="BE433"/>
  <c r="AA433"/>
  <c r="Y433"/>
  <c r="W433"/>
  <c r="BK433"/>
  <c r="N433"/>
  <c r="BI431"/>
  <c r="BH431"/>
  <c r="BG431"/>
  <c r="BF431"/>
  <c r="BE431"/>
  <c r="AA431"/>
  <c r="Y431"/>
  <c r="W431"/>
  <c r="BK431"/>
  <c r="N431"/>
  <c r="BI429"/>
  <c r="BH429"/>
  <c r="BG429"/>
  <c r="BF429"/>
  <c r="BE429"/>
  <c r="AA429"/>
  <c r="Y429"/>
  <c r="W429"/>
  <c r="BK429"/>
  <c r="N429"/>
  <c r="BI427"/>
  <c r="BH427"/>
  <c r="BG427"/>
  <c r="BF427"/>
  <c r="BE427"/>
  <c r="AA427"/>
  <c r="Y427"/>
  <c r="W427"/>
  <c r="BK427"/>
  <c r="N427"/>
  <c r="BI425"/>
  <c r="BH425"/>
  <c r="BG425"/>
  <c r="BF425"/>
  <c r="BE425"/>
  <c r="AA425"/>
  <c r="Y425"/>
  <c r="W425"/>
  <c r="BK425"/>
  <c r="N425"/>
  <c r="BI423"/>
  <c r="BH423"/>
  <c r="BG423"/>
  <c r="BF423"/>
  <c r="BE423"/>
  <c r="AA423"/>
  <c r="Y423"/>
  <c r="W423"/>
  <c r="BK423"/>
  <c r="N423"/>
  <c r="BI421"/>
  <c r="BH421"/>
  <c r="BG421"/>
  <c r="BF421"/>
  <c r="BE421"/>
  <c r="AA421"/>
  <c r="Y421"/>
  <c r="W421"/>
  <c r="BK421"/>
  <c r="N421"/>
  <c r="BI419"/>
  <c r="BH419"/>
  <c r="BG419"/>
  <c r="BF419"/>
  <c r="BE419"/>
  <c r="AA419"/>
  <c r="Y419"/>
  <c r="W419"/>
  <c r="BK419"/>
  <c r="N419"/>
  <c r="BI417"/>
  <c r="BH417"/>
  <c r="BG417"/>
  <c r="BF417"/>
  <c r="BE417"/>
  <c r="AA417"/>
  <c r="Y417"/>
  <c r="W417"/>
  <c r="BK417"/>
  <c r="N417"/>
  <c r="BI415"/>
  <c r="BH415"/>
  <c r="BG415"/>
  <c r="BF415"/>
  <c r="BE415"/>
  <c r="AA415"/>
  <c r="Y415"/>
  <c r="W415"/>
  <c r="BK415"/>
  <c r="N415"/>
  <c r="BI413"/>
  <c r="BH413"/>
  <c r="BG413"/>
  <c r="BF413"/>
  <c r="BE413"/>
  <c r="AA413"/>
  <c r="Y413"/>
  <c r="W413"/>
  <c r="BK413"/>
  <c r="N413"/>
  <c r="BI411"/>
  <c r="BH411"/>
  <c r="BG411"/>
  <c r="BF411"/>
  <c r="BE411"/>
  <c r="AA411"/>
  <c r="Y411"/>
  <c r="W411"/>
  <c r="BK411"/>
  <c r="N411"/>
  <c r="BI409"/>
  <c r="BH409"/>
  <c r="BG409"/>
  <c r="BF409"/>
  <c r="BE409"/>
  <c r="AA409"/>
  <c r="Y409"/>
  <c r="W409"/>
  <c r="BK409"/>
  <c r="N409"/>
  <c r="BI407"/>
  <c r="BH407"/>
  <c r="BG407"/>
  <c r="BF407"/>
  <c r="BE407"/>
  <c r="AA407"/>
  <c r="Y407"/>
  <c r="W407"/>
  <c r="BK407"/>
  <c r="N407"/>
  <c r="BI405"/>
  <c r="BH405"/>
  <c r="BG405"/>
  <c r="BF405"/>
  <c r="BE405"/>
  <c r="AA405"/>
  <c r="Y405"/>
  <c r="W405"/>
  <c r="BK405"/>
  <c r="N405"/>
  <c r="BI403"/>
  <c r="BH403"/>
  <c r="BG403"/>
  <c r="BF403"/>
  <c r="BE403"/>
  <c r="AA403"/>
  <c r="Y403"/>
  <c r="W403"/>
  <c r="BK403"/>
  <c r="N403"/>
  <c r="BI401"/>
  <c r="BH401"/>
  <c r="BG401"/>
  <c r="BF401"/>
  <c r="BE401"/>
  <c r="AA401"/>
  <c r="Y401"/>
  <c r="W401"/>
  <c r="BK401"/>
  <c r="N401"/>
  <c r="BI399"/>
  <c r="BH399"/>
  <c r="BG399"/>
  <c r="BF399"/>
  <c r="BE399"/>
  <c r="AA399"/>
  <c r="Y399"/>
  <c r="W399"/>
  <c r="BK399"/>
  <c r="N399"/>
  <c r="BI397"/>
  <c r="BH397"/>
  <c r="BG397"/>
  <c r="BF397"/>
  <c r="BE397"/>
  <c r="AA397"/>
  <c r="Y397"/>
  <c r="W397"/>
  <c r="BK397"/>
  <c r="N397"/>
  <c r="BI395"/>
  <c r="BH395"/>
  <c r="BG395"/>
  <c r="BF395"/>
  <c r="BE395"/>
  <c r="AA395"/>
  <c r="Y395"/>
  <c r="W395"/>
  <c r="BK395"/>
  <c r="N395"/>
  <c r="BI393"/>
  <c r="BH393"/>
  <c r="BG393"/>
  <c r="BF393"/>
  <c r="BE393"/>
  <c r="AA393"/>
  <c r="Y393"/>
  <c r="W393"/>
  <c r="BK393"/>
  <c r="N393"/>
  <c r="BI391"/>
  <c r="BH391"/>
  <c r="BG391"/>
  <c r="BF391"/>
  <c r="BE391"/>
  <c r="AA391"/>
  <c r="Y391"/>
  <c r="W391"/>
  <c r="BK391"/>
  <c r="N391"/>
  <c r="BI389"/>
  <c r="BH389"/>
  <c r="BG389"/>
  <c r="BF389"/>
  <c r="BE389"/>
  <c r="AA389"/>
  <c r="Y389"/>
  <c r="W389"/>
  <c r="BK389"/>
  <c r="N389"/>
  <c r="BI387"/>
  <c r="BH387"/>
  <c r="BG387"/>
  <c r="BF387"/>
  <c r="BE387"/>
  <c r="AA387"/>
  <c r="Y387"/>
  <c r="W387"/>
  <c r="BK387"/>
  <c r="N387"/>
  <c r="N98"/>
  <c r="BI384"/>
  <c r="BH384"/>
  <c r="BG384"/>
  <c r="BF384"/>
  <c r="BE384"/>
  <c r="AA384"/>
  <c r="Y384"/>
  <c r="W384"/>
  <c r="BK384"/>
  <c r="N384"/>
  <c r="BI382"/>
  <c r="BH382"/>
  <c r="BG382"/>
  <c r="BF382"/>
  <c r="BE382"/>
  <c r="AA382"/>
  <c r="Y382"/>
  <c r="W382"/>
  <c r="BK382"/>
  <c r="N382"/>
  <c r="BI380"/>
  <c r="BH380"/>
  <c r="BG380"/>
  <c r="BF380"/>
  <c r="BE380"/>
  <c r="AA380"/>
  <c r="Y380"/>
  <c r="W380"/>
  <c r="BK380"/>
  <c r="N380"/>
  <c r="BI378"/>
  <c r="BH378"/>
  <c r="BG378"/>
  <c r="BF378"/>
  <c r="BE378"/>
  <c r="AA378"/>
  <c r="Y378"/>
  <c r="W378"/>
  <c r="BK378"/>
  <c r="N378"/>
  <c r="BI376"/>
  <c r="BH376"/>
  <c r="BG376"/>
  <c r="BF376"/>
  <c r="BE376"/>
  <c r="AA376"/>
  <c r="Y376"/>
  <c r="W376"/>
  <c r="BK376"/>
  <c r="N376"/>
  <c r="BI374"/>
  <c r="BH374"/>
  <c r="BG374"/>
  <c r="BF374"/>
  <c r="BE374"/>
  <c r="AA374"/>
  <c r="Y374"/>
  <c r="W374"/>
  <c r="BK374"/>
  <c r="N374"/>
  <c r="BI372"/>
  <c r="BH372"/>
  <c r="BG372"/>
  <c r="BF372"/>
  <c r="BE372"/>
  <c r="AA372"/>
  <c r="Y372"/>
  <c r="W372"/>
  <c r="BK372"/>
  <c r="N372"/>
  <c r="BI370"/>
  <c r="BH370"/>
  <c r="BG370"/>
  <c r="BF370"/>
  <c r="BE370"/>
  <c r="AA370"/>
  <c r="Y370"/>
  <c r="W370"/>
  <c r="BK370"/>
  <c r="N370"/>
  <c r="BI368"/>
  <c r="BH368"/>
  <c r="BG368"/>
  <c r="BF368"/>
  <c r="BE368"/>
  <c r="AA368"/>
  <c r="Y368"/>
  <c r="W368"/>
  <c r="BK368"/>
  <c r="N368"/>
  <c r="BI366"/>
  <c r="BH366"/>
  <c r="BG366"/>
  <c r="BF366"/>
  <c r="BE366"/>
  <c r="AA366"/>
  <c r="Y366"/>
  <c r="W366"/>
  <c r="BK366"/>
  <c r="N366"/>
  <c r="BI364"/>
  <c r="BH364"/>
  <c r="BG364"/>
  <c r="BF364"/>
  <c r="BE364"/>
  <c r="AA364"/>
  <c r="Y364"/>
  <c r="W364"/>
  <c r="BK364"/>
  <c r="N364"/>
  <c r="BI362"/>
  <c r="BH362"/>
  <c r="BG362"/>
  <c r="BF362"/>
  <c r="BE362"/>
  <c r="AA362"/>
  <c r="Y362"/>
  <c r="W362"/>
  <c r="BK362"/>
  <c r="N362"/>
  <c r="BI360"/>
  <c r="BH360"/>
  <c r="BG360"/>
  <c r="BF360"/>
  <c r="BE360"/>
  <c r="AA360"/>
  <c r="Y360"/>
  <c r="W360"/>
  <c r="BK360"/>
  <c r="N360"/>
  <c r="BI358"/>
  <c r="BH358"/>
  <c r="BG358"/>
  <c r="BF358"/>
  <c r="BE358"/>
  <c r="AA358"/>
  <c r="Y358"/>
  <c r="W358"/>
  <c r="BK358"/>
  <c r="N358"/>
  <c r="BI356"/>
  <c r="BH356"/>
  <c r="BG356"/>
  <c r="BF356"/>
  <c r="BE356"/>
  <c r="AA356"/>
  <c r="Y356"/>
  <c r="W356"/>
  <c r="BK356"/>
  <c r="N356"/>
  <c r="BI354"/>
  <c r="BH354"/>
  <c r="BG354"/>
  <c r="BF354"/>
  <c r="BE354"/>
  <c r="AA354"/>
  <c r="Y354"/>
  <c r="W354"/>
  <c r="BK354"/>
  <c r="N354"/>
  <c r="N97"/>
  <c r="BI351"/>
  <c r="BH351"/>
  <c r="BG351"/>
  <c r="BF351"/>
  <c r="BE351"/>
  <c r="AA351"/>
  <c r="Y351"/>
  <c r="W351"/>
  <c r="BK351"/>
  <c r="N351"/>
  <c r="BI349"/>
  <c r="BH349"/>
  <c r="BG349"/>
  <c r="BF349"/>
  <c r="BE349"/>
  <c r="AA349"/>
  <c r="Y349"/>
  <c r="W349"/>
  <c r="BK349"/>
  <c r="N349"/>
  <c r="BI347"/>
  <c r="BH347"/>
  <c r="BG347"/>
  <c r="BF347"/>
  <c r="BE347"/>
  <c r="AA347"/>
  <c r="Y347"/>
  <c r="W347"/>
  <c r="BK347"/>
  <c r="N347"/>
  <c r="BI345"/>
  <c r="BH345"/>
  <c r="BG345"/>
  <c r="BF345"/>
  <c r="BE345"/>
  <c r="AA345"/>
  <c r="Y345"/>
  <c r="W345"/>
  <c r="BK345"/>
  <c r="N345"/>
  <c r="BI343"/>
  <c r="BH343"/>
  <c r="BG343"/>
  <c r="BF343"/>
  <c r="BE343"/>
  <c r="AA343"/>
  <c r="Y343"/>
  <c r="W343"/>
  <c r="BK343"/>
  <c r="N343"/>
  <c r="BI341"/>
  <c r="BH341"/>
  <c r="BG341"/>
  <c r="BF341"/>
  <c r="BE341"/>
  <c r="AA341"/>
  <c r="Y341"/>
  <c r="W341"/>
  <c r="BK341"/>
  <c r="N341"/>
  <c r="BI339"/>
  <c r="BH339"/>
  <c r="BG339"/>
  <c r="BF339"/>
  <c r="BE339"/>
  <c r="AA339"/>
  <c r="Y339"/>
  <c r="W339"/>
  <c r="BK339"/>
  <c r="N339"/>
  <c r="BI337"/>
  <c r="BH337"/>
  <c r="BG337"/>
  <c r="BF337"/>
  <c r="BE337"/>
  <c r="AA337"/>
  <c r="Y337"/>
  <c r="W337"/>
  <c r="BK337"/>
  <c r="N337"/>
  <c r="BI335"/>
  <c r="BH335"/>
  <c r="BG335"/>
  <c r="BF335"/>
  <c r="BE335"/>
  <c r="AA335"/>
  <c r="Y335"/>
  <c r="W335"/>
  <c r="BK335"/>
  <c r="N335"/>
  <c r="BI333"/>
  <c r="BH333"/>
  <c r="BG333"/>
  <c r="BF333"/>
  <c r="BE333"/>
  <c r="AA333"/>
  <c r="Y333"/>
  <c r="W333"/>
  <c r="BK333"/>
  <c r="N333"/>
  <c r="BI331"/>
  <c r="BH331"/>
  <c r="BG331"/>
  <c r="BF331"/>
  <c r="BE331"/>
  <c r="AA331"/>
  <c r="Y331"/>
  <c r="W331"/>
  <c r="BK331"/>
  <c r="N331"/>
  <c r="BI329"/>
  <c r="BH329"/>
  <c r="BG329"/>
  <c r="BF329"/>
  <c r="BE329"/>
  <c r="AA329"/>
  <c r="Y329"/>
  <c r="W329"/>
  <c r="BK329"/>
  <c r="N329"/>
  <c r="BI327"/>
  <c r="BH327"/>
  <c r="BG327"/>
  <c r="BF327"/>
  <c r="BE327"/>
  <c r="AA327"/>
  <c r="Y327"/>
  <c r="W327"/>
  <c r="BK327"/>
  <c r="N327"/>
  <c r="BI325"/>
  <c r="BH325"/>
  <c r="BG325"/>
  <c r="BF325"/>
  <c r="BE325"/>
  <c r="AA325"/>
  <c r="Y325"/>
  <c r="W325"/>
  <c r="BK325"/>
  <c r="N325"/>
  <c r="BI323"/>
  <c r="BH323"/>
  <c r="BG323"/>
  <c r="BF323"/>
  <c r="BE323"/>
  <c r="AA323"/>
  <c r="Y323"/>
  <c r="W323"/>
  <c r="BK323"/>
  <c r="N323"/>
  <c r="BI321"/>
  <c r="BH321"/>
  <c r="BG321"/>
  <c r="BF321"/>
  <c r="BE321"/>
  <c r="AA321"/>
  <c r="Y321"/>
  <c r="W321"/>
  <c r="BK321"/>
  <c r="N321"/>
  <c r="BI319"/>
  <c r="BH319"/>
  <c r="BG319"/>
  <c r="BF319"/>
  <c r="BE319"/>
  <c r="AA319"/>
  <c r="Y319"/>
  <c r="W319"/>
  <c r="BK319"/>
  <c r="N319"/>
  <c r="BI317"/>
  <c r="BH317"/>
  <c r="BG317"/>
  <c r="BF317"/>
  <c r="BE317"/>
  <c r="AA317"/>
  <c r="Y317"/>
  <c r="W317"/>
  <c r="BK317"/>
  <c r="N317"/>
  <c r="BI315"/>
  <c r="BH315"/>
  <c r="BG315"/>
  <c r="BF315"/>
  <c r="BE315"/>
  <c r="AA315"/>
  <c r="Y315"/>
  <c r="W315"/>
  <c r="BK315"/>
  <c r="N315"/>
  <c r="BI313"/>
  <c r="BH313"/>
  <c r="BG313"/>
  <c r="BF313"/>
  <c r="BE313"/>
  <c r="AA313"/>
  <c r="Y313"/>
  <c r="W313"/>
  <c r="BK313"/>
  <c r="N313"/>
  <c r="BI311"/>
  <c r="BH311"/>
  <c r="BG311"/>
  <c r="BF311"/>
  <c r="BE311"/>
  <c r="AA311"/>
  <c r="Y311"/>
  <c r="W311"/>
  <c r="BK311"/>
  <c r="N311"/>
  <c r="BI309"/>
  <c r="BH309"/>
  <c r="BG309"/>
  <c r="BF309"/>
  <c r="BE309"/>
  <c r="AA309"/>
  <c r="Y309"/>
  <c r="W309"/>
  <c r="BK309"/>
  <c r="N309"/>
  <c r="BI307"/>
  <c r="BH307"/>
  <c r="BG307"/>
  <c r="BF307"/>
  <c r="BE307"/>
  <c r="AA307"/>
  <c r="Y307"/>
  <c r="W307"/>
  <c r="BK307"/>
  <c r="N307"/>
  <c r="BI305"/>
  <c r="BH305"/>
  <c r="BG305"/>
  <c r="BF305"/>
  <c r="BE305"/>
  <c r="AA305"/>
  <c r="Y305"/>
  <c r="W305"/>
  <c r="BK305"/>
  <c r="N305"/>
  <c r="BI303"/>
  <c r="BH303"/>
  <c r="BG303"/>
  <c r="BF303"/>
  <c r="BE303"/>
  <c r="AA303"/>
  <c r="Y303"/>
  <c r="W303"/>
  <c r="BK303"/>
  <c r="N303"/>
  <c r="BI301"/>
  <c r="BH301"/>
  <c r="BG301"/>
  <c r="BF301"/>
  <c r="BE301"/>
  <c r="AA301"/>
  <c r="Y301"/>
  <c r="W301"/>
  <c r="BK301"/>
  <c r="N301"/>
  <c r="BI299"/>
  <c r="BH299"/>
  <c r="BG299"/>
  <c r="BF299"/>
  <c r="BE299"/>
  <c r="AA299"/>
  <c r="Y299"/>
  <c r="W299"/>
  <c r="BK299"/>
  <c r="N299"/>
  <c r="BI297"/>
  <c r="BH297"/>
  <c r="BG297"/>
  <c r="BF297"/>
  <c r="BE297"/>
  <c r="AA297"/>
  <c r="Y297"/>
  <c r="W297"/>
  <c r="BK297"/>
  <c r="N297"/>
  <c r="BI295"/>
  <c r="BH295"/>
  <c r="BG295"/>
  <c r="BF295"/>
  <c r="BE295"/>
  <c r="AA295"/>
  <c r="Y295"/>
  <c r="W295"/>
  <c r="BK295"/>
  <c r="N295"/>
  <c r="BI293"/>
  <c r="BH293"/>
  <c r="BG293"/>
  <c r="BF293"/>
  <c r="BE293"/>
  <c r="AA293"/>
  <c r="Y293"/>
  <c r="W293"/>
  <c r="BK293"/>
  <c r="N293"/>
  <c r="BI291"/>
  <c r="BH291"/>
  <c r="BG291"/>
  <c r="BF291"/>
  <c r="BE291"/>
  <c r="AA291"/>
  <c r="Y291"/>
  <c r="W291"/>
  <c r="BK291"/>
  <c r="N291"/>
  <c r="BI289"/>
  <c r="BH289"/>
  <c r="BG289"/>
  <c r="BF289"/>
  <c r="BE289"/>
  <c r="AA289"/>
  <c r="Y289"/>
  <c r="W289"/>
  <c r="BK289"/>
  <c r="N289"/>
  <c r="BI287"/>
  <c r="BH287"/>
  <c r="BG287"/>
  <c r="BF287"/>
  <c r="BE287"/>
  <c r="AA287"/>
  <c r="Y287"/>
  <c r="W287"/>
  <c r="BK287"/>
  <c r="N287"/>
  <c r="BI285"/>
  <c r="BH285"/>
  <c r="BG285"/>
  <c r="BF285"/>
  <c r="BE285"/>
  <c r="AA285"/>
  <c r="Y285"/>
  <c r="W285"/>
  <c r="BK285"/>
  <c r="N285"/>
  <c r="BI283"/>
  <c r="BH283"/>
  <c r="BG283"/>
  <c r="BF283"/>
  <c r="BE283"/>
  <c r="AA283"/>
  <c r="Y283"/>
  <c r="W283"/>
  <c r="BK283"/>
  <c r="N283"/>
  <c r="BI281"/>
  <c r="BH281"/>
  <c r="BG281"/>
  <c r="BF281"/>
  <c r="BE281"/>
  <c r="AA281"/>
  <c r="Y281"/>
  <c r="W281"/>
  <c r="BK281"/>
  <c r="N281"/>
  <c r="BI279"/>
  <c r="BH279"/>
  <c r="BG279"/>
  <c r="BF279"/>
  <c r="BE279"/>
  <c r="AA279"/>
  <c r="Y279"/>
  <c r="W279"/>
  <c r="BK279"/>
  <c r="N279"/>
  <c r="BI277"/>
  <c r="BH277"/>
  <c r="BG277"/>
  <c r="BF277"/>
  <c r="BE277"/>
  <c r="AA277"/>
  <c r="Y277"/>
  <c r="W277"/>
  <c r="BK277"/>
  <c r="N277"/>
  <c r="BI275"/>
  <c r="BH275"/>
  <c r="BG275"/>
  <c r="BF275"/>
  <c r="BE275"/>
  <c r="AA275"/>
  <c r="Y275"/>
  <c r="W275"/>
  <c r="BK275"/>
  <c r="N275"/>
  <c r="BI273"/>
  <c r="BH273"/>
  <c r="BG273"/>
  <c r="BF273"/>
  <c r="BE273"/>
  <c r="AA273"/>
  <c r="Y273"/>
  <c r="W273"/>
  <c r="BK273"/>
  <c r="N273"/>
  <c r="BI271"/>
  <c r="BH271"/>
  <c r="BG271"/>
  <c r="BF271"/>
  <c r="BE271"/>
  <c r="AA271"/>
  <c r="Y271"/>
  <c r="W271"/>
  <c r="BK271"/>
  <c r="N271"/>
  <c r="BI269"/>
  <c r="BH269"/>
  <c r="BG269"/>
  <c r="BF269"/>
  <c r="BE269"/>
  <c r="AA269"/>
  <c r="Y269"/>
  <c r="W269"/>
  <c r="BK269"/>
  <c r="N269"/>
  <c r="BI267"/>
  <c r="BH267"/>
  <c r="BG267"/>
  <c r="BF267"/>
  <c r="BE267"/>
  <c r="AA267"/>
  <c r="Y267"/>
  <c r="W267"/>
  <c r="BK267"/>
  <c r="N267"/>
  <c r="BI265"/>
  <c r="BH265"/>
  <c r="BG265"/>
  <c r="BF265"/>
  <c r="BE265"/>
  <c r="AA265"/>
  <c r="Y265"/>
  <c r="W265"/>
  <c r="BK265"/>
  <c r="N265"/>
  <c r="BI263"/>
  <c r="BH263"/>
  <c r="BG263"/>
  <c r="BF263"/>
  <c r="BE263"/>
  <c r="AA263"/>
  <c r="Y263"/>
  <c r="W263"/>
  <c r="BK263"/>
  <c r="N263"/>
  <c r="BI261"/>
  <c r="BH261"/>
  <c r="BG261"/>
  <c r="BF261"/>
  <c r="BE261"/>
  <c r="AA261"/>
  <c r="Y261"/>
  <c r="W261"/>
  <c r="BK261"/>
  <c r="N261"/>
  <c r="BI259"/>
  <c r="BH259"/>
  <c r="BG259"/>
  <c r="BF259"/>
  <c r="BE259"/>
  <c r="AA259"/>
  <c r="Y259"/>
  <c r="W259"/>
  <c r="BK259"/>
  <c r="N259"/>
  <c r="BI257"/>
  <c r="BH257"/>
  <c r="BG257"/>
  <c r="BF257"/>
  <c r="BE257"/>
  <c r="AA257"/>
  <c r="Y257"/>
  <c r="W257"/>
  <c r="BK257"/>
  <c r="N257"/>
  <c r="N96"/>
  <c r="BI254"/>
  <c r="BH254"/>
  <c r="BG254"/>
  <c r="BF254"/>
  <c r="BE254"/>
  <c r="AA254"/>
  <c r="Y254"/>
  <c r="W254"/>
  <c r="BK254"/>
  <c r="N254"/>
  <c r="BI252"/>
  <c r="BH252"/>
  <c r="BG252"/>
  <c r="BF252"/>
  <c r="BE252"/>
  <c r="AA252"/>
  <c r="Y252"/>
  <c r="W252"/>
  <c r="BK252"/>
  <c r="N252"/>
  <c r="BI250"/>
  <c r="BH250"/>
  <c r="BG250"/>
  <c r="BF250"/>
  <c r="BE250"/>
  <c r="AA250"/>
  <c r="Y250"/>
  <c r="W250"/>
  <c r="BK250"/>
  <c r="N250"/>
  <c r="BI248"/>
  <c r="BH248"/>
  <c r="BG248"/>
  <c r="BF248"/>
  <c r="BE248"/>
  <c r="AA248"/>
  <c r="Y248"/>
  <c r="W248"/>
  <c r="BK248"/>
  <c r="N248"/>
  <c r="BI246"/>
  <c r="BH246"/>
  <c r="BG246"/>
  <c r="BF246"/>
  <c r="BE246"/>
  <c r="AA246"/>
  <c r="Y246"/>
  <c r="W246"/>
  <c r="BK246"/>
  <c r="N246"/>
  <c r="BI244"/>
  <c r="BH244"/>
  <c r="BG244"/>
  <c r="BF244"/>
  <c r="BE244"/>
  <c r="AA244"/>
  <c r="Y244"/>
  <c r="W244"/>
  <c r="BK244"/>
  <c r="N244"/>
  <c r="BI242"/>
  <c r="BH242"/>
  <c r="BG242"/>
  <c r="BF242"/>
  <c r="BE242"/>
  <c r="AA242"/>
  <c r="Y242"/>
  <c r="W242"/>
  <c r="BK242"/>
  <c r="N242"/>
  <c r="BI240"/>
  <c r="BH240"/>
  <c r="BG240"/>
  <c r="BF240"/>
  <c r="BE240"/>
  <c r="AA240"/>
  <c r="Y240"/>
  <c r="W240"/>
  <c r="BK240"/>
  <c r="N240"/>
  <c r="BI238"/>
  <c r="BH238"/>
  <c r="BG238"/>
  <c r="BF238"/>
  <c r="BE238"/>
  <c r="AA238"/>
  <c r="Y238"/>
  <c r="W238"/>
  <c r="BK238"/>
  <c r="N238"/>
  <c r="BI236"/>
  <c r="BH236"/>
  <c r="BG236"/>
  <c r="BF236"/>
  <c r="BE236"/>
  <c r="AA236"/>
  <c r="Y236"/>
  <c r="W236"/>
  <c r="BK236"/>
  <c r="N236"/>
  <c r="BI234"/>
  <c r="BH234"/>
  <c r="BG234"/>
  <c r="BF234"/>
  <c r="BE234"/>
  <c r="AA234"/>
  <c r="Y234"/>
  <c r="W234"/>
  <c r="BK234"/>
  <c r="N234"/>
  <c r="BI232"/>
  <c r="BH232"/>
  <c r="BG232"/>
  <c r="BF232"/>
  <c r="BE232"/>
  <c r="AA232"/>
  <c r="Y232"/>
  <c r="W232"/>
  <c r="BK232"/>
  <c r="N232"/>
  <c r="BI230"/>
  <c r="BH230"/>
  <c r="BG230"/>
  <c r="BF230"/>
  <c r="BE230"/>
  <c r="AA230"/>
  <c r="Y230"/>
  <c r="W230"/>
  <c r="BK230"/>
  <c r="N230"/>
  <c r="BI228"/>
  <c r="BH228"/>
  <c r="BG228"/>
  <c r="BF228"/>
  <c r="BE228"/>
  <c r="AA228"/>
  <c r="Y228"/>
  <c r="W228"/>
  <c r="BK228"/>
  <c r="N228"/>
  <c r="BI226"/>
  <c r="BH226"/>
  <c r="BG226"/>
  <c r="BF226"/>
  <c r="BE226"/>
  <c r="AA226"/>
  <c r="Y226"/>
  <c r="W226"/>
  <c r="BK226"/>
  <c r="N226"/>
  <c r="BI224"/>
  <c r="BH224"/>
  <c r="BG224"/>
  <c r="BF224"/>
  <c r="BE224"/>
  <c r="AA224"/>
  <c r="Y224"/>
  <c r="W224"/>
  <c r="BK224"/>
  <c r="N224"/>
  <c r="BI222"/>
  <c r="BH222"/>
  <c r="BG222"/>
  <c r="BF222"/>
  <c r="BE222"/>
  <c r="AA222"/>
  <c r="Y222"/>
  <c r="W222"/>
  <c r="BK222"/>
  <c r="N222"/>
  <c r="BI220"/>
  <c r="BH220"/>
  <c r="BG220"/>
  <c r="BF220"/>
  <c r="BE220"/>
  <c r="AA220"/>
  <c r="Y220"/>
  <c r="W220"/>
  <c r="BK220"/>
  <c r="N220"/>
  <c r="BI218"/>
  <c r="BH218"/>
  <c r="BG218"/>
  <c r="BF218"/>
  <c r="BE218"/>
  <c r="AA218"/>
  <c r="Y218"/>
  <c r="W218"/>
  <c r="BK218"/>
  <c r="N218"/>
  <c r="BI216"/>
  <c r="BH216"/>
  <c r="BG216"/>
  <c r="BF216"/>
  <c r="BE216"/>
  <c r="AA216"/>
  <c r="Y216"/>
  <c r="W216"/>
  <c r="BK216"/>
  <c r="N216"/>
  <c r="BI214"/>
  <c r="BH214"/>
  <c r="BG214"/>
  <c r="BF214"/>
  <c r="BE214"/>
  <c r="AA214"/>
  <c r="Y214"/>
  <c r="W214"/>
  <c r="BK214"/>
  <c r="N214"/>
  <c r="BI212"/>
  <c r="BH212"/>
  <c r="BG212"/>
  <c r="BF212"/>
  <c r="BE212"/>
  <c r="AA212"/>
  <c r="Y212"/>
  <c r="W212"/>
  <c r="BK212"/>
  <c r="N212"/>
  <c r="BI210"/>
  <c r="BH210"/>
  <c r="BG210"/>
  <c r="BF210"/>
  <c r="BE210"/>
  <c r="AA210"/>
  <c r="Y210"/>
  <c r="W210"/>
  <c r="BK210"/>
  <c r="N210"/>
  <c r="BI208"/>
  <c r="BH208"/>
  <c r="BG208"/>
  <c r="BF208"/>
  <c r="BE208"/>
  <c r="AA208"/>
  <c r="Y208"/>
  <c r="W208"/>
  <c r="BK208"/>
  <c r="N208"/>
  <c r="BI206"/>
  <c r="BH206"/>
  <c r="BG206"/>
  <c r="BF206"/>
  <c r="BE206"/>
  <c r="AA206"/>
  <c r="Y206"/>
  <c r="W206"/>
  <c r="BK206"/>
  <c r="N206"/>
  <c r="BI204"/>
  <c r="BH204"/>
  <c r="BG204"/>
  <c r="BF204"/>
  <c r="BE204"/>
  <c r="AA204"/>
  <c r="Y204"/>
  <c r="W204"/>
  <c r="BK204"/>
  <c r="N204"/>
  <c r="BI202"/>
  <c r="BH202"/>
  <c r="BG202"/>
  <c r="BF202"/>
  <c r="BE202"/>
  <c r="AA202"/>
  <c r="Y202"/>
  <c r="W202"/>
  <c r="BK202"/>
  <c r="N202"/>
  <c r="BI200"/>
  <c r="BH200"/>
  <c r="BG200"/>
  <c r="BF200"/>
  <c r="BE200"/>
  <c r="AA200"/>
  <c r="Y200"/>
  <c r="W200"/>
  <c r="BK200"/>
  <c r="N200"/>
  <c r="BI198"/>
  <c r="BH198"/>
  <c r="BG198"/>
  <c r="BF198"/>
  <c r="BE198"/>
  <c r="AA198"/>
  <c r="Y198"/>
  <c r="W198"/>
  <c r="BK198"/>
  <c r="N198"/>
  <c r="BI196"/>
  <c r="BH196"/>
  <c r="BG196"/>
  <c r="BF196"/>
  <c r="BE196"/>
  <c r="AA196"/>
  <c r="Y196"/>
  <c r="W196"/>
  <c r="BK196"/>
  <c r="N196"/>
  <c r="BI194"/>
  <c r="BH194"/>
  <c r="BG194"/>
  <c r="BF194"/>
  <c r="BE194"/>
  <c r="AA194"/>
  <c r="Y194"/>
  <c r="W194"/>
  <c r="BK194"/>
  <c r="N194"/>
  <c r="BI192"/>
  <c r="BH192"/>
  <c r="BG192"/>
  <c r="BF192"/>
  <c r="BE192"/>
  <c r="AA192"/>
  <c r="Y192"/>
  <c r="W192"/>
  <c r="BK192"/>
  <c r="N192"/>
  <c r="BI190"/>
  <c r="BH190"/>
  <c r="BG190"/>
  <c r="BF190"/>
  <c r="BE190"/>
  <c r="AA190"/>
  <c r="Y190"/>
  <c r="W190"/>
  <c r="BK190"/>
  <c r="N190"/>
  <c r="BI188"/>
  <c r="BH188"/>
  <c r="BG188"/>
  <c r="BF188"/>
  <c r="BE188"/>
  <c r="AA188"/>
  <c r="Y188"/>
  <c r="W188"/>
  <c r="BK188"/>
  <c r="N188"/>
  <c r="BI186"/>
  <c r="BH186"/>
  <c r="BG186"/>
  <c r="BF186"/>
  <c r="BE186"/>
  <c r="AA186"/>
  <c r="Y186"/>
  <c r="W186"/>
  <c r="BK186"/>
  <c r="N186"/>
  <c r="BI184"/>
  <c r="BH184"/>
  <c r="BG184"/>
  <c r="BF184"/>
  <c r="BE184"/>
  <c r="AA184"/>
  <c r="Y184"/>
  <c r="W184"/>
  <c r="BK184"/>
  <c r="N184"/>
  <c r="N95"/>
  <c r="BI181"/>
  <c r="BH181"/>
  <c r="BG181"/>
  <c r="BF181"/>
  <c r="BE181"/>
  <c r="AA181"/>
  <c r="Y181"/>
  <c r="W181"/>
  <c r="BK181"/>
  <c r="N181"/>
  <c r="BI179"/>
  <c r="BH179"/>
  <c r="BG179"/>
  <c r="BF179"/>
  <c r="BE179"/>
  <c r="AA179"/>
  <c r="Y179"/>
  <c r="W179"/>
  <c r="BK179"/>
  <c r="N179"/>
  <c r="BI177"/>
  <c r="BH177"/>
  <c r="BG177"/>
  <c r="BF177"/>
  <c r="BE177"/>
  <c r="AA177"/>
  <c r="Y177"/>
  <c r="W177"/>
  <c r="BK177"/>
  <c r="N177"/>
  <c r="BI175"/>
  <c r="BH175"/>
  <c r="BG175"/>
  <c r="BF175"/>
  <c r="BE175"/>
  <c r="AA175"/>
  <c r="Y175"/>
  <c r="W175"/>
  <c r="BK175"/>
  <c r="N175"/>
  <c r="BI173"/>
  <c r="BH173"/>
  <c r="BG173"/>
  <c r="BF173"/>
  <c r="BE173"/>
  <c r="AA173"/>
  <c r="Y173"/>
  <c r="W173"/>
  <c r="BK173"/>
  <c r="N173"/>
  <c r="BI171"/>
  <c r="BH171"/>
  <c r="BG171"/>
  <c r="BF171"/>
  <c r="BE171"/>
  <c r="AA171"/>
  <c r="Y171"/>
  <c r="W171"/>
  <c r="BK171"/>
  <c r="N171"/>
  <c r="BI169"/>
  <c r="BH169"/>
  <c r="BG169"/>
  <c r="BF169"/>
  <c r="BE169"/>
  <c r="AA169"/>
  <c r="Y169"/>
  <c r="W169"/>
  <c r="BK169"/>
  <c r="N169"/>
  <c r="BI167"/>
  <c r="BH167"/>
  <c r="BG167"/>
  <c r="BF167"/>
  <c r="BE167"/>
  <c r="AA167"/>
  <c r="Y167"/>
  <c r="W167"/>
  <c r="BK167"/>
  <c r="N167"/>
  <c r="BI165"/>
  <c r="BH165"/>
  <c r="BG165"/>
  <c r="BF165"/>
  <c r="BE165"/>
  <c r="AA165"/>
  <c r="Y165"/>
  <c r="W165"/>
  <c r="BK165"/>
  <c r="N165"/>
  <c r="BI163"/>
  <c r="BH163"/>
  <c r="BG163"/>
  <c r="BF163"/>
  <c r="BE163"/>
  <c r="AA163"/>
  <c r="Y163"/>
  <c r="W163"/>
  <c r="BK163"/>
  <c r="N163"/>
  <c r="BI161"/>
  <c r="BH161"/>
  <c r="BG161"/>
  <c r="BF161"/>
  <c r="BE161"/>
  <c r="AA161"/>
  <c r="Y161"/>
  <c r="W161"/>
  <c r="BK161"/>
  <c r="N161"/>
  <c r="BI159"/>
  <c r="BH159"/>
  <c r="BG159"/>
  <c r="BF159"/>
  <c r="BE159"/>
  <c r="AA159"/>
  <c r="Y159"/>
  <c r="W159"/>
  <c r="BK159"/>
  <c r="N159"/>
  <c r="BI157"/>
  <c r="BH157"/>
  <c r="BG157"/>
  <c r="BF157"/>
  <c r="BE157"/>
  <c r="AA157"/>
  <c r="Y157"/>
  <c r="W157"/>
  <c r="BK157"/>
  <c r="N157"/>
  <c r="BI155"/>
  <c r="BH155"/>
  <c r="BG155"/>
  <c r="BF155"/>
  <c r="BE155"/>
  <c r="AA155"/>
  <c r="Y155"/>
  <c r="W155"/>
  <c r="BK155"/>
  <c r="N155"/>
  <c r="BI153"/>
  <c r="BH153"/>
  <c r="BG153"/>
  <c r="BF153"/>
  <c r="BE153"/>
  <c r="AA153"/>
  <c r="Y153"/>
  <c r="W153"/>
  <c r="BK153"/>
  <c r="N153"/>
  <c r="N94"/>
  <c r="BI151"/>
  <c r="BH151"/>
  <c r="BG151"/>
  <c r="BF151"/>
  <c r="BE151"/>
  <c r="AA151"/>
  <c r="Y151"/>
  <c r="W151"/>
  <c r="BK151"/>
  <c r="N151"/>
  <c r="BI149"/>
  <c r="BH149"/>
  <c r="BG149"/>
  <c r="BF149"/>
  <c r="BE149"/>
  <c r="AA149"/>
  <c r="Y149"/>
  <c r="W149"/>
  <c r="BK149"/>
  <c r="N149"/>
  <c r="BI147"/>
  <c r="BH147"/>
  <c r="BG147"/>
  <c r="BF147"/>
  <c r="BE147"/>
  <c r="AA147"/>
  <c r="Y147"/>
  <c r="W147"/>
  <c r="BK147"/>
  <c r="N147"/>
  <c r="BI145"/>
  <c r="BH145"/>
  <c r="BG145"/>
  <c r="BF145"/>
  <c r="BE145"/>
  <c r="AA145"/>
  <c r="Y145"/>
  <c r="W145"/>
  <c r="BK145"/>
  <c r="N145"/>
  <c r="BI143"/>
  <c r="BH143"/>
  <c r="BG143"/>
  <c r="BF143"/>
  <c r="BE143"/>
  <c r="AA143"/>
  <c r="Y143"/>
  <c r="W143"/>
  <c r="BK143"/>
  <c r="N143"/>
  <c r="BI141"/>
  <c r="BH141"/>
  <c r="BG141"/>
  <c r="BF141"/>
  <c r="BE141"/>
  <c r="AA141"/>
  <c r="Y141"/>
  <c r="W141"/>
  <c r="BK141"/>
  <c r="N141"/>
  <c r="BI139"/>
  <c r="BH139"/>
  <c r="BG139"/>
  <c r="BF139"/>
  <c r="BE139"/>
  <c r="AA139"/>
  <c r="Y139"/>
  <c r="W139"/>
  <c r="BK139"/>
  <c r="N139"/>
  <c r="BI137"/>
  <c r="BH137"/>
  <c r="BG137"/>
  <c r="BF137"/>
  <c r="BE137"/>
  <c r="AA137"/>
  <c r="Y137"/>
  <c r="W137"/>
  <c r="BK137"/>
  <c r="N137"/>
  <c r="BI135"/>
  <c r="BH135"/>
  <c r="BG135"/>
  <c r="BF135"/>
  <c r="BE135"/>
  <c r="AA135"/>
  <c r="Y135"/>
  <c r="W135"/>
  <c r="BK135"/>
  <c r="N135"/>
  <c r="BI133"/>
  <c r="BH133"/>
  <c r="BG133"/>
  <c r="BF133"/>
  <c r="BE133"/>
  <c r="AA133"/>
  <c r="Y133"/>
  <c r="W133"/>
  <c r="BK133"/>
  <c r="N133"/>
  <c r="N93"/>
  <c r="N92"/>
  <c r="BI130"/>
  <c r="BH130"/>
  <c r="BG130"/>
  <c r="BF130"/>
  <c r="BE130"/>
  <c r="AA130"/>
  <c r="Y130"/>
  <c r="W130"/>
  <c r="BK130"/>
  <c r="N130"/>
  <c r="N91"/>
  <c r="N90"/>
  <c r="M124"/>
  <c r="F124"/>
  <c r="M123"/>
  <c r="F123"/>
  <c r="M121"/>
  <c r="F121"/>
  <c r="F119"/>
  <c r="F117"/>
  <c r="L109"/>
  <c r="N101"/>
  <c r="BI107"/>
  <c r="BH107"/>
  <c r="BG107"/>
  <c r="BF107"/>
  <c r="BE107"/>
  <c r="N107"/>
  <c r="BI106"/>
  <c r="BH106"/>
  <c r="BG106"/>
  <c r="BF106"/>
  <c r="BE106"/>
  <c r="N106"/>
  <c r="BI105"/>
  <c r="BH105"/>
  <c r="BG105"/>
  <c r="BF105"/>
  <c r="BE105"/>
  <c r="N105"/>
  <c r="BI104"/>
  <c r="BH104"/>
  <c r="BG104"/>
  <c r="BF104"/>
  <c r="BE104"/>
  <c r="N104"/>
  <c r="BI103"/>
  <c r="BH103"/>
  <c r="BG103"/>
  <c r="BF103"/>
  <c r="BE103"/>
  <c r="N103"/>
  <c r="BI102"/>
  <c r="BH102"/>
  <c r="BG102"/>
  <c r="BF102"/>
  <c r="BE102"/>
  <c r="N102"/>
  <c r="M29"/>
  <c r="M28"/>
  <c r="M85"/>
  <c r="F85"/>
  <c r="M84"/>
  <c r="F84"/>
  <c r="M82"/>
  <c r="F82"/>
  <c r="F80"/>
  <c r="F78"/>
  <c r="L39"/>
  <c r="M31"/>
  <c r="O10"/>
  <c r="F6"/>
  <c i="9" r="N363"/>
  <c r="BK363"/>
  <c r="AA352"/>
  <c r="Y352"/>
  <c r="W352"/>
  <c r="N352"/>
  <c r="BK352"/>
  <c r="AA330"/>
  <c r="Y330"/>
  <c r="W330"/>
  <c r="N330"/>
  <c r="BK330"/>
  <c r="AA308"/>
  <c r="Y308"/>
  <c r="W308"/>
  <c r="N308"/>
  <c r="BK308"/>
  <c r="AA291"/>
  <c r="Y291"/>
  <c r="W291"/>
  <c r="N291"/>
  <c r="BK291"/>
  <c r="AA286"/>
  <c r="Y286"/>
  <c r="W286"/>
  <c r="N286"/>
  <c r="BK286"/>
  <c r="AA277"/>
  <c r="Y277"/>
  <c r="W277"/>
  <c r="N277"/>
  <c r="BK277"/>
  <c r="AA269"/>
  <c r="Y269"/>
  <c r="W269"/>
  <c r="N269"/>
  <c r="BK269"/>
  <c r="AA255"/>
  <c r="Y255"/>
  <c r="W255"/>
  <c r="N255"/>
  <c r="BK255"/>
  <c r="AA237"/>
  <c r="Y237"/>
  <c r="W237"/>
  <c r="N237"/>
  <c r="BK237"/>
  <c r="AA223"/>
  <c r="Y223"/>
  <c r="W223"/>
  <c r="N223"/>
  <c r="BK223"/>
  <c r="AA222"/>
  <c r="Y222"/>
  <c r="W222"/>
  <c r="N222"/>
  <c r="BK222"/>
  <c r="AA220"/>
  <c r="Y220"/>
  <c r="W220"/>
  <c r="N220"/>
  <c r="BK220"/>
  <c r="AA198"/>
  <c r="Y198"/>
  <c r="W198"/>
  <c r="N198"/>
  <c r="BK198"/>
  <c r="AA189"/>
  <c r="Y189"/>
  <c r="W189"/>
  <c r="N189"/>
  <c r="BK189"/>
  <c r="AA171"/>
  <c r="Y171"/>
  <c r="W171"/>
  <c r="N171"/>
  <c r="BK171"/>
  <c r="AA143"/>
  <c r="Y143"/>
  <c r="W143"/>
  <c r="N143"/>
  <c r="BK143"/>
  <c r="AA138"/>
  <c r="Y138"/>
  <c r="W138"/>
  <c r="N138"/>
  <c r="BK138"/>
  <c r="AA137"/>
  <c r="Y137"/>
  <c r="W137"/>
  <c r="N137"/>
  <c r="BK137"/>
  <c r="AA136"/>
  <c r="Y136"/>
  <c r="W136"/>
  <c r="N136"/>
  <c r="BK136"/>
  <c i="1" r="BD96"/>
  <c r="BC96"/>
  <c r="BB96"/>
  <c r="BA96"/>
  <c r="AZ96"/>
  <c r="AY96"/>
  <c r="AX96"/>
  <c r="AW96"/>
  <c r="AV96"/>
  <c r="AU96"/>
  <c r="AG96"/>
  <c r="AS96"/>
  <c i="9" r="H37"/>
  <c r="H36"/>
  <c r="H35"/>
  <c r="M34"/>
  <c r="H34"/>
  <c r="M33"/>
  <c r="H33"/>
  <c r="BI368"/>
  <c r="BH368"/>
  <c r="BG368"/>
  <c r="BF368"/>
  <c r="BE368"/>
  <c r="N368"/>
  <c r="BK368"/>
  <c r="BI367"/>
  <c r="BH367"/>
  <c r="BG367"/>
  <c r="BF367"/>
  <c r="BE367"/>
  <c r="N367"/>
  <c r="BK367"/>
  <c r="BI366"/>
  <c r="BH366"/>
  <c r="BG366"/>
  <c r="BF366"/>
  <c r="BE366"/>
  <c r="N366"/>
  <c r="BK366"/>
  <c r="BI365"/>
  <c r="BH365"/>
  <c r="BG365"/>
  <c r="BF365"/>
  <c r="BE365"/>
  <c r="N365"/>
  <c r="BK365"/>
  <c r="BI364"/>
  <c r="BH364"/>
  <c r="BG364"/>
  <c r="BF364"/>
  <c r="BE364"/>
  <c r="N364"/>
  <c r="BK364"/>
  <c r="N108"/>
  <c r="N89"/>
  <c r="BI361"/>
  <c r="BH361"/>
  <c r="BG361"/>
  <c r="BF361"/>
  <c r="BE361"/>
  <c r="AA361"/>
  <c r="Y361"/>
  <c r="W361"/>
  <c r="BK361"/>
  <c r="N361"/>
  <c r="BI360"/>
  <c r="BH360"/>
  <c r="BG360"/>
  <c r="BF360"/>
  <c r="BE360"/>
  <c r="AA360"/>
  <c r="Y360"/>
  <c r="W360"/>
  <c r="BK360"/>
  <c r="N360"/>
  <c r="BI359"/>
  <c r="BH359"/>
  <c r="BG359"/>
  <c r="BF359"/>
  <c r="BE359"/>
  <c r="AA359"/>
  <c r="Y359"/>
  <c r="W359"/>
  <c r="BK359"/>
  <c r="N359"/>
  <c r="BI358"/>
  <c r="BH358"/>
  <c r="BG358"/>
  <c r="BF358"/>
  <c r="BE358"/>
  <c r="AA358"/>
  <c r="Y358"/>
  <c r="W358"/>
  <c r="BK358"/>
  <c r="N358"/>
  <c r="BI357"/>
  <c r="BH357"/>
  <c r="BG357"/>
  <c r="BF357"/>
  <c r="BE357"/>
  <c r="AA357"/>
  <c r="Y357"/>
  <c r="W357"/>
  <c r="BK357"/>
  <c r="N357"/>
  <c r="BI356"/>
  <c r="BH356"/>
  <c r="BG356"/>
  <c r="BF356"/>
  <c r="BE356"/>
  <c r="AA356"/>
  <c r="Y356"/>
  <c r="W356"/>
  <c r="BK356"/>
  <c r="N356"/>
  <c r="BI354"/>
  <c r="BH354"/>
  <c r="BG354"/>
  <c r="BF354"/>
  <c r="BE354"/>
  <c r="AA354"/>
  <c r="Y354"/>
  <c r="W354"/>
  <c r="BK354"/>
  <c r="N354"/>
  <c r="BI353"/>
  <c r="BH353"/>
  <c r="BG353"/>
  <c r="BF353"/>
  <c r="BE353"/>
  <c r="AA353"/>
  <c r="Y353"/>
  <c r="W353"/>
  <c r="BK353"/>
  <c r="N353"/>
  <c r="N107"/>
  <c r="BI351"/>
  <c r="BH351"/>
  <c r="BG351"/>
  <c r="BF351"/>
  <c r="BE351"/>
  <c r="AA351"/>
  <c r="Y351"/>
  <c r="W351"/>
  <c r="BK351"/>
  <c r="N351"/>
  <c r="BI349"/>
  <c r="BH349"/>
  <c r="BG349"/>
  <c r="BF349"/>
  <c r="BE349"/>
  <c r="AA349"/>
  <c r="Y349"/>
  <c r="W349"/>
  <c r="BK349"/>
  <c r="N349"/>
  <c r="BI347"/>
  <c r="BH347"/>
  <c r="BG347"/>
  <c r="BF347"/>
  <c r="BE347"/>
  <c r="AA347"/>
  <c r="Y347"/>
  <c r="W347"/>
  <c r="BK347"/>
  <c r="N347"/>
  <c r="BI345"/>
  <c r="BH345"/>
  <c r="BG345"/>
  <c r="BF345"/>
  <c r="BE345"/>
  <c r="AA345"/>
  <c r="Y345"/>
  <c r="W345"/>
  <c r="BK345"/>
  <c r="N345"/>
  <c r="BI343"/>
  <c r="BH343"/>
  <c r="BG343"/>
  <c r="BF343"/>
  <c r="BE343"/>
  <c r="AA343"/>
  <c r="Y343"/>
  <c r="W343"/>
  <c r="BK343"/>
  <c r="N343"/>
  <c r="BI341"/>
  <c r="BH341"/>
  <c r="BG341"/>
  <c r="BF341"/>
  <c r="BE341"/>
  <c r="AA341"/>
  <c r="Y341"/>
  <c r="W341"/>
  <c r="BK341"/>
  <c r="N341"/>
  <c r="BI339"/>
  <c r="BH339"/>
  <c r="BG339"/>
  <c r="BF339"/>
  <c r="BE339"/>
  <c r="AA339"/>
  <c r="Y339"/>
  <c r="W339"/>
  <c r="BK339"/>
  <c r="N339"/>
  <c r="BI337"/>
  <c r="BH337"/>
  <c r="BG337"/>
  <c r="BF337"/>
  <c r="BE337"/>
  <c r="AA337"/>
  <c r="Y337"/>
  <c r="W337"/>
  <c r="BK337"/>
  <c r="N337"/>
  <c r="BI335"/>
  <c r="BH335"/>
  <c r="BG335"/>
  <c r="BF335"/>
  <c r="BE335"/>
  <c r="AA335"/>
  <c r="Y335"/>
  <c r="W335"/>
  <c r="BK335"/>
  <c r="N335"/>
  <c r="BI333"/>
  <c r="BH333"/>
  <c r="BG333"/>
  <c r="BF333"/>
  <c r="BE333"/>
  <c r="AA333"/>
  <c r="Y333"/>
  <c r="W333"/>
  <c r="BK333"/>
  <c r="N333"/>
  <c r="BI331"/>
  <c r="BH331"/>
  <c r="BG331"/>
  <c r="BF331"/>
  <c r="BE331"/>
  <c r="AA331"/>
  <c r="Y331"/>
  <c r="W331"/>
  <c r="BK331"/>
  <c r="N331"/>
  <c r="N106"/>
  <c r="BI329"/>
  <c r="BH329"/>
  <c r="BG329"/>
  <c r="BF329"/>
  <c r="BE329"/>
  <c r="AA329"/>
  <c r="Y329"/>
  <c r="W329"/>
  <c r="BK329"/>
  <c r="N329"/>
  <c r="BI327"/>
  <c r="BH327"/>
  <c r="BG327"/>
  <c r="BF327"/>
  <c r="BE327"/>
  <c r="AA327"/>
  <c r="Y327"/>
  <c r="W327"/>
  <c r="BK327"/>
  <c r="N327"/>
  <c r="BI325"/>
  <c r="BH325"/>
  <c r="BG325"/>
  <c r="BF325"/>
  <c r="BE325"/>
  <c r="AA325"/>
  <c r="Y325"/>
  <c r="W325"/>
  <c r="BK325"/>
  <c r="N325"/>
  <c r="BI323"/>
  <c r="BH323"/>
  <c r="BG323"/>
  <c r="BF323"/>
  <c r="BE323"/>
  <c r="AA323"/>
  <c r="Y323"/>
  <c r="W323"/>
  <c r="BK323"/>
  <c r="N323"/>
  <c r="BI321"/>
  <c r="BH321"/>
  <c r="BG321"/>
  <c r="BF321"/>
  <c r="BE321"/>
  <c r="AA321"/>
  <c r="Y321"/>
  <c r="W321"/>
  <c r="BK321"/>
  <c r="N321"/>
  <c r="BI319"/>
  <c r="BH319"/>
  <c r="BG319"/>
  <c r="BF319"/>
  <c r="BE319"/>
  <c r="AA319"/>
  <c r="Y319"/>
  <c r="W319"/>
  <c r="BK319"/>
  <c r="N319"/>
  <c r="BI317"/>
  <c r="BH317"/>
  <c r="BG317"/>
  <c r="BF317"/>
  <c r="BE317"/>
  <c r="AA317"/>
  <c r="Y317"/>
  <c r="W317"/>
  <c r="BK317"/>
  <c r="N317"/>
  <c r="BI315"/>
  <c r="BH315"/>
  <c r="BG315"/>
  <c r="BF315"/>
  <c r="BE315"/>
  <c r="AA315"/>
  <c r="Y315"/>
  <c r="W315"/>
  <c r="BK315"/>
  <c r="N315"/>
  <c r="BI313"/>
  <c r="BH313"/>
  <c r="BG313"/>
  <c r="BF313"/>
  <c r="BE313"/>
  <c r="AA313"/>
  <c r="Y313"/>
  <c r="W313"/>
  <c r="BK313"/>
  <c r="N313"/>
  <c r="BI311"/>
  <c r="BH311"/>
  <c r="BG311"/>
  <c r="BF311"/>
  <c r="BE311"/>
  <c r="AA311"/>
  <c r="Y311"/>
  <c r="W311"/>
  <c r="BK311"/>
  <c r="N311"/>
  <c r="BI309"/>
  <c r="BH309"/>
  <c r="BG309"/>
  <c r="BF309"/>
  <c r="BE309"/>
  <c r="AA309"/>
  <c r="Y309"/>
  <c r="W309"/>
  <c r="BK309"/>
  <c r="N309"/>
  <c r="N105"/>
  <c r="BI307"/>
  <c r="BH307"/>
  <c r="BG307"/>
  <c r="BF307"/>
  <c r="BE307"/>
  <c r="AA307"/>
  <c r="Y307"/>
  <c r="W307"/>
  <c r="BK307"/>
  <c r="N307"/>
  <c r="BI306"/>
  <c r="BH306"/>
  <c r="BG306"/>
  <c r="BF306"/>
  <c r="BE306"/>
  <c r="AA306"/>
  <c r="Y306"/>
  <c r="W306"/>
  <c r="BK306"/>
  <c r="N306"/>
  <c r="BI304"/>
  <c r="BH304"/>
  <c r="BG304"/>
  <c r="BF304"/>
  <c r="BE304"/>
  <c r="AA304"/>
  <c r="Y304"/>
  <c r="W304"/>
  <c r="BK304"/>
  <c r="N304"/>
  <c r="BI302"/>
  <c r="BH302"/>
  <c r="BG302"/>
  <c r="BF302"/>
  <c r="BE302"/>
  <c r="AA302"/>
  <c r="Y302"/>
  <c r="W302"/>
  <c r="BK302"/>
  <c r="N302"/>
  <c r="BI300"/>
  <c r="BH300"/>
  <c r="BG300"/>
  <c r="BF300"/>
  <c r="BE300"/>
  <c r="AA300"/>
  <c r="Y300"/>
  <c r="W300"/>
  <c r="BK300"/>
  <c r="N300"/>
  <c r="BI298"/>
  <c r="BH298"/>
  <c r="BG298"/>
  <c r="BF298"/>
  <c r="BE298"/>
  <c r="AA298"/>
  <c r="Y298"/>
  <c r="W298"/>
  <c r="BK298"/>
  <c r="N298"/>
  <c r="BI296"/>
  <c r="BH296"/>
  <c r="BG296"/>
  <c r="BF296"/>
  <c r="BE296"/>
  <c r="AA296"/>
  <c r="Y296"/>
  <c r="W296"/>
  <c r="BK296"/>
  <c r="N296"/>
  <c r="BI294"/>
  <c r="BH294"/>
  <c r="BG294"/>
  <c r="BF294"/>
  <c r="BE294"/>
  <c r="AA294"/>
  <c r="Y294"/>
  <c r="W294"/>
  <c r="BK294"/>
  <c r="N294"/>
  <c r="BI292"/>
  <c r="BH292"/>
  <c r="BG292"/>
  <c r="BF292"/>
  <c r="BE292"/>
  <c r="AA292"/>
  <c r="Y292"/>
  <c r="W292"/>
  <c r="BK292"/>
  <c r="N292"/>
  <c r="N104"/>
  <c r="BI289"/>
  <c r="BH289"/>
  <c r="BG289"/>
  <c r="BF289"/>
  <c r="BE289"/>
  <c r="AA289"/>
  <c r="Y289"/>
  <c r="W289"/>
  <c r="BK289"/>
  <c r="N289"/>
  <c r="BI287"/>
  <c r="BH287"/>
  <c r="BG287"/>
  <c r="BF287"/>
  <c r="BE287"/>
  <c r="AA287"/>
  <c r="Y287"/>
  <c r="W287"/>
  <c r="BK287"/>
  <c r="N287"/>
  <c r="N103"/>
  <c r="BI285"/>
  <c r="BH285"/>
  <c r="BG285"/>
  <c r="BF285"/>
  <c r="BE285"/>
  <c r="AA285"/>
  <c r="Y285"/>
  <c r="W285"/>
  <c r="BK285"/>
  <c r="N285"/>
  <c r="BI284"/>
  <c r="BH284"/>
  <c r="BG284"/>
  <c r="BF284"/>
  <c r="BE284"/>
  <c r="AA284"/>
  <c r="Y284"/>
  <c r="W284"/>
  <c r="BK284"/>
  <c r="N284"/>
  <c r="BI282"/>
  <c r="BH282"/>
  <c r="BG282"/>
  <c r="BF282"/>
  <c r="BE282"/>
  <c r="AA282"/>
  <c r="Y282"/>
  <c r="W282"/>
  <c r="BK282"/>
  <c r="N282"/>
  <c r="BI281"/>
  <c r="BH281"/>
  <c r="BG281"/>
  <c r="BF281"/>
  <c r="BE281"/>
  <c r="AA281"/>
  <c r="Y281"/>
  <c r="W281"/>
  <c r="BK281"/>
  <c r="N281"/>
  <c r="BI280"/>
  <c r="BH280"/>
  <c r="BG280"/>
  <c r="BF280"/>
  <c r="BE280"/>
  <c r="AA280"/>
  <c r="Y280"/>
  <c r="W280"/>
  <c r="BK280"/>
  <c r="N280"/>
  <c r="BI279"/>
  <c r="BH279"/>
  <c r="BG279"/>
  <c r="BF279"/>
  <c r="BE279"/>
  <c r="AA279"/>
  <c r="Y279"/>
  <c r="W279"/>
  <c r="BK279"/>
  <c r="N279"/>
  <c r="BI278"/>
  <c r="BH278"/>
  <c r="BG278"/>
  <c r="BF278"/>
  <c r="BE278"/>
  <c r="AA278"/>
  <c r="Y278"/>
  <c r="W278"/>
  <c r="BK278"/>
  <c r="N278"/>
  <c r="N102"/>
  <c r="BI276"/>
  <c r="BH276"/>
  <c r="BG276"/>
  <c r="BF276"/>
  <c r="BE276"/>
  <c r="AA276"/>
  <c r="Y276"/>
  <c r="W276"/>
  <c r="BK276"/>
  <c r="N276"/>
  <c r="BI275"/>
  <c r="BH275"/>
  <c r="BG275"/>
  <c r="BF275"/>
  <c r="BE275"/>
  <c r="AA275"/>
  <c r="Y275"/>
  <c r="W275"/>
  <c r="BK275"/>
  <c r="N275"/>
  <c r="BI273"/>
  <c r="BH273"/>
  <c r="BG273"/>
  <c r="BF273"/>
  <c r="BE273"/>
  <c r="AA273"/>
  <c r="Y273"/>
  <c r="W273"/>
  <c r="BK273"/>
  <c r="N273"/>
  <c r="BI271"/>
  <c r="BH271"/>
  <c r="BG271"/>
  <c r="BF271"/>
  <c r="BE271"/>
  <c r="AA271"/>
  <c r="Y271"/>
  <c r="W271"/>
  <c r="BK271"/>
  <c r="N271"/>
  <c r="BI270"/>
  <c r="BH270"/>
  <c r="BG270"/>
  <c r="BF270"/>
  <c r="BE270"/>
  <c r="AA270"/>
  <c r="Y270"/>
  <c r="W270"/>
  <c r="BK270"/>
  <c r="N270"/>
  <c r="N101"/>
  <c r="BI268"/>
  <c r="BH268"/>
  <c r="BG268"/>
  <c r="BF268"/>
  <c r="BE268"/>
  <c r="AA268"/>
  <c r="Y268"/>
  <c r="W268"/>
  <c r="BK268"/>
  <c r="N268"/>
  <c r="BI266"/>
  <c r="BH266"/>
  <c r="BG266"/>
  <c r="BF266"/>
  <c r="BE266"/>
  <c r="AA266"/>
  <c r="Y266"/>
  <c r="W266"/>
  <c r="BK266"/>
  <c r="N266"/>
  <c r="BI264"/>
  <c r="BH264"/>
  <c r="BG264"/>
  <c r="BF264"/>
  <c r="BE264"/>
  <c r="AA264"/>
  <c r="Y264"/>
  <c r="W264"/>
  <c r="BK264"/>
  <c r="N264"/>
  <c r="BI262"/>
  <c r="BH262"/>
  <c r="BG262"/>
  <c r="BF262"/>
  <c r="BE262"/>
  <c r="AA262"/>
  <c r="Y262"/>
  <c r="W262"/>
  <c r="BK262"/>
  <c r="N262"/>
  <c r="BI260"/>
  <c r="BH260"/>
  <c r="BG260"/>
  <c r="BF260"/>
  <c r="BE260"/>
  <c r="AA260"/>
  <c r="Y260"/>
  <c r="W260"/>
  <c r="BK260"/>
  <c r="N260"/>
  <c r="BI258"/>
  <c r="BH258"/>
  <c r="BG258"/>
  <c r="BF258"/>
  <c r="BE258"/>
  <c r="AA258"/>
  <c r="Y258"/>
  <c r="W258"/>
  <c r="BK258"/>
  <c r="N258"/>
  <c r="BI256"/>
  <c r="BH256"/>
  <c r="BG256"/>
  <c r="BF256"/>
  <c r="BE256"/>
  <c r="AA256"/>
  <c r="Y256"/>
  <c r="W256"/>
  <c r="BK256"/>
  <c r="N256"/>
  <c r="N100"/>
  <c r="BI254"/>
  <c r="BH254"/>
  <c r="BG254"/>
  <c r="BF254"/>
  <c r="BE254"/>
  <c r="AA254"/>
  <c r="Y254"/>
  <c r="W254"/>
  <c r="BK254"/>
  <c r="N254"/>
  <c r="BI252"/>
  <c r="BH252"/>
  <c r="BG252"/>
  <c r="BF252"/>
  <c r="BE252"/>
  <c r="AA252"/>
  <c r="Y252"/>
  <c r="W252"/>
  <c r="BK252"/>
  <c r="N252"/>
  <c r="BI250"/>
  <c r="BH250"/>
  <c r="BG250"/>
  <c r="BF250"/>
  <c r="BE250"/>
  <c r="AA250"/>
  <c r="Y250"/>
  <c r="W250"/>
  <c r="BK250"/>
  <c r="N250"/>
  <c r="BI248"/>
  <c r="BH248"/>
  <c r="BG248"/>
  <c r="BF248"/>
  <c r="BE248"/>
  <c r="AA248"/>
  <c r="Y248"/>
  <c r="W248"/>
  <c r="BK248"/>
  <c r="N248"/>
  <c r="BI246"/>
  <c r="BH246"/>
  <c r="BG246"/>
  <c r="BF246"/>
  <c r="BE246"/>
  <c r="AA246"/>
  <c r="Y246"/>
  <c r="W246"/>
  <c r="BK246"/>
  <c r="N246"/>
  <c r="BI244"/>
  <c r="BH244"/>
  <c r="BG244"/>
  <c r="BF244"/>
  <c r="BE244"/>
  <c r="AA244"/>
  <c r="Y244"/>
  <c r="W244"/>
  <c r="BK244"/>
  <c r="N244"/>
  <c r="BI242"/>
  <c r="BH242"/>
  <c r="BG242"/>
  <c r="BF242"/>
  <c r="BE242"/>
  <c r="AA242"/>
  <c r="Y242"/>
  <c r="W242"/>
  <c r="BK242"/>
  <c r="N242"/>
  <c r="BI240"/>
  <c r="BH240"/>
  <c r="BG240"/>
  <c r="BF240"/>
  <c r="BE240"/>
  <c r="AA240"/>
  <c r="Y240"/>
  <c r="W240"/>
  <c r="BK240"/>
  <c r="N240"/>
  <c r="BI238"/>
  <c r="BH238"/>
  <c r="BG238"/>
  <c r="BF238"/>
  <c r="BE238"/>
  <c r="AA238"/>
  <c r="Y238"/>
  <c r="W238"/>
  <c r="BK238"/>
  <c r="N238"/>
  <c r="N99"/>
  <c r="BI236"/>
  <c r="BH236"/>
  <c r="BG236"/>
  <c r="BF236"/>
  <c r="BE236"/>
  <c r="AA236"/>
  <c r="Y236"/>
  <c r="W236"/>
  <c r="BK236"/>
  <c r="N236"/>
  <c r="BI234"/>
  <c r="BH234"/>
  <c r="BG234"/>
  <c r="BF234"/>
  <c r="BE234"/>
  <c r="AA234"/>
  <c r="Y234"/>
  <c r="W234"/>
  <c r="BK234"/>
  <c r="N234"/>
  <c r="BI232"/>
  <c r="BH232"/>
  <c r="BG232"/>
  <c r="BF232"/>
  <c r="BE232"/>
  <c r="AA232"/>
  <c r="Y232"/>
  <c r="W232"/>
  <c r="BK232"/>
  <c r="N232"/>
  <c r="BI230"/>
  <c r="BH230"/>
  <c r="BG230"/>
  <c r="BF230"/>
  <c r="BE230"/>
  <c r="AA230"/>
  <c r="Y230"/>
  <c r="W230"/>
  <c r="BK230"/>
  <c r="N230"/>
  <c r="BI228"/>
  <c r="BH228"/>
  <c r="BG228"/>
  <c r="BF228"/>
  <c r="BE228"/>
  <c r="AA228"/>
  <c r="Y228"/>
  <c r="W228"/>
  <c r="BK228"/>
  <c r="N228"/>
  <c r="BI226"/>
  <c r="BH226"/>
  <c r="BG226"/>
  <c r="BF226"/>
  <c r="BE226"/>
  <c r="AA226"/>
  <c r="Y226"/>
  <c r="W226"/>
  <c r="BK226"/>
  <c r="N226"/>
  <c r="BI224"/>
  <c r="BH224"/>
  <c r="BG224"/>
  <c r="BF224"/>
  <c r="BE224"/>
  <c r="AA224"/>
  <c r="Y224"/>
  <c r="W224"/>
  <c r="BK224"/>
  <c r="N224"/>
  <c r="N98"/>
  <c r="N97"/>
  <c r="BI221"/>
  <c r="BH221"/>
  <c r="BG221"/>
  <c r="BF221"/>
  <c r="BE221"/>
  <c r="AA221"/>
  <c r="Y221"/>
  <c r="W221"/>
  <c r="BK221"/>
  <c r="N221"/>
  <c r="N96"/>
  <c r="BI219"/>
  <c r="BH219"/>
  <c r="BG219"/>
  <c r="BF219"/>
  <c r="BE219"/>
  <c r="AA219"/>
  <c r="Y219"/>
  <c r="W219"/>
  <c r="BK219"/>
  <c r="N219"/>
  <c r="BI217"/>
  <c r="BH217"/>
  <c r="BG217"/>
  <c r="BF217"/>
  <c r="BE217"/>
  <c r="AA217"/>
  <c r="Y217"/>
  <c r="W217"/>
  <c r="BK217"/>
  <c r="N217"/>
  <c r="BI215"/>
  <c r="BH215"/>
  <c r="BG215"/>
  <c r="BF215"/>
  <c r="BE215"/>
  <c r="AA215"/>
  <c r="Y215"/>
  <c r="W215"/>
  <c r="BK215"/>
  <c r="N215"/>
  <c r="BI213"/>
  <c r="BH213"/>
  <c r="BG213"/>
  <c r="BF213"/>
  <c r="BE213"/>
  <c r="AA213"/>
  <c r="Y213"/>
  <c r="W213"/>
  <c r="BK213"/>
  <c r="N213"/>
  <c r="BI211"/>
  <c r="BH211"/>
  <c r="BG211"/>
  <c r="BF211"/>
  <c r="BE211"/>
  <c r="AA211"/>
  <c r="Y211"/>
  <c r="W211"/>
  <c r="BK211"/>
  <c r="N211"/>
  <c r="BI209"/>
  <c r="BH209"/>
  <c r="BG209"/>
  <c r="BF209"/>
  <c r="BE209"/>
  <c r="AA209"/>
  <c r="Y209"/>
  <c r="W209"/>
  <c r="BK209"/>
  <c r="N209"/>
  <c r="BI207"/>
  <c r="BH207"/>
  <c r="BG207"/>
  <c r="BF207"/>
  <c r="BE207"/>
  <c r="AA207"/>
  <c r="Y207"/>
  <c r="W207"/>
  <c r="BK207"/>
  <c r="N207"/>
  <c r="BI205"/>
  <c r="BH205"/>
  <c r="BG205"/>
  <c r="BF205"/>
  <c r="BE205"/>
  <c r="AA205"/>
  <c r="Y205"/>
  <c r="W205"/>
  <c r="BK205"/>
  <c r="N205"/>
  <c r="BI203"/>
  <c r="BH203"/>
  <c r="BG203"/>
  <c r="BF203"/>
  <c r="BE203"/>
  <c r="AA203"/>
  <c r="Y203"/>
  <c r="W203"/>
  <c r="BK203"/>
  <c r="N203"/>
  <c r="BI202"/>
  <c r="BH202"/>
  <c r="BG202"/>
  <c r="BF202"/>
  <c r="BE202"/>
  <c r="AA202"/>
  <c r="Y202"/>
  <c r="W202"/>
  <c r="BK202"/>
  <c r="N202"/>
  <c r="BI201"/>
  <c r="BH201"/>
  <c r="BG201"/>
  <c r="BF201"/>
  <c r="BE201"/>
  <c r="AA201"/>
  <c r="Y201"/>
  <c r="W201"/>
  <c r="BK201"/>
  <c r="N201"/>
  <c r="BI200"/>
  <c r="BH200"/>
  <c r="BG200"/>
  <c r="BF200"/>
  <c r="BE200"/>
  <c r="AA200"/>
  <c r="Y200"/>
  <c r="W200"/>
  <c r="BK200"/>
  <c r="N200"/>
  <c r="BI199"/>
  <c r="BH199"/>
  <c r="BG199"/>
  <c r="BF199"/>
  <c r="BE199"/>
  <c r="AA199"/>
  <c r="Y199"/>
  <c r="W199"/>
  <c r="BK199"/>
  <c r="N199"/>
  <c r="N95"/>
  <c r="BI197"/>
  <c r="BH197"/>
  <c r="BG197"/>
  <c r="BF197"/>
  <c r="BE197"/>
  <c r="AA197"/>
  <c r="Y197"/>
  <c r="W197"/>
  <c r="BK197"/>
  <c r="N197"/>
  <c r="BI196"/>
  <c r="BH196"/>
  <c r="BG196"/>
  <c r="BF196"/>
  <c r="BE196"/>
  <c r="AA196"/>
  <c r="Y196"/>
  <c r="W196"/>
  <c r="BK196"/>
  <c r="N196"/>
  <c r="BI195"/>
  <c r="BH195"/>
  <c r="BG195"/>
  <c r="BF195"/>
  <c r="BE195"/>
  <c r="AA195"/>
  <c r="Y195"/>
  <c r="W195"/>
  <c r="BK195"/>
  <c r="N195"/>
  <c r="BI194"/>
  <c r="BH194"/>
  <c r="BG194"/>
  <c r="BF194"/>
  <c r="BE194"/>
  <c r="AA194"/>
  <c r="Y194"/>
  <c r="W194"/>
  <c r="BK194"/>
  <c r="N194"/>
  <c r="BI193"/>
  <c r="BH193"/>
  <c r="BG193"/>
  <c r="BF193"/>
  <c r="BE193"/>
  <c r="AA193"/>
  <c r="Y193"/>
  <c r="W193"/>
  <c r="BK193"/>
  <c r="N193"/>
  <c r="BI192"/>
  <c r="BH192"/>
  <c r="BG192"/>
  <c r="BF192"/>
  <c r="BE192"/>
  <c r="AA192"/>
  <c r="Y192"/>
  <c r="W192"/>
  <c r="BK192"/>
  <c r="N192"/>
  <c r="BI191"/>
  <c r="BH191"/>
  <c r="BG191"/>
  <c r="BF191"/>
  <c r="BE191"/>
  <c r="AA191"/>
  <c r="Y191"/>
  <c r="W191"/>
  <c r="BK191"/>
  <c r="N191"/>
  <c r="BI190"/>
  <c r="BH190"/>
  <c r="BG190"/>
  <c r="BF190"/>
  <c r="BE190"/>
  <c r="AA190"/>
  <c r="Y190"/>
  <c r="W190"/>
  <c r="BK190"/>
  <c r="N190"/>
  <c r="N94"/>
  <c r="BI187"/>
  <c r="BH187"/>
  <c r="BG187"/>
  <c r="BF187"/>
  <c r="BE187"/>
  <c r="AA187"/>
  <c r="Y187"/>
  <c r="W187"/>
  <c r="BK187"/>
  <c r="N187"/>
  <c r="BI185"/>
  <c r="BH185"/>
  <c r="BG185"/>
  <c r="BF185"/>
  <c r="BE185"/>
  <c r="AA185"/>
  <c r="Y185"/>
  <c r="W185"/>
  <c r="BK185"/>
  <c r="N185"/>
  <c r="BI183"/>
  <c r="BH183"/>
  <c r="BG183"/>
  <c r="BF183"/>
  <c r="BE183"/>
  <c r="AA183"/>
  <c r="Y183"/>
  <c r="W183"/>
  <c r="BK183"/>
  <c r="N183"/>
  <c r="BI181"/>
  <c r="BH181"/>
  <c r="BG181"/>
  <c r="BF181"/>
  <c r="BE181"/>
  <c r="AA181"/>
  <c r="Y181"/>
  <c r="W181"/>
  <c r="BK181"/>
  <c r="N181"/>
  <c r="BI179"/>
  <c r="BH179"/>
  <c r="BG179"/>
  <c r="BF179"/>
  <c r="BE179"/>
  <c r="AA179"/>
  <c r="Y179"/>
  <c r="W179"/>
  <c r="BK179"/>
  <c r="N179"/>
  <c r="BI178"/>
  <c r="BH178"/>
  <c r="BG178"/>
  <c r="BF178"/>
  <c r="BE178"/>
  <c r="AA178"/>
  <c r="Y178"/>
  <c r="W178"/>
  <c r="BK178"/>
  <c r="N178"/>
  <c r="BI176"/>
  <c r="BH176"/>
  <c r="BG176"/>
  <c r="BF176"/>
  <c r="BE176"/>
  <c r="AA176"/>
  <c r="Y176"/>
  <c r="W176"/>
  <c r="BK176"/>
  <c r="N176"/>
  <c r="BI174"/>
  <c r="BH174"/>
  <c r="BG174"/>
  <c r="BF174"/>
  <c r="BE174"/>
  <c r="AA174"/>
  <c r="Y174"/>
  <c r="W174"/>
  <c r="BK174"/>
  <c r="N174"/>
  <c r="BI172"/>
  <c r="BH172"/>
  <c r="BG172"/>
  <c r="BF172"/>
  <c r="BE172"/>
  <c r="AA172"/>
  <c r="Y172"/>
  <c r="W172"/>
  <c r="BK172"/>
  <c r="N172"/>
  <c r="N93"/>
  <c r="BI170"/>
  <c r="BH170"/>
  <c r="BG170"/>
  <c r="BF170"/>
  <c r="BE170"/>
  <c r="AA170"/>
  <c r="Y170"/>
  <c r="W170"/>
  <c r="BK170"/>
  <c r="N170"/>
  <c r="BI169"/>
  <c r="BH169"/>
  <c r="BG169"/>
  <c r="BF169"/>
  <c r="BE169"/>
  <c r="AA169"/>
  <c r="Y169"/>
  <c r="W169"/>
  <c r="BK169"/>
  <c r="N169"/>
  <c r="BI167"/>
  <c r="BH167"/>
  <c r="BG167"/>
  <c r="BF167"/>
  <c r="BE167"/>
  <c r="AA167"/>
  <c r="Y167"/>
  <c r="W167"/>
  <c r="BK167"/>
  <c r="N167"/>
  <c r="BI165"/>
  <c r="BH165"/>
  <c r="BG165"/>
  <c r="BF165"/>
  <c r="BE165"/>
  <c r="AA165"/>
  <c r="Y165"/>
  <c r="W165"/>
  <c r="BK165"/>
  <c r="N165"/>
  <c r="BI163"/>
  <c r="BH163"/>
  <c r="BG163"/>
  <c r="BF163"/>
  <c r="BE163"/>
  <c r="AA163"/>
  <c r="Y163"/>
  <c r="W163"/>
  <c r="BK163"/>
  <c r="N163"/>
  <c r="BI161"/>
  <c r="BH161"/>
  <c r="BG161"/>
  <c r="BF161"/>
  <c r="BE161"/>
  <c r="AA161"/>
  <c r="Y161"/>
  <c r="W161"/>
  <c r="BK161"/>
  <c r="N161"/>
  <c r="BI159"/>
  <c r="BH159"/>
  <c r="BG159"/>
  <c r="BF159"/>
  <c r="BE159"/>
  <c r="AA159"/>
  <c r="Y159"/>
  <c r="W159"/>
  <c r="BK159"/>
  <c r="N159"/>
  <c r="BI157"/>
  <c r="BH157"/>
  <c r="BG157"/>
  <c r="BF157"/>
  <c r="BE157"/>
  <c r="AA157"/>
  <c r="Y157"/>
  <c r="W157"/>
  <c r="BK157"/>
  <c r="N157"/>
  <c r="BI155"/>
  <c r="BH155"/>
  <c r="BG155"/>
  <c r="BF155"/>
  <c r="BE155"/>
  <c r="AA155"/>
  <c r="Y155"/>
  <c r="W155"/>
  <c r="BK155"/>
  <c r="N155"/>
  <c r="BI153"/>
  <c r="BH153"/>
  <c r="BG153"/>
  <c r="BF153"/>
  <c r="BE153"/>
  <c r="AA153"/>
  <c r="Y153"/>
  <c r="W153"/>
  <c r="BK153"/>
  <c r="N153"/>
  <c r="BI151"/>
  <c r="BH151"/>
  <c r="BG151"/>
  <c r="BF151"/>
  <c r="BE151"/>
  <c r="AA151"/>
  <c r="Y151"/>
  <c r="W151"/>
  <c r="BK151"/>
  <c r="N151"/>
  <c r="BI149"/>
  <c r="BH149"/>
  <c r="BG149"/>
  <c r="BF149"/>
  <c r="BE149"/>
  <c r="AA149"/>
  <c r="Y149"/>
  <c r="W149"/>
  <c r="BK149"/>
  <c r="N149"/>
  <c r="BI147"/>
  <c r="BH147"/>
  <c r="BG147"/>
  <c r="BF147"/>
  <c r="BE147"/>
  <c r="AA147"/>
  <c r="Y147"/>
  <c r="W147"/>
  <c r="BK147"/>
  <c r="N147"/>
  <c r="BI146"/>
  <c r="BH146"/>
  <c r="BG146"/>
  <c r="BF146"/>
  <c r="BE146"/>
  <c r="AA146"/>
  <c r="Y146"/>
  <c r="W146"/>
  <c r="BK146"/>
  <c r="N146"/>
  <c r="BI145"/>
  <c r="BH145"/>
  <c r="BG145"/>
  <c r="BF145"/>
  <c r="BE145"/>
  <c r="AA145"/>
  <c r="Y145"/>
  <c r="W145"/>
  <c r="BK145"/>
  <c r="N145"/>
  <c r="BI144"/>
  <c r="BH144"/>
  <c r="BG144"/>
  <c r="BF144"/>
  <c r="BE144"/>
  <c r="AA144"/>
  <c r="Y144"/>
  <c r="W144"/>
  <c r="BK144"/>
  <c r="N144"/>
  <c r="N92"/>
  <c r="BI141"/>
  <c r="BH141"/>
  <c r="BG141"/>
  <c r="BF141"/>
  <c r="BE141"/>
  <c r="AA141"/>
  <c r="Y141"/>
  <c r="W141"/>
  <c r="BK141"/>
  <c r="N141"/>
  <c r="BI139"/>
  <c r="BH139"/>
  <c r="BG139"/>
  <c r="BF139"/>
  <c r="BE139"/>
  <c r="AA139"/>
  <c r="Y139"/>
  <c r="W139"/>
  <c r="BK139"/>
  <c r="N139"/>
  <c r="N91"/>
  <c r="N90"/>
  <c r="M133"/>
  <c r="F133"/>
  <c r="M132"/>
  <c r="F132"/>
  <c r="M130"/>
  <c r="F130"/>
  <c r="F128"/>
  <c r="F126"/>
  <c r="L118"/>
  <c r="N110"/>
  <c r="BI116"/>
  <c r="BH116"/>
  <c r="BG116"/>
  <c r="BF116"/>
  <c r="BE116"/>
  <c r="N116"/>
  <c r="BI115"/>
  <c r="BH115"/>
  <c r="BG115"/>
  <c r="BF115"/>
  <c r="BE115"/>
  <c r="N115"/>
  <c r="BI114"/>
  <c r="BH114"/>
  <c r="BG114"/>
  <c r="BF114"/>
  <c r="BE114"/>
  <c r="N114"/>
  <c r="BI113"/>
  <c r="BH113"/>
  <c r="BG113"/>
  <c r="BF113"/>
  <c r="BE113"/>
  <c r="N113"/>
  <c r="BI112"/>
  <c r="BH112"/>
  <c r="BG112"/>
  <c r="BF112"/>
  <c r="BE112"/>
  <c r="N112"/>
  <c r="BI111"/>
  <c r="BH111"/>
  <c r="BG111"/>
  <c r="BF111"/>
  <c r="BE111"/>
  <c r="N111"/>
  <c r="M29"/>
  <c r="M28"/>
  <c r="M85"/>
  <c r="F85"/>
  <c r="M84"/>
  <c r="F84"/>
  <c r="M82"/>
  <c r="F82"/>
  <c r="F80"/>
  <c r="F78"/>
  <c r="L39"/>
  <c r="M31"/>
  <c r="O10"/>
  <c r="F6"/>
  <c i="8" r="N171"/>
  <c r="BK171"/>
  <c r="AA168"/>
  <c r="Y168"/>
  <c r="W168"/>
  <c r="N168"/>
  <c r="BK168"/>
  <c r="AA163"/>
  <c r="Y163"/>
  <c r="W163"/>
  <c r="N163"/>
  <c r="BK163"/>
  <c r="AA156"/>
  <c r="Y156"/>
  <c r="W156"/>
  <c r="N156"/>
  <c r="BK156"/>
  <c r="AA151"/>
  <c r="Y151"/>
  <c r="W151"/>
  <c r="N151"/>
  <c r="BK151"/>
  <c r="AA146"/>
  <c r="Y146"/>
  <c r="W146"/>
  <c r="N146"/>
  <c r="BK146"/>
  <c r="AA143"/>
  <c r="Y143"/>
  <c r="W143"/>
  <c r="N143"/>
  <c r="BK143"/>
  <c r="AA136"/>
  <c r="Y136"/>
  <c r="W136"/>
  <c r="N136"/>
  <c r="BK136"/>
  <c r="AA135"/>
  <c r="Y135"/>
  <c r="W135"/>
  <c r="N135"/>
  <c r="BK135"/>
  <c r="AA133"/>
  <c r="Y133"/>
  <c r="W133"/>
  <c r="N133"/>
  <c r="BK133"/>
  <c r="AA131"/>
  <c r="Y131"/>
  <c r="W131"/>
  <c r="N131"/>
  <c r="BK131"/>
  <c r="AA130"/>
  <c r="Y130"/>
  <c r="W130"/>
  <c r="N130"/>
  <c r="BK130"/>
  <c r="AA129"/>
  <c r="Y129"/>
  <c r="W129"/>
  <c r="N129"/>
  <c r="BK129"/>
  <c i="1" r="BD95"/>
  <c r="BC95"/>
  <c r="BB95"/>
  <c r="BA95"/>
  <c r="AZ95"/>
  <c r="AY95"/>
  <c r="AX95"/>
  <c r="AW95"/>
  <c r="AV95"/>
  <c r="AU95"/>
  <c r="AG95"/>
  <c r="AS95"/>
  <c i="8" r="H37"/>
  <c r="H36"/>
  <c r="H35"/>
  <c r="M34"/>
  <c r="H34"/>
  <c r="M33"/>
  <c r="H33"/>
  <c r="BI176"/>
  <c r="BH176"/>
  <c r="BG176"/>
  <c r="BF176"/>
  <c r="BE176"/>
  <c r="N176"/>
  <c r="BK176"/>
  <c r="BI175"/>
  <c r="BH175"/>
  <c r="BG175"/>
  <c r="BF175"/>
  <c r="BE175"/>
  <c r="N175"/>
  <c r="BK175"/>
  <c r="BI174"/>
  <c r="BH174"/>
  <c r="BG174"/>
  <c r="BF174"/>
  <c r="BE174"/>
  <c r="N174"/>
  <c r="BK174"/>
  <c r="BI173"/>
  <c r="BH173"/>
  <c r="BG173"/>
  <c r="BF173"/>
  <c r="BE173"/>
  <c r="N173"/>
  <c r="BK173"/>
  <c r="BI172"/>
  <c r="BH172"/>
  <c r="BG172"/>
  <c r="BF172"/>
  <c r="BE172"/>
  <c r="N172"/>
  <c r="BK172"/>
  <c r="N101"/>
  <c r="N89"/>
  <c r="BI169"/>
  <c r="BH169"/>
  <c r="BG169"/>
  <c r="BF169"/>
  <c r="BE169"/>
  <c r="AA169"/>
  <c r="Y169"/>
  <c r="W169"/>
  <c r="BK169"/>
  <c r="N169"/>
  <c r="N100"/>
  <c r="BI166"/>
  <c r="BH166"/>
  <c r="BG166"/>
  <c r="BF166"/>
  <c r="BE166"/>
  <c r="AA166"/>
  <c r="Y166"/>
  <c r="W166"/>
  <c r="BK166"/>
  <c r="N166"/>
  <c r="BI164"/>
  <c r="BH164"/>
  <c r="BG164"/>
  <c r="BF164"/>
  <c r="BE164"/>
  <c r="AA164"/>
  <c r="Y164"/>
  <c r="W164"/>
  <c r="BK164"/>
  <c r="N164"/>
  <c r="N99"/>
  <c r="BI161"/>
  <c r="BH161"/>
  <c r="BG161"/>
  <c r="BF161"/>
  <c r="BE161"/>
  <c r="AA161"/>
  <c r="Y161"/>
  <c r="W161"/>
  <c r="BK161"/>
  <c r="N161"/>
  <c r="BI159"/>
  <c r="BH159"/>
  <c r="BG159"/>
  <c r="BF159"/>
  <c r="BE159"/>
  <c r="AA159"/>
  <c r="Y159"/>
  <c r="W159"/>
  <c r="BK159"/>
  <c r="N159"/>
  <c r="BI157"/>
  <c r="BH157"/>
  <c r="BG157"/>
  <c r="BF157"/>
  <c r="BE157"/>
  <c r="AA157"/>
  <c r="Y157"/>
  <c r="W157"/>
  <c r="BK157"/>
  <c r="N157"/>
  <c r="N98"/>
  <c r="BI154"/>
  <c r="BH154"/>
  <c r="BG154"/>
  <c r="BF154"/>
  <c r="BE154"/>
  <c r="AA154"/>
  <c r="Y154"/>
  <c r="W154"/>
  <c r="BK154"/>
  <c r="N154"/>
  <c r="BI152"/>
  <c r="BH152"/>
  <c r="BG152"/>
  <c r="BF152"/>
  <c r="BE152"/>
  <c r="AA152"/>
  <c r="Y152"/>
  <c r="W152"/>
  <c r="BK152"/>
  <c r="N152"/>
  <c r="N97"/>
  <c r="BI149"/>
  <c r="BH149"/>
  <c r="BG149"/>
  <c r="BF149"/>
  <c r="BE149"/>
  <c r="AA149"/>
  <c r="Y149"/>
  <c r="W149"/>
  <c r="BK149"/>
  <c r="N149"/>
  <c r="BI147"/>
  <c r="BH147"/>
  <c r="BG147"/>
  <c r="BF147"/>
  <c r="BE147"/>
  <c r="AA147"/>
  <c r="Y147"/>
  <c r="W147"/>
  <c r="BK147"/>
  <c r="N147"/>
  <c r="N96"/>
  <c r="BI144"/>
  <c r="BH144"/>
  <c r="BG144"/>
  <c r="BF144"/>
  <c r="BE144"/>
  <c r="AA144"/>
  <c r="Y144"/>
  <c r="W144"/>
  <c r="BK144"/>
  <c r="N144"/>
  <c r="N95"/>
  <c r="BI141"/>
  <c r="BH141"/>
  <c r="BG141"/>
  <c r="BF141"/>
  <c r="BE141"/>
  <c r="AA141"/>
  <c r="Y141"/>
  <c r="W141"/>
  <c r="BK141"/>
  <c r="N141"/>
  <c r="BI139"/>
  <c r="BH139"/>
  <c r="BG139"/>
  <c r="BF139"/>
  <c r="BE139"/>
  <c r="AA139"/>
  <c r="Y139"/>
  <c r="W139"/>
  <c r="BK139"/>
  <c r="N139"/>
  <c r="BI137"/>
  <c r="BH137"/>
  <c r="BG137"/>
  <c r="BF137"/>
  <c r="BE137"/>
  <c r="AA137"/>
  <c r="Y137"/>
  <c r="W137"/>
  <c r="BK137"/>
  <c r="N137"/>
  <c r="N94"/>
  <c r="N93"/>
  <c r="BI134"/>
  <c r="BH134"/>
  <c r="BG134"/>
  <c r="BF134"/>
  <c r="BE134"/>
  <c r="AA134"/>
  <c r="Y134"/>
  <c r="W134"/>
  <c r="BK134"/>
  <c r="N134"/>
  <c r="N92"/>
  <c r="BI132"/>
  <c r="BH132"/>
  <c r="BG132"/>
  <c r="BF132"/>
  <c r="BE132"/>
  <c r="AA132"/>
  <c r="Y132"/>
  <c r="W132"/>
  <c r="BK132"/>
  <c r="N132"/>
  <c r="N91"/>
  <c r="N90"/>
  <c r="M126"/>
  <c r="F126"/>
  <c r="M125"/>
  <c r="F125"/>
  <c r="M123"/>
  <c r="F123"/>
  <c r="F121"/>
  <c r="F119"/>
  <c r="L111"/>
  <c r="N103"/>
  <c r="BI109"/>
  <c r="BH109"/>
  <c r="BG109"/>
  <c r="BF109"/>
  <c r="BE109"/>
  <c r="N109"/>
  <c r="BI108"/>
  <c r="BH108"/>
  <c r="BG108"/>
  <c r="BF108"/>
  <c r="BE108"/>
  <c r="N108"/>
  <c r="BI107"/>
  <c r="BH107"/>
  <c r="BG107"/>
  <c r="BF107"/>
  <c r="BE107"/>
  <c r="N107"/>
  <c r="BI106"/>
  <c r="BH106"/>
  <c r="BG106"/>
  <c r="BF106"/>
  <c r="BE106"/>
  <c r="N106"/>
  <c r="BI105"/>
  <c r="BH105"/>
  <c r="BG105"/>
  <c r="BF105"/>
  <c r="BE105"/>
  <c r="N105"/>
  <c r="BI104"/>
  <c r="BH104"/>
  <c r="BG104"/>
  <c r="BF104"/>
  <c r="BE104"/>
  <c r="N104"/>
  <c r="M29"/>
  <c r="M28"/>
  <c r="M85"/>
  <c r="F85"/>
  <c r="M84"/>
  <c r="F84"/>
  <c r="M82"/>
  <c r="F82"/>
  <c r="F80"/>
  <c r="F78"/>
  <c r="L39"/>
  <c r="M31"/>
  <c r="O10"/>
  <c r="F6"/>
  <c i="7" r="N182"/>
  <c r="BK182"/>
  <c r="AA164"/>
  <c r="Y164"/>
  <c r="W164"/>
  <c r="N164"/>
  <c r="BK164"/>
  <c r="AA145"/>
  <c r="Y145"/>
  <c r="W145"/>
  <c r="N145"/>
  <c r="BK145"/>
  <c r="AA124"/>
  <c r="Y124"/>
  <c r="W124"/>
  <c r="N124"/>
  <c r="BK124"/>
  <c r="AA123"/>
  <c r="Y123"/>
  <c r="W123"/>
  <c r="N123"/>
  <c r="BK123"/>
  <c r="AA122"/>
  <c r="Y122"/>
  <c r="W122"/>
  <c r="N122"/>
  <c r="BK122"/>
  <c i="1" r="BD94"/>
  <c r="BC94"/>
  <c r="BB94"/>
  <c r="BA94"/>
  <c r="AZ94"/>
  <c r="AY94"/>
  <c r="AX94"/>
  <c r="AW94"/>
  <c r="AV94"/>
  <c r="AU94"/>
  <c r="AG94"/>
  <c r="AS94"/>
  <c i="7" r="H37"/>
  <c r="H36"/>
  <c r="H35"/>
  <c r="M34"/>
  <c r="H34"/>
  <c r="M33"/>
  <c r="H33"/>
  <c r="BI187"/>
  <c r="BH187"/>
  <c r="BG187"/>
  <c r="BF187"/>
  <c r="BE187"/>
  <c r="N187"/>
  <c r="BK187"/>
  <c r="BI186"/>
  <c r="BH186"/>
  <c r="BG186"/>
  <c r="BF186"/>
  <c r="BE186"/>
  <c r="N186"/>
  <c r="BK186"/>
  <c r="BI185"/>
  <c r="BH185"/>
  <c r="BG185"/>
  <c r="BF185"/>
  <c r="BE185"/>
  <c r="N185"/>
  <c r="BK185"/>
  <c r="BI184"/>
  <c r="BH184"/>
  <c r="BG184"/>
  <c r="BF184"/>
  <c r="BE184"/>
  <c r="N184"/>
  <c r="BK184"/>
  <c r="BI183"/>
  <c r="BH183"/>
  <c r="BG183"/>
  <c r="BF183"/>
  <c r="BE183"/>
  <c r="N183"/>
  <c r="BK183"/>
  <c r="N94"/>
  <c r="N89"/>
  <c r="BI181"/>
  <c r="BH181"/>
  <c r="BG181"/>
  <c r="BF181"/>
  <c r="BE181"/>
  <c r="AA181"/>
  <c r="Y181"/>
  <c r="W181"/>
  <c r="BK181"/>
  <c r="N181"/>
  <c r="BI179"/>
  <c r="BH179"/>
  <c r="BG179"/>
  <c r="BF179"/>
  <c r="BE179"/>
  <c r="AA179"/>
  <c r="Y179"/>
  <c r="W179"/>
  <c r="BK179"/>
  <c r="N179"/>
  <c r="BI177"/>
  <c r="BH177"/>
  <c r="BG177"/>
  <c r="BF177"/>
  <c r="BE177"/>
  <c r="AA177"/>
  <c r="Y177"/>
  <c r="W177"/>
  <c r="BK177"/>
  <c r="N177"/>
  <c r="BI175"/>
  <c r="BH175"/>
  <c r="BG175"/>
  <c r="BF175"/>
  <c r="BE175"/>
  <c r="AA175"/>
  <c r="Y175"/>
  <c r="W175"/>
  <c r="BK175"/>
  <c r="N175"/>
  <c r="BI173"/>
  <c r="BH173"/>
  <c r="BG173"/>
  <c r="BF173"/>
  <c r="BE173"/>
  <c r="AA173"/>
  <c r="Y173"/>
  <c r="W173"/>
  <c r="BK173"/>
  <c r="N173"/>
  <c r="BI171"/>
  <c r="BH171"/>
  <c r="BG171"/>
  <c r="BF171"/>
  <c r="BE171"/>
  <c r="AA171"/>
  <c r="Y171"/>
  <c r="W171"/>
  <c r="BK171"/>
  <c r="N171"/>
  <c r="BI169"/>
  <c r="BH169"/>
  <c r="BG169"/>
  <c r="BF169"/>
  <c r="BE169"/>
  <c r="AA169"/>
  <c r="Y169"/>
  <c r="W169"/>
  <c r="BK169"/>
  <c r="N169"/>
  <c r="BI167"/>
  <c r="BH167"/>
  <c r="BG167"/>
  <c r="BF167"/>
  <c r="BE167"/>
  <c r="AA167"/>
  <c r="Y167"/>
  <c r="W167"/>
  <c r="BK167"/>
  <c r="N167"/>
  <c r="BI165"/>
  <c r="BH165"/>
  <c r="BG165"/>
  <c r="BF165"/>
  <c r="BE165"/>
  <c r="AA165"/>
  <c r="Y165"/>
  <c r="W165"/>
  <c r="BK165"/>
  <c r="N165"/>
  <c r="N93"/>
  <c r="BI162"/>
  <c r="BH162"/>
  <c r="BG162"/>
  <c r="BF162"/>
  <c r="BE162"/>
  <c r="AA162"/>
  <c r="Y162"/>
  <c r="W162"/>
  <c r="BK162"/>
  <c r="N162"/>
  <c r="BI160"/>
  <c r="BH160"/>
  <c r="BG160"/>
  <c r="BF160"/>
  <c r="BE160"/>
  <c r="AA160"/>
  <c r="Y160"/>
  <c r="W160"/>
  <c r="BK160"/>
  <c r="N160"/>
  <c r="BI158"/>
  <c r="BH158"/>
  <c r="BG158"/>
  <c r="BF158"/>
  <c r="BE158"/>
  <c r="AA158"/>
  <c r="Y158"/>
  <c r="W158"/>
  <c r="BK158"/>
  <c r="N158"/>
  <c r="BI156"/>
  <c r="BH156"/>
  <c r="BG156"/>
  <c r="BF156"/>
  <c r="BE156"/>
  <c r="AA156"/>
  <c r="Y156"/>
  <c r="W156"/>
  <c r="BK156"/>
  <c r="N156"/>
  <c r="BI154"/>
  <c r="BH154"/>
  <c r="BG154"/>
  <c r="BF154"/>
  <c r="BE154"/>
  <c r="AA154"/>
  <c r="Y154"/>
  <c r="W154"/>
  <c r="BK154"/>
  <c r="N154"/>
  <c r="BI152"/>
  <c r="BH152"/>
  <c r="BG152"/>
  <c r="BF152"/>
  <c r="BE152"/>
  <c r="AA152"/>
  <c r="Y152"/>
  <c r="W152"/>
  <c r="BK152"/>
  <c r="N152"/>
  <c r="BI150"/>
  <c r="BH150"/>
  <c r="BG150"/>
  <c r="BF150"/>
  <c r="BE150"/>
  <c r="AA150"/>
  <c r="Y150"/>
  <c r="W150"/>
  <c r="BK150"/>
  <c r="N150"/>
  <c r="BI148"/>
  <c r="BH148"/>
  <c r="BG148"/>
  <c r="BF148"/>
  <c r="BE148"/>
  <c r="AA148"/>
  <c r="Y148"/>
  <c r="W148"/>
  <c r="BK148"/>
  <c r="N148"/>
  <c r="BI146"/>
  <c r="BH146"/>
  <c r="BG146"/>
  <c r="BF146"/>
  <c r="BE146"/>
  <c r="AA146"/>
  <c r="Y146"/>
  <c r="W146"/>
  <c r="BK146"/>
  <c r="N146"/>
  <c r="N92"/>
  <c r="BI143"/>
  <c r="BH143"/>
  <c r="BG143"/>
  <c r="BF143"/>
  <c r="BE143"/>
  <c r="AA143"/>
  <c r="Y143"/>
  <c r="W143"/>
  <c r="BK143"/>
  <c r="N143"/>
  <c r="BI141"/>
  <c r="BH141"/>
  <c r="BG141"/>
  <c r="BF141"/>
  <c r="BE141"/>
  <c r="AA141"/>
  <c r="Y141"/>
  <c r="W141"/>
  <c r="BK141"/>
  <c r="N141"/>
  <c r="BI139"/>
  <c r="BH139"/>
  <c r="BG139"/>
  <c r="BF139"/>
  <c r="BE139"/>
  <c r="AA139"/>
  <c r="Y139"/>
  <c r="W139"/>
  <c r="BK139"/>
  <c r="N139"/>
  <c r="BI137"/>
  <c r="BH137"/>
  <c r="BG137"/>
  <c r="BF137"/>
  <c r="BE137"/>
  <c r="AA137"/>
  <c r="Y137"/>
  <c r="W137"/>
  <c r="BK137"/>
  <c r="N137"/>
  <c r="BI135"/>
  <c r="BH135"/>
  <c r="BG135"/>
  <c r="BF135"/>
  <c r="BE135"/>
  <c r="AA135"/>
  <c r="Y135"/>
  <c r="W135"/>
  <c r="BK135"/>
  <c r="N135"/>
  <c r="BI133"/>
  <c r="BH133"/>
  <c r="BG133"/>
  <c r="BF133"/>
  <c r="BE133"/>
  <c r="AA133"/>
  <c r="Y133"/>
  <c r="W133"/>
  <c r="BK133"/>
  <c r="N133"/>
  <c r="BI131"/>
  <c r="BH131"/>
  <c r="BG131"/>
  <c r="BF131"/>
  <c r="BE131"/>
  <c r="AA131"/>
  <c r="Y131"/>
  <c r="W131"/>
  <c r="BK131"/>
  <c r="N131"/>
  <c r="BI129"/>
  <c r="BH129"/>
  <c r="BG129"/>
  <c r="BF129"/>
  <c r="BE129"/>
  <c r="AA129"/>
  <c r="Y129"/>
  <c r="W129"/>
  <c r="BK129"/>
  <c r="N129"/>
  <c r="BI127"/>
  <c r="BH127"/>
  <c r="BG127"/>
  <c r="BF127"/>
  <c r="BE127"/>
  <c r="AA127"/>
  <c r="Y127"/>
  <c r="W127"/>
  <c r="BK127"/>
  <c r="N127"/>
  <c r="BI125"/>
  <c r="BH125"/>
  <c r="BG125"/>
  <c r="BF125"/>
  <c r="BE125"/>
  <c r="AA125"/>
  <c r="Y125"/>
  <c r="W125"/>
  <c r="BK125"/>
  <c r="N125"/>
  <c r="N91"/>
  <c r="N90"/>
  <c r="M119"/>
  <c r="F119"/>
  <c r="M118"/>
  <c r="F118"/>
  <c r="M116"/>
  <c r="F116"/>
  <c r="F114"/>
  <c r="F112"/>
  <c r="L104"/>
  <c r="N96"/>
  <c r="BI102"/>
  <c r="BH102"/>
  <c r="BG102"/>
  <c r="BF102"/>
  <c r="BE102"/>
  <c r="N102"/>
  <c r="BI101"/>
  <c r="BH101"/>
  <c r="BG101"/>
  <c r="BF101"/>
  <c r="BE101"/>
  <c r="N101"/>
  <c r="BI100"/>
  <c r="BH100"/>
  <c r="BG100"/>
  <c r="BF100"/>
  <c r="BE100"/>
  <c r="N100"/>
  <c r="BI99"/>
  <c r="BH99"/>
  <c r="BG99"/>
  <c r="BF99"/>
  <c r="BE99"/>
  <c r="N99"/>
  <c r="BI98"/>
  <c r="BH98"/>
  <c r="BG98"/>
  <c r="BF98"/>
  <c r="BE98"/>
  <c r="N98"/>
  <c r="BI97"/>
  <c r="BH97"/>
  <c r="BG97"/>
  <c r="BF97"/>
  <c r="BE97"/>
  <c r="N97"/>
  <c r="M29"/>
  <c r="M28"/>
  <c r="M85"/>
  <c r="F85"/>
  <c r="M84"/>
  <c r="F84"/>
  <c r="M82"/>
  <c r="F82"/>
  <c r="F80"/>
  <c r="F78"/>
  <c r="L39"/>
  <c r="M31"/>
  <c r="O10"/>
  <c r="F6"/>
  <c i="6" r="N259"/>
  <c r="BK259"/>
  <c r="AA257"/>
  <c r="Y257"/>
  <c r="W257"/>
  <c r="N257"/>
  <c r="BK257"/>
  <c r="AA236"/>
  <c r="Y236"/>
  <c r="W236"/>
  <c r="N236"/>
  <c r="BK236"/>
  <c r="AA229"/>
  <c r="Y229"/>
  <c r="W229"/>
  <c r="N229"/>
  <c r="BK229"/>
  <c r="AA228"/>
  <c r="Y228"/>
  <c r="W228"/>
  <c r="N228"/>
  <c r="BK228"/>
  <c r="AA214"/>
  <c r="Y214"/>
  <c r="W214"/>
  <c r="N214"/>
  <c r="BK214"/>
  <c r="AA207"/>
  <c r="Y207"/>
  <c r="W207"/>
  <c r="N207"/>
  <c r="BK207"/>
  <c r="AA206"/>
  <c r="Y206"/>
  <c r="W206"/>
  <c r="N206"/>
  <c r="BK206"/>
  <c r="AA200"/>
  <c r="Y200"/>
  <c r="W200"/>
  <c r="N200"/>
  <c r="BK200"/>
  <c r="AA198"/>
  <c r="Y198"/>
  <c r="W198"/>
  <c r="N198"/>
  <c r="BK198"/>
  <c r="AA191"/>
  <c r="Y191"/>
  <c r="W191"/>
  <c r="N191"/>
  <c r="BK191"/>
  <c r="AA187"/>
  <c r="Y187"/>
  <c r="W187"/>
  <c r="N187"/>
  <c r="BK187"/>
  <c r="AA186"/>
  <c r="Y186"/>
  <c r="W186"/>
  <c r="N186"/>
  <c r="BK186"/>
  <c r="AA180"/>
  <c r="Y180"/>
  <c r="W180"/>
  <c r="N180"/>
  <c r="BK180"/>
  <c r="AA178"/>
  <c r="Y178"/>
  <c r="W178"/>
  <c r="N178"/>
  <c r="BK178"/>
  <c r="AA175"/>
  <c r="Y175"/>
  <c r="W175"/>
  <c r="N175"/>
  <c r="BK175"/>
  <c r="AA173"/>
  <c r="Y173"/>
  <c r="W173"/>
  <c r="N173"/>
  <c r="BK173"/>
  <c r="AA144"/>
  <c r="Y144"/>
  <c r="W144"/>
  <c r="N144"/>
  <c r="BK144"/>
  <c r="AA139"/>
  <c r="Y139"/>
  <c r="W139"/>
  <c r="N139"/>
  <c r="BK139"/>
  <c r="AA138"/>
  <c r="Y138"/>
  <c r="W138"/>
  <c r="N138"/>
  <c r="BK138"/>
  <c r="AA137"/>
  <c r="Y137"/>
  <c r="W137"/>
  <c r="N137"/>
  <c r="BK137"/>
  <c i="1" r="BD93"/>
  <c r="BC93"/>
  <c r="BB93"/>
  <c r="BA93"/>
  <c r="AZ93"/>
  <c r="AY93"/>
  <c r="AX93"/>
  <c r="AW93"/>
  <c r="AV93"/>
  <c r="AU93"/>
  <c r="AG93"/>
  <c r="AS93"/>
  <c i="6" r="H37"/>
  <c r="H36"/>
  <c r="H35"/>
  <c r="M34"/>
  <c r="H34"/>
  <c r="M33"/>
  <c r="H33"/>
  <c r="BI264"/>
  <c r="BH264"/>
  <c r="BG264"/>
  <c r="BF264"/>
  <c r="BE264"/>
  <c r="N264"/>
  <c r="BK264"/>
  <c r="BI263"/>
  <c r="BH263"/>
  <c r="BG263"/>
  <c r="BF263"/>
  <c r="BE263"/>
  <c r="N263"/>
  <c r="BK263"/>
  <c r="BI262"/>
  <c r="BH262"/>
  <c r="BG262"/>
  <c r="BF262"/>
  <c r="BE262"/>
  <c r="N262"/>
  <c r="BK262"/>
  <c r="BI261"/>
  <c r="BH261"/>
  <c r="BG261"/>
  <c r="BF261"/>
  <c r="BE261"/>
  <c r="N261"/>
  <c r="BK261"/>
  <c r="BI260"/>
  <c r="BH260"/>
  <c r="BG260"/>
  <c r="BF260"/>
  <c r="BE260"/>
  <c r="N260"/>
  <c r="BK260"/>
  <c r="N109"/>
  <c r="N89"/>
  <c r="BI258"/>
  <c r="BH258"/>
  <c r="BG258"/>
  <c r="BF258"/>
  <c r="BE258"/>
  <c r="AA258"/>
  <c r="Y258"/>
  <c r="W258"/>
  <c r="BK258"/>
  <c r="N258"/>
  <c r="N108"/>
  <c r="BI256"/>
  <c r="BH256"/>
  <c r="BG256"/>
  <c r="BF256"/>
  <c r="BE256"/>
  <c r="AA256"/>
  <c r="Y256"/>
  <c r="W256"/>
  <c r="BK256"/>
  <c r="N256"/>
  <c r="BI254"/>
  <c r="BH254"/>
  <c r="BG254"/>
  <c r="BF254"/>
  <c r="BE254"/>
  <c r="AA254"/>
  <c r="Y254"/>
  <c r="W254"/>
  <c r="BK254"/>
  <c r="N254"/>
  <c r="BI252"/>
  <c r="BH252"/>
  <c r="BG252"/>
  <c r="BF252"/>
  <c r="BE252"/>
  <c r="AA252"/>
  <c r="Y252"/>
  <c r="W252"/>
  <c r="BK252"/>
  <c r="N252"/>
  <c r="BI250"/>
  <c r="BH250"/>
  <c r="BG250"/>
  <c r="BF250"/>
  <c r="BE250"/>
  <c r="AA250"/>
  <c r="Y250"/>
  <c r="W250"/>
  <c r="BK250"/>
  <c r="N250"/>
  <c r="BI248"/>
  <c r="BH248"/>
  <c r="BG248"/>
  <c r="BF248"/>
  <c r="BE248"/>
  <c r="AA248"/>
  <c r="Y248"/>
  <c r="W248"/>
  <c r="BK248"/>
  <c r="N248"/>
  <c r="BI246"/>
  <c r="BH246"/>
  <c r="BG246"/>
  <c r="BF246"/>
  <c r="BE246"/>
  <c r="AA246"/>
  <c r="Y246"/>
  <c r="W246"/>
  <c r="BK246"/>
  <c r="N246"/>
  <c r="BI244"/>
  <c r="BH244"/>
  <c r="BG244"/>
  <c r="BF244"/>
  <c r="BE244"/>
  <c r="AA244"/>
  <c r="Y244"/>
  <c r="W244"/>
  <c r="BK244"/>
  <c r="N244"/>
  <c r="BI242"/>
  <c r="BH242"/>
  <c r="BG242"/>
  <c r="BF242"/>
  <c r="BE242"/>
  <c r="AA242"/>
  <c r="Y242"/>
  <c r="W242"/>
  <c r="BK242"/>
  <c r="N242"/>
  <c r="BI240"/>
  <c r="BH240"/>
  <c r="BG240"/>
  <c r="BF240"/>
  <c r="BE240"/>
  <c r="AA240"/>
  <c r="Y240"/>
  <c r="W240"/>
  <c r="BK240"/>
  <c r="N240"/>
  <c r="BI238"/>
  <c r="BH238"/>
  <c r="BG238"/>
  <c r="BF238"/>
  <c r="BE238"/>
  <c r="AA238"/>
  <c r="Y238"/>
  <c r="W238"/>
  <c r="BK238"/>
  <c r="N238"/>
  <c r="BI237"/>
  <c r="BH237"/>
  <c r="BG237"/>
  <c r="BF237"/>
  <c r="BE237"/>
  <c r="AA237"/>
  <c r="Y237"/>
  <c r="W237"/>
  <c r="BK237"/>
  <c r="N237"/>
  <c r="N107"/>
  <c r="BI235"/>
  <c r="BH235"/>
  <c r="BG235"/>
  <c r="BF235"/>
  <c r="BE235"/>
  <c r="AA235"/>
  <c r="Y235"/>
  <c r="W235"/>
  <c r="BK235"/>
  <c r="N235"/>
  <c r="BI234"/>
  <c r="BH234"/>
  <c r="BG234"/>
  <c r="BF234"/>
  <c r="BE234"/>
  <c r="AA234"/>
  <c r="Y234"/>
  <c r="W234"/>
  <c r="BK234"/>
  <c r="N234"/>
  <c r="BI233"/>
  <c r="BH233"/>
  <c r="BG233"/>
  <c r="BF233"/>
  <c r="BE233"/>
  <c r="AA233"/>
  <c r="Y233"/>
  <c r="W233"/>
  <c r="BK233"/>
  <c r="N233"/>
  <c r="BI232"/>
  <c r="BH232"/>
  <c r="BG232"/>
  <c r="BF232"/>
  <c r="BE232"/>
  <c r="AA232"/>
  <c r="Y232"/>
  <c r="W232"/>
  <c r="BK232"/>
  <c r="N232"/>
  <c r="BI231"/>
  <c r="BH231"/>
  <c r="BG231"/>
  <c r="BF231"/>
  <c r="BE231"/>
  <c r="AA231"/>
  <c r="Y231"/>
  <c r="W231"/>
  <c r="BK231"/>
  <c r="N231"/>
  <c r="BI230"/>
  <c r="BH230"/>
  <c r="BG230"/>
  <c r="BF230"/>
  <c r="BE230"/>
  <c r="AA230"/>
  <c r="Y230"/>
  <c r="W230"/>
  <c r="BK230"/>
  <c r="N230"/>
  <c r="N106"/>
  <c r="N105"/>
  <c r="BI227"/>
  <c r="BH227"/>
  <c r="BG227"/>
  <c r="BF227"/>
  <c r="BE227"/>
  <c r="AA227"/>
  <c r="Y227"/>
  <c r="W227"/>
  <c r="BK227"/>
  <c r="N227"/>
  <c r="BI225"/>
  <c r="BH225"/>
  <c r="BG225"/>
  <c r="BF225"/>
  <c r="BE225"/>
  <c r="AA225"/>
  <c r="Y225"/>
  <c r="W225"/>
  <c r="BK225"/>
  <c r="N225"/>
  <c r="BI223"/>
  <c r="BH223"/>
  <c r="BG223"/>
  <c r="BF223"/>
  <c r="BE223"/>
  <c r="AA223"/>
  <c r="Y223"/>
  <c r="W223"/>
  <c r="BK223"/>
  <c r="N223"/>
  <c r="BI221"/>
  <c r="BH221"/>
  <c r="BG221"/>
  <c r="BF221"/>
  <c r="BE221"/>
  <c r="AA221"/>
  <c r="Y221"/>
  <c r="W221"/>
  <c r="BK221"/>
  <c r="N221"/>
  <c r="BI219"/>
  <c r="BH219"/>
  <c r="BG219"/>
  <c r="BF219"/>
  <c r="BE219"/>
  <c r="AA219"/>
  <c r="Y219"/>
  <c r="W219"/>
  <c r="BK219"/>
  <c r="N219"/>
  <c r="BI217"/>
  <c r="BH217"/>
  <c r="BG217"/>
  <c r="BF217"/>
  <c r="BE217"/>
  <c r="AA217"/>
  <c r="Y217"/>
  <c r="W217"/>
  <c r="BK217"/>
  <c r="N217"/>
  <c r="BI215"/>
  <c r="BH215"/>
  <c r="BG215"/>
  <c r="BF215"/>
  <c r="BE215"/>
  <c r="AA215"/>
  <c r="Y215"/>
  <c r="W215"/>
  <c r="BK215"/>
  <c r="N215"/>
  <c r="N104"/>
  <c r="BI213"/>
  <c r="BH213"/>
  <c r="BG213"/>
  <c r="BF213"/>
  <c r="BE213"/>
  <c r="AA213"/>
  <c r="Y213"/>
  <c r="W213"/>
  <c r="BK213"/>
  <c r="N213"/>
  <c r="BI212"/>
  <c r="BH212"/>
  <c r="BG212"/>
  <c r="BF212"/>
  <c r="BE212"/>
  <c r="AA212"/>
  <c r="Y212"/>
  <c r="W212"/>
  <c r="BK212"/>
  <c r="N212"/>
  <c r="BI211"/>
  <c r="BH211"/>
  <c r="BG211"/>
  <c r="BF211"/>
  <c r="BE211"/>
  <c r="AA211"/>
  <c r="Y211"/>
  <c r="W211"/>
  <c r="BK211"/>
  <c r="N211"/>
  <c r="BI210"/>
  <c r="BH210"/>
  <c r="BG210"/>
  <c r="BF210"/>
  <c r="BE210"/>
  <c r="AA210"/>
  <c r="Y210"/>
  <c r="W210"/>
  <c r="BK210"/>
  <c r="N210"/>
  <c r="BI209"/>
  <c r="BH209"/>
  <c r="BG209"/>
  <c r="BF209"/>
  <c r="BE209"/>
  <c r="AA209"/>
  <c r="Y209"/>
  <c r="W209"/>
  <c r="BK209"/>
  <c r="N209"/>
  <c r="BI208"/>
  <c r="BH208"/>
  <c r="BG208"/>
  <c r="BF208"/>
  <c r="BE208"/>
  <c r="AA208"/>
  <c r="Y208"/>
  <c r="W208"/>
  <c r="BK208"/>
  <c r="N208"/>
  <c r="N103"/>
  <c r="N102"/>
  <c r="BI204"/>
  <c r="BH204"/>
  <c r="BG204"/>
  <c r="BF204"/>
  <c r="BE204"/>
  <c r="AA204"/>
  <c r="Y204"/>
  <c r="W204"/>
  <c r="BK204"/>
  <c r="N204"/>
  <c r="BI202"/>
  <c r="BH202"/>
  <c r="BG202"/>
  <c r="BF202"/>
  <c r="BE202"/>
  <c r="AA202"/>
  <c r="Y202"/>
  <c r="W202"/>
  <c r="BK202"/>
  <c r="N202"/>
  <c r="BI201"/>
  <c r="BH201"/>
  <c r="BG201"/>
  <c r="BF201"/>
  <c r="BE201"/>
  <c r="AA201"/>
  <c r="Y201"/>
  <c r="W201"/>
  <c r="BK201"/>
  <c r="N201"/>
  <c r="N101"/>
  <c r="BI199"/>
  <c r="BH199"/>
  <c r="BG199"/>
  <c r="BF199"/>
  <c r="BE199"/>
  <c r="AA199"/>
  <c r="Y199"/>
  <c r="W199"/>
  <c r="BK199"/>
  <c r="N199"/>
  <c r="N100"/>
  <c r="BI197"/>
  <c r="BH197"/>
  <c r="BG197"/>
  <c r="BF197"/>
  <c r="BE197"/>
  <c r="AA197"/>
  <c r="Y197"/>
  <c r="W197"/>
  <c r="BK197"/>
  <c r="N197"/>
  <c r="BI196"/>
  <c r="BH196"/>
  <c r="BG196"/>
  <c r="BF196"/>
  <c r="BE196"/>
  <c r="AA196"/>
  <c r="Y196"/>
  <c r="W196"/>
  <c r="BK196"/>
  <c r="N196"/>
  <c r="BI195"/>
  <c r="BH195"/>
  <c r="BG195"/>
  <c r="BF195"/>
  <c r="BE195"/>
  <c r="AA195"/>
  <c r="Y195"/>
  <c r="W195"/>
  <c r="BK195"/>
  <c r="N195"/>
  <c r="BI194"/>
  <c r="BH194"/>
  <c r="BG194"/>
  <c r="BF194"/>
  <c r="BE194"/>
  <c r="AA194"/>
  <c r="Y194"/>
  <c r="W194"/>
  <c r="BK194"/>
  <c r="N194"/>
  <c r="BI193"/>
  <c r="BH193"/>
  <c r="BG193"/>
  <c r="BF193"/>
  <c r="BE193"/>
  <c r="AA193"/>
  <c r="Y193"/>
  <c r="W193"/>
  <c r="BK193"/>
  <c r="N193"/>
  <c r="BI192"/>
  <c r="BH192"/>
  <c r="BG192"/>
  <c r="BF192"/>
  <c r="BE192"/>
  <c r="AA192"/>
  <c r="Y192"/>
  <c r="W192"/>
  <c r="BK192"/>
  <c r="N192"/>
  <c r="N99"/>
  <c r="BI189"/>
  <c r="BH189"/>
  <c r="BG189"/>
  <c r="BF189"/>
  <c r="BE189"/>
  <c r="AA189"/>
  <c r="Y189"/>
  <c r="W189"/>
  <c r="BK189"/>
  <c r="N189"/>
  <c r="BI188"/>
  <c r="BH188"/>
  <c r="BG188"/>
  <c r="BF188"/>
  <c r="BE188"/>
  <c r="AA188"/>
  <c r="Y188"/>
  <c r="W188"/>
  <c r="BK188"/>
  <c r="N188"/>
  <c r="N98"/>
  <c r="N97"/>
  <c r="BI184"/>
  <c r="BH184"/>
  <c r="BG184"/>
  <c r="BF184"/>
  <c r="BE184"/>
  <c r="AA184"/>
  <c r="Y184"/>
  <c r="W184"/>
  <c r="BK184"/>
  <c r="N184"/>
  <c r="BI182"/>
  <c r="BH182"/>
  <c r="BG182"/>
  <c r="BF182"/>
  <c r="BE182"/>
  <c r="AA182"/>
  <c r="Y182"/>
  <c r="W182"/>
  <c r="BK182"/>
  <c r="N182"/>
  <c r="BI181"/>
  <c r="BH181"/>
  <c r="BG181"/>
  <c r="BF181"/>
  <c r="BE181"/>
  <c r="AA181"/>
  <c r="Y181"/>
  <c r="W181"/>
  <c r="BK181"/>
  <c r="N181"/>
  <c r="N96"/>
  <c r="BI179"/>
  <c r="BH179"/>
  <c r="BG179"/>
  <c r="BF179"/>
  <c r="BE179"/>
  <c r="AA179"/>
  <c r="Y179"/>
  <c r="W179"/>
  <c r="BK179"/>
  <c r="N179"/>
  <c r="N95"/>
  <c r="BI177"/>
  <c r="BH177"/>
  <c r="BG177"/>
  <c r="BF177"/>
  <c r="BE177"/>
  <c r="AA177"/>
  <c r="Y177"/>
  <c r="W177"/>
  <c r="BK177"/>
  <c r="N177"/>
  <c r="BI176"/>
  <c r="BH176"/>
  <c r="BG176"/>
  <c r="BF176"/>
  <c r="BE176"/>
  <c r="AA176"/>
  <c r="Y176"/>
  <c r="W176"/>
  <c r="BK176"/>
  <c r="N176"/>
  <c r="N94"/>
  <c r="BI174"/>
  <c r="BH174"/>
  <c r="BG174"/>
  <c r="BF174"/>
  <c r="BE174"/>
  <c r="AA174"/>
  <c r="Y174"/>
  <c r="W174"/>
  <c r="BK174"/>
  <c r="N174"/>
  <c r="N93"/>
  <c r="BI171"/>
  <c r="BH171"/>
  <c r="BG171"/>
  <c r="BF171"/>
  <c r="BE171"/>
  <c r="AA171"/>
  <c r="Y171"/>
  <c r="W171"/>
  <c r="BK171"/>
  <c r="N171"/>
  <c r="BI170"/>
  <c r="BH170"/>
  <c r="BG170"/>
  <c r="BF170"/>
  <c r="BE170"/>
  <c r="AA170"/>
  <c r="Y170"/>
  <c r="W170"/>
  <c r="BK170"/>
  <c r="N170"/>
  <c r="BI168"/>
  <c r="BH168"/>
  <c r="BG168"/>
  <c r="BF168"/>
  <c r="BE168"/>
  <c r="AA168"/>
  <c r="Y168"/>
  <c r="W168"/>
  <c r="BK168"/>
  <c r="N168"/>
  <c r="BI166"/>
  <c r="BH166"/>
  <c r="BG166"/>
  <c r="BF166"/>
  <c r="BE166"/>
  <c r="AA166"/>
  <c r="Y166"/>
  <c r="W166"/>
  <c r="BK166"/>
  <c r="N166"/>
  <c r="BI165"/>
  <c r="BH165"/>
  <c r="BG165"/>
  <c r="BF165"/>
  <c r="BE165"/>
  <c r="AA165"/>
  <c r="Y165"/>
  <c r="W165"/>
  <c r="BK165"/>
  <c r="N165"/>
  <c r="BI163"/>
  <c r="BH163"/>
  <c r="BG163"/>
  <c r="BF163"/>
  <c r="BE163"/>
  <c r="AA163"/>
  <c r="Y163"/>
  <c r="W163"/>
  <c r="BK163"/>
  <c r="N163"/>
  <c r="BI161"/>
  <c r="BH161"/>
  <c r="BG161"/>
  <c r="BF161"/>
  <c r="BE161"/>
  <c r="AA161"/>
  <c r="Y161"/>
  <c r="W161"/>
  <c r="BK161"/>
  <c r="N161"/>
  <c r="BI160"/>
  <c r="BH160"/>
  <c r="BG160"/>
  <c r="BF160"/>
  <c r="BE160"/>
  <c r="AA160"/>
  <c r="Y160"/>
  <c r="W160"/>
  <c r="BK160"/>
  <c r="N160"/>
  <c r="BI158"/>
  <c r="BH158"/>
  <c r="BG158"/>
  <c r="BF158"/>
  <c r="BE158"/>
  <c r="AA158"/>
  <c r="Y158"/>
  <c r="W158"/>
  <c r="BK158"/>
  <c r="N158"/>
  <c r="BI156"/>
  <c r="BH156"/>
  <c r="BG156"/>
  <c r="BF156"/>
  <c r="BE156"/>
  <c r="AA156"/>
  <c r="Y156"/>
  <c r="W156"/>
  <c r="BK156"/>
  <c r="N156"/>
  <c r="BI154"/>
  <c r="BH154"/>
  <c r="BG154"/>
  <c r="BF154"/>
  <c r="BE154"/>
  <c r="AA154"/>
  <c r="Y154"/>
  <c r="W154"/>
  <c r="BK154"/>
  <c r="N154"/>
  <c r="BI152"/>
  <c r="BH152"/>
  <c r="BG152"/>
  <c r="BF152"/>
  <c r="BE152"/>
  <c r="AA152"/>
  <c r="Y152"/>
  <c r="W152"/>
  <c r="BK152"/>
  <c r="N152"/>
  <c r="BI150"/>
  <c r="BH150"/>
  <c r="BG150"/>
  <c r="BF150"/>
  <c r="BE150"/>
  <c r="AA150"/>
  <c r="Y150"/>
  <c r="W150"/>
  <c r="BK150"/>
  <c r="N150"/>
  <c r="BI148"/>
  <c r="BH148"/>
  <c r="BG148"/>
  <c r="BF148"/>
  <c r="BE148"/>
  <c r="AA148"/>
  <c r="Y148"/>
  <c r="W148"/>
  <c r="BK148"/>
  <c r="N148"/>
  <c r="BI146"/>
  <c r="BH146"/>
  <c r="BG146"/>
  <c r="BF146"/>
  <c r="BE146"/>
  <c r="AA146"/>
  <c r="Y146"/>
  <c r="W146"/>
  <c r="BK146"/>
  <c r="N146"/>
  <c r="BI145"/>
  <c r="BH145"/>
  <c r="BG145"/>
  <c r="BF145"/>
  <c r="BE145"/>
  <c r="AA145"/>
  <c r="Y145"/>
  <c r="W145"/>
  <c r="BK145"/>
  <c r="N145"/>
  <c r="N92"/>
  <c r="BI142"/>
  <c r="BH142"/>
  <c r="BG142"/>
  <c r="BF142"/>
  <c r="BE142"/>
  <c r="AA142"/>
  <c r="Y142"/>
  <c r="W142"/>
  <c r="BK142"/>
  <c r="N142"/>
  <c r="BI140"/>
  <c r="BH140"/>
  <c r="BG140"/>
  <c r="BF140"/>
  <c r="BE140"/>
  <c r="AA140"/>
  <c r="Y140"/>
  <c r="W140"/>
  <c r="BK140"/>
  <c r="N140"/>
  <c r="N91"/>
  <c r="N90"/>
  <c r="M134"/>
  <c r="F134"/>
  <c r="M133"/>
  <c r="F133"/>
  <c r="M131"/>
  <c r="F131"/>
  <c r="F129"/>
  <c r="F127"/>
  <c r="L119"/>
  <c r="N111"/>
  <c r="BI117"/>
  <c r="BH117"/>
  <c r="BG117"/>
  <c r="BF117"/>
  <c r="BE117"/>
  <c r="N117"/>
  <c r="BI116"/>
  <c r="BH116"/>
  <c r="BG116"/>
  <c r="BF116"/>
  <c r="BE116"/>
  <c r="N116"/>
  <c r="BI115"/>
  <c r="BH115"/>
  <c r="BG115"/>
  <c r="BF115"/>
  <c r="BE115"/>
  <c r="N115"/>
  <c r="BI114"/>
  <c r="BH114"/>
  <c r="BG114"/>
  <c r="BF114"/>
  <c r="BE114"/>
  <c r="N114"/>
  <c r="BI113"/>
  <c r="BH113"/>
  <c r="BG113"/>
  <c r="BF113"/>
  <c r="BE113"/>
  <c r="N113"/>
  <c r="BI112"/>
  <c r="BH112"/>
  <c r="BG112"/>
  <c r="BF112"/>
  <c r="BE112"/>
  <c r="N112"/>
  <c r="M29"/>
  <c r="M28"/>
  <c r="M85"/>
  <c r="F85"/>
  <c r="M84"/>
  <c r="F84"/>
  <c r="M82"/>
  <c r="F82"/>
  <c r="F80"/>
  <c r="F78"/>
  <c r="L39"/>
  <c r="M31"/>
  <c r="O10"/>
  <c r="F6"/>
  <c i="5" r="N246"/>
  <c r="BK246"/>
  <c r="AA243"/>
  <c r="Y243"/>
  <c r="W243"/>
  <c r="N243"/>
  <c r="BK243"/>
  <c r="AA236"/>
  <c r="Y236"/>
  <c r="W236"/>
  <c r="N236"/>
  <c r="BK236"/>
  <c r="AA215"/>
  <c r="Y215"/>
  <c r="W215"/>
  <c r="N215"/>
  <c r="BK215"/>
  <c r="AA214"/>
  <c r="Y214"/>
  <c r="W214"/>
  <c r="N214"/>
  <c r="BK214"/>
  <c r="AA212"/>
  <c r="Y212"/>
  <c r="W212"/>
  <c r="N212"/>
  <c r="BK212"/>
  <c r="AA210"/>
  <c r="Y210"/>
  <c r="W210"/>
  <c r="N210"/>
  <c r="BK210"/>
  <c r="AA207"/>
  <c r="Y207"/>
  <c r="W207"/>
  <c r="N207"/>
  <c r="BK207"/>
  <c r="AA201"/>
  <c r="Y201"/>
  <c r="W201"/>
  <c r="N201"/>
  <c r="BK201"/>
  <c r="AA186"/>
  <c r="Y186"/>
  <c r="W186"/>
  <c r="N186"/>
  <c r="BK186"/>
  <c r="AA131"/>
  <c r="Y131"/>
  <c r="W131"/>
  <c r="N131"/>
  <c r="BK131"/>
  <c r="AA130"/>
  <c r="Y130"/>
  <c r="W130"/>
  <c r="N130"/>
  <c r="BK130"/>
  <c r="AA129"/>
  <c r="Y129"/>
  <c r="W129"/>
  <c r="N129"/>
  <c r="BK129"/>
  <c i="1" r="BD92"/>
  <c r="BC92"/>
  <c r="BB92"/>
  <c r="BA92"/>
  <c r="AZ92"/>
  <c r="AY92"/>
  <c r="AX92"/>
  <c r="AW92"/>
  <c r="AV92"/>
  <c r="AU92"/>
  <c r="AG92"/>
  <c r="AS92"/>
  <c i="5" r="H37"/>
  <c r="H36"/>
  <c r="H35"/>
  <c r="M34"/>
  <c r="H34"/>
  <c r="M33"/>
  <c r="H33"/>
  <c r="BI251"/>
  <c r="BH251"/>
  <c r="BG251"/>
  <c r="BF251"/>
  <c r="BE251"/>
  <c r="N251"/>
  <c r="BK251"/>
  <c r="BI250"/>
  <c r="BH250"/>
  <c r="BG250"/>
  <c r="BF250"/>
  <c r="BE250"/>
  <c r="N250"/>
  <c r="BK250"/>
  <c r="BI249"/>
  <c r="BH249"/>
  <c r="BG249"/>
  <c r="BF249"/>
  <c r="BE249"/>
  <c r="N249"/>
  <c r="BK249"/>
  <c r="BI248"/>
  <c r="BH248"/>
  <c r="BG248"/>
  <c r="BF248"/>
  <c r="BE248"/>
  <c r="N248"/>
  <c r="BK248"/>
  <c r="BI247"/>
  <c r="BH247"/>
  <c r="BG247"/>
  <c r="BF247"/>
  <c r="BE247"/>
  <c r="N247"/>
  <c r="BK247"/>
  <c r="N101"/>
  <c r="N89"/>
  <c r="BI244"/>
  <c r="BH244"/>
  <c r="BG244"/>
  <c r="BF244"/>
  <c r="BE244"/>
  <c r="AA244"/>
  <c r="Y244"/>
  <c r="W244"/>
  <c r="BK244"/>
  <c r="N244"/>
  <c r="N100"/>
  <c r="BI241"/>
  <c r="BH241"/>
  <c r="BG241"/>
  <c r="BF241"/>
  <c r="BE241"/>
  <c r="AA241"/>
  <c r="Y241"/>
  <c r="W241"/>
  <c r="BK241"/>
  <c r="N241"/>
  <c r="BI239"/>
  <c r="BH239"/>
  <c r="BG239"/>
  <c r="BF239"/>
  <c r="BE239"/>
  <c r="AA239"/>
  <c r="Y239"/>
  <c r="W239"/>
  <c r="BK239"/>
  <c r="N239"/>
  <c r="BI237"/>
  <c r="BH237"/>
  <c r="BG237"/>
  <c r="BF237"/>
  <c r="BE237"/>
  <c r="AA237"/>
  <c r="Y237"/>
  <c r="W237"/>
  <c r="BK237"/>
  <c r="N237"/>
  <c r="N99"/>
  <c r="BI235"/>
  <c r="BH235"/>
  <c r="BG235"/>
  <c r="BF235"/>
  <c r="BE235"/>
  <c r="AA235"/>
  <c r="Y235"/>
  <c r="W235"/>
  <c r="BK235"/>
  <c r="N235"/>
  <c r="BI234"/>
  <c r="BH234"/>
  <c r="BG234"/>
  <c r="BF234"/>
  <c r="BE234"/>
  <c r="AA234"/>
  <c r="Y234"/>
  <c r="W234"/>
  <c r="BK234"/>
  <c r="N234"/>
  <c r="BI232"/>
  <c r="BH232"/>
  <c r="BG232"/>
  <c r="BF232"/>
  <c r="BE232"/>
  <c r="AA232"/>
  <c r="Y232"/>
  <c r="W232"/>
  <c r="BK232"/>
  <c r="N232"/>
  <c r="BI230"/>
  <c r="BH230"/>
  <c r="BG230"/>
  <c r="BF230"/>
  <c r="BE230"/>
  <c r="AA230"/>
  <c r="Y230"/>
  <c r="W230"/>
  <c r="BK230"/>
  <c r="N230"/>
  <c r="BI228"/>
  <c r="BH228"/>
  <c r="BG228"/>
  <c r="BF228"/>
  <c r="BE228"/>
  <c r="AA228"/>
  <c r="Y228"/>
  <c r="W228"/>
  <c r="BK228"/>
  <c r="N228"/>
  <c r="BI226"/>
  <c r="BH226"/>
  <c r="BG226"/>
  <c r="BF226"/>
  <c r="BE226"/>
  <c r="AA226"/>
  <c r="Y226"/>
  <c r="W226"/>
  <c r="BK226"/>
  <c r="N226"/>
  <c r="BI224"/>
  <c r="BH224"/>
  <c r="BG224"/>
  <c r="BF224"/>
  <c r="BE224"/>
  <c r="AA224"/>
  <c r="Y224"/>
  <c r="W224"/>
  <c r="BK224"/>
  <c r="N224"/>
  <c r="BI222"/>
  <c r="BH222"/>
  <c r="BG222"/>
  <c r="BF222"/>
  <c r="BE222"/>
  <c r="AA222"/>
  <c r="Y222"/>
  <c r="W222"/>
  <c r="BK222"/>
  <c r="N222"/>
  <c r="BI221"/>
  <c r="BH221"/>
  <c r="BG221"/>
  <c r="BF221"/>
  <c r="BE221"/>
  <c r="AA221"/>
  <c r="Y221"/>
  <c r="W221"/>
  <c r="BK221"/>
  <c r="N221"/>
  <c r="BI219"/>
  <c r="BH219"/>
  <c r="BG219"/>
  <c r="BF219"/>
  <c r="BE219"/>
  <c r="AA219"/>
  <c r="Y219"/>
  <c r="W219"/>
  <c r="BK219"/>
  <c r="N219"/>
  <c r="BI218"/>
  <c r="BH218"/>
  <c r="BG218"/>
  <c r="BF218"/>
  <c r="BE218"/>
  <c r="AA218"/>
  <c r="Y218"/>
  <c r="W218"/>
  <c r="BK218"/>
  <c r="N218"/>
  <c r="BI216"/>
  <c r="BH216"/>
  <c r="BG216"/>
  <c r="BF216"/>
  <c r="BE216"/>
  <c r="AA216"/>
  <c r="Y216"/>
  <c r="W216"/>
  <c r="BK216"/>
  <c r="N216"/>
  <c r="N98"/>
  <c r="N97"/>
  <c r="BI213"/>
  <c r="BH213"/>
  <c r="BG213"/>
  <c r="BF213"/>
  <c r="BE213"/>
  <c r="AA213"/>
  <c r="Y213"/>
  <c r="W213"/>
  <c r="BK213"/>
  <c r="N213"/>
  <c r="N96"/>
  <c r="BI211"/>
  <c r="BH211"/>
  <c r="BG211"/>
  <c r="BF211"/>
  <c r="BE211"/>
  <c r="AA211"/>
  <c r="Y211"/>
  <c r="W211"/>
  <c r="BK211"/>
  <c r="N211"/>
  <c r="N95"/>
  <c r="BI209"/>
  <c r="BH209"/>
  <c r="BG209"/>
  <c r="BF209"/>
  <c r="BE209"/>
  <c r="AA209"/>
  <c r="Y209"/>
  <c r="W209"/>
  <c r="BK209"/>
  <c r="N209"/>
  <c r="BI208"/>
  <c r="BH208"/>
  <c r="BG208"/>
  <c r="BF208"/>
  <c r="BE208"/>
  <c r="AA208"/>
  <c r="Y208"/>
  <c r="W208"/>
  <c r="BK208"/>
  <c r="N208"/>
  <c r="N94"/>
  <c r="BI206"/>
  <c r="BH206"/>
  <c r="BG206"/>
  <c r="BF206"/>
  <c r="BE206"/>
  <c r="AA206"/>
  <c r="Y206"/>
  <c r="W206"/>
  <c r="BK206"/>
  <c r="N206"/>
  <c r="BI204"/>
  <c r="BH204"/>
  <c r="BG204"/>
  <c r="BF204"/>
  <c r="BE204"/>
  <c r="AA204"/>
  <c r="Y204"/>
  <c r="W204"/>
  <c r="BK204"/>
  <c r="N204"/>
  <c r="BI202"/>
  <c r="BH202"/>
  <c r="BG202"/>
  <c r="BF202"/>
  <c r="BE202"/>
  <c r="AA202"/>
  <c r="Y202"/>
  <c r="W202"/>
  <c r="BK202"/>
  <c r="N202"/>
  <c r="N93"/>
  <c r="BI199"/>
  <c r="BH199"/>
  <c r="BG199"/>
  <c r="BF199"/>
  <c r="BE199"/>
  <c r="AA199"/>
  <c r="Y199"/>
  <c r="W199"/>
  <c r="BK199"/>
  <c r="N199"/>
  <c r="BI198"/>
  <c r="BH198"/>
  <c r="BG198"/>
  <c r="BF198"/>
  <c r="BE198"/>
  <c r="AA198"/>
  <c r="Y198"/>
  <c r="W198"/>
  <c r="BK198"/>
  <c r="N198"/>
  <c r="BI196"/>
  <c r="BH196"/>
  <c r="BG196"/>
  <c r="BF196"/>
  <c r="BE196"/>
  <c r="AA196"/>
  <c r="Y196"/>
  <c r="W196"/>
  <c r="BK196"/>
  <c r="N196"/>
  <c r="BI194"/>
  <c r="BH194"/>
  <c r="BG194"/>
  <c r="BF194"/>
  <c r="BE194"/>
  <c r="AA194"/>
  <c r="Y194"/>
  <c r="W194"/>
  <c r="BK194"/>
  <c r="N194"/>
  <c r="BI193"/>
  <c r="BH193"/>
  <c r="BG193"/>
  <c r="BF193"/>
  <c r="BE193"/>
  <c r="AA193"/>
  <c r="Y193"/>
  <c r="W193"/>
  <c r="BK193"/>
  <c r="N193"/>
  <c r="BI191"/>
  <c r="BH191"/>
  <c r="BG191"/>
  <c r="BF191"/>
  <c r="BE191"/>
  <c r="AA191"/>
  <c r="Y191"/>
  <c r="W191"/>
  <c r="BK191"/>
  <c r="N191"/>
  <c r="BI189"/>
  <c r="BH189"/>
  <c r="BG189"/>
  <c r="BF189"/>
  <c r="BE189"/>
  <c r="AA189"/>
  <c r="Y189"/>
  <c r="W189"/>
  <c r="BK189"/>
  <c r="N189"/>
  <c r="BI187"/>
  <c r="BH187"/>
  <c r="BG187"/>
  <c r="BF187"/>
  <c r="BE187"/>
  <c r="AA187"/>
  <c r="Y187"/>
  <c r="W187"/>
  <c r="BK187"/>
  <c r="N187"/>
  <c r="N92"/>
  <c r="BI185"/>
  <c r="BH185"/>
  <c r="BG185"/>
  <c r="BF185"/>
  <c r="BE185"/>
  <c r="AA185"/>
  <c r="Y185"/>
  <c r="W185"/>
  <c r="BK185"/>
  <c r="N185"/>
  <c r="BI184"/>
  <c r="BH184"/>
  <c r="BG184"/>
  <c r="BF184"/>
  <c r="BE184"/>
  <c r="AA184"/>
  <c r="Y184"/>
  <c r="W184"/>
  <c r="BK184"/>
  <c r="N184"/>
  <c r="BI183"/>
  <c r="BH183"/>
  <c r="BG183"/>
  <c r="BF183"/>
  <c r="BE183"/>
  <c r="AA183"/>
  <c r="Y183"/>
  <c r="W183"/>
  <c r="BK183"/>
  <c r="N183"/>
  <c r="BI181"/>
  <c r="BH181"/>
  <c r="BG181"/>
  <c r="BF181"/>
  <c r="BE181"/>
  <c r="AA181"/>
  <c r="Y181"/>
  <c r="W181"/>
  <c r="BK181"/>
  <c r="N181"/>
  <c r="BI179"/>
  <c r="BH179"/>
  <c r="BG179"/>
  <c r="BF179"/>
  <c r="BE179"/>
  <c r="AA179"/>
  <c r="Y179"/>
  <c r="W179"/>
  <c r="BK179"/>
  <c r="N179"/>
  <c r="BI178"/>
  <c r="BH178"/>
  <c r="BG178"/>
  <c r="BF178"/>
  <c r="BE178"/>
  <c r="AA178"/>
  <c r="Y178"/>
  <c r="W178"/>
  <c r="BK178"/>
  <c r="N178"/>
  <c r="BI176"/>
  <c r="BH176"/>
  <c r="BG176"/>
  <c r="BF176"/>
  <c r="BE176"/>
  <c r="AA176"/>
  <c r="Y176"/>
  <c r="W176"/>
  <c r="BK176"/>
  <c r="N176"/>
  <c r="BI174"/>
  <c r="BH174"/>
  <c r="BG174"/>
  <c r="BF174"/>
  <c r="BE174"/>
  <c r="AA174"/>
  <c r="Y174"/>
  <c r="W174"/>
  <c r="BK174"/>
  <c r="N174"/>
  <c r="BI172"/>
  <c r="BH172"/>
  <c r="BG172"/>
  <c r="BF172"/>
  <c r="BE172"/>
  <c r="AA172"/>
  <c r="Y172"/>
  <c r="W172"/>
  <c r="BK172"/>
  <c r="N172"/>
  <c r="BI170"/>
  <c r="BH170"/>
  <c r="BG170"/>
  <c r="BF170"/>
  <c r="BE170"/>
  <c r="AA170"/>
  <c r="Y170"/>
  <c r="W170"/>
  <c r="BK170"/>
  <c r="N170"/>
  <c r="BI168"/>
  <c r="BH168"/>
  <c r="BG168"/>
  <c r="BF168"/>
  <c r="BE168"/>
  <c r="AA168"/>
  <c r="Y168"/>
  <c r="W168"/>
  <c r="BK168"/>
  <c r="N168"/>
  <c r="BI166"/>
  <c r="BH166"/>
  <c r="BG166"/>
  <c r="BF166"/>
  <c r="BE166"/>
  <c r="AA166"/>
  <c r="Y166"/>
  <c r="W166"/>
  <c r="BK166"/>
  <c r="N166"/>
  <c r="BI165"/>
  <c r="BH165"/>
  <c r="BG165"/>
  <c r="BF165"/>
  <c r="BE165"/>
  <c r="AA165"/>
  <c r="Y165"/>
  <c r="W165"/>
  <c r="BK165"/>
  <c r="N165"/>
  <c r="BI164"/>
  <c r="BH164"/>
  <c r="BG164"/>
  <c r="BF164"/>
  <c r="BE164"/>
  <c r="AA164"/>
  <c r="Y164"/>
  <c r="W164"/>
  <c r="BK164"/>
  <c r="N164"/>
  <c r="BI163"/>
  <c r="BH163"/>
  <c r="BG163"/>
  <c r="BF163"/>
  <c r="BE163"/>
  <c r="AA163"/>
  <c r="Y163"/>
  <c r="W163"/>
  <c r="BK163"/>
  <c r="N163"/>
  <c r="BI161"/>
  <c r="BH161"/>
  <c r="BG161"/>
  <c r="BF161"/>
  <c r="BE161"/>
  <c r="AA161"/>
  <c r="Y161"/>
  <c r="W161"/>
  <c r="BK161"/>
  <c r="N161"/>
  <c r="BI159"/>
  <c r="BH159"/>
  <c r="BG159"/>
  <c r="BF159"/>
  <c r="BE159"/>
  <c r="AA159"/>
  <c r="Y159"/>
  <c r="W159"/>
  <c r="BK159"/>
  <c r="N159"/>
  <c r="BI157"/>
  <c r="BH157"/>
  <c r="BG157"/>
  <c r="BF157"/>
  <c r="BE157"/>
  <c r="AA157"/>
  <c r="Y157"/>
  <c r="W157"/>
  <c r="BK157"/>
  <c r="N157"/>
  <c r="BI155"/>
  <c r="BH155"/>
  <c r="BG155"/>
  <c r="BF155"/>
  <c r="BE155"/>
  <c r="AA155"/>
  <c r="Y155"/>
  <c r="W155"/>
  <c r="BK155"/>
  <c r="N155"/>
  <c r="BI153"/>
  <c r="BH153"/>
  <c r="BG153"/>
  <c r="BF153"/>
  <c r="BE153"/>
  <c r="AA153"/>
  <c r="Y153"/>
  <c r="W153"/>
  <c r="BK153"/>
  <c r="N153"/>
  <c r="BI152"/>
  <c r="BH152"/>
  <c r="BG152"/>
  <c r="BF152"/>
  <c r="BE152"/>
  <c r="AA152"/>
  <c r="Y152"/>
  <c r="W152"/>
  <c r="BK152"/>
  <c r="N152"/>
  <c r="BI150"/>
  <c r="BH150"/>
  <c r="BG150"/>
  <c r="BF150"/>
  <c r="BE150"/>
  <c r="AA150"/>
  <c r="Y150"/>
  <c r="W150"/>
  <c r="BK150"/>
  <c r="N150"/>
  <c r="BI148"/>
  <c r="BH148"/>
  <c r="BG148"/>
  <c r="BF148"/>
  <c r="BE148"/>
  <c r="AA148"/>
  <c r="Y148"/>
  <c r="W148"/>
  <c r="BK148"/>
  <c r="N148"/>
  <c r="BI146"/>
  <c r="BH146"/>
  <c r="BG146"/>
  <c r="BF146"/>
  <c r="BE146"/>
  <c r="AA146"/>
  <c r="Y146"/>
  <c r="W146"/>
  <c r="BK146"/>
  <c r="N146"/>
  <c r="BI144"/>
  <c r="BH144"/>
  <c r="BG144"/>
  <c r="BF144"/>
  <c r="BE144"/>
  <c r="AA144"/>
  <c r="Y144"/>
  <c r="W144"/>
  <c r="BK144"/>
  <c r="N144"/>
  <c r="BI142"/>
  <c r="BH142"/>
  <c r="BG142"/>
  <c r="BF142"/>
  <c r="BE142"/>
  <c r="AA142"/>
  <c r="Y142"/>
  <c r="W142"/>
  <c r="BK142"/>
  <c r="N142"/>
  <c r="BI140"/>
  <c r="BH140"/>
  <c r="BG140"/>
  <c r="BF140"/>
  <c r="BE140"/>
  <c r="AA140"/>
  <c r="Y140"/>
  <c r="W140"/>
  <c r="BK140"/>
  <c r="N140"/>
  <c r="BI138"/>
  <c r="BH138"/>
  <c r="BG138"/>
  <c r="BF138"/>
  <c r="BE138"/>
  <c r="AA138"/>
  <c r="Y138"/>
  <c r="W138"/>
  <c r="BK138"/>
  <c r="N138"/>
  <c r="BI137"/>
  <c r="BH137"/>
  <c r="BG137"/>
  <c r="BF137"/>
  <c r="BE137"/>
  <c r="AA137"/>
  <c r="Y137"/>
  <c r="W137"/>
  <c r="BK137"/>
  <c r="N137"/>
  <c r="BI136"/>
  <c r="BH136"/>
  <c r="BG136"/>
  <c r="BF136"/>
  <c r="BE136"/>
  <c r="AA136"/>
  <c r="Y136"/>
  <c r="W136"/>
  <c r="BK136"/>
  <c r="N136"/>
  <c r="BI134"/>
  <c r="BH134"/>
  <c r="BG134"/>
  <c r="BF134"/>
  <c r="BE134"/>
  <c r="AA134"/>
  <c r="Y134"/>
  <c r="W134"/>
  <c r="BK134"/>
  <c r="N134"/>
  <c r="BI132"/>
  <c r="BH132"/>
  <c r="BG132"/>
  <c r="BF132"/>
  <c r="BE132"/>
  <c r="AA132"/>
  <c r="Y132"/>
  <c r="W132"/>
  <c r="BK132"/>
  <c r="N132"/>
  <c r="N91"/>
  <c r="N90"/>
  <c r="M126"/>
  <c r="F126"/>
  <c r="M125"/>
  <c r="F125"/>
  <c r="M123"/>
  <c r="F123"/>
  <c r="F121"/>
  <c r="F119"/>
  <c r="L111"/>
  <c r="N103"/>
  <c r="BI109"/>
  <c r="BH109"/>
  <c r="BG109"/>
  <c r="BF109"/>
  <c r="BE109"/>
  <c r="N109"/>
  <c r="BI108"/>
  <c r="BH108"/>
  <c r="BG108"/>
  <c r="BF108"/>
  <c r="BE108"/>
  <c r="N108"/>
  <c r="BI107"/>
  <c r="BH107"/>
  <c r="BG107"/>
  <c r="BF107"/>
  <c r="BE107"/>
  <c r="N107"/>
  <c r="BI106"/>
  <c r="BH106"/>
  <c r="BG106"/>
  <c r="BF106"/>
  <c r="BE106"/>
  <c r="N106"/>
  <c r="BI105"/>
  <c r="BH105"/>
  <c r="BG105"/>
  <c r="BF105"/>
  <c r="BE105"/>
  <c r="N105"/>
  <c r="BI104"/>
  <c r="BH104"/>
  <c r="BG104"/>
  <c r="BF104"/>
  <c r="BE104"/>
  <c r="N104"/>
  <c r="M29"/>
  <c r="M28"/>
  <c r="M85"/>
  <c r="F85"/>
  <c r="M84"/>
  <c r="F84"/>
  <c r="M82"/>
  <c r="F82"/>
  <c r="F80"/>
  <c r="F78"/>
  <c r="L39"/>
  <c r="M31"/>
  <c r="O10"/>
  <c r="F6"/>
  <c i="4" r="N257"/>
  <c r="BK257"/>
  <c r="AA248"/>
  <c r="Y248"/>
  <c r="W248"/>
  <c r="N248"/>
  <c r="BK248"/>
  <c r="AA236"/>
  <c r="Y236"/>
  <c r="W236"/>
  <c r="N236"/>
  <c r="BK236"/>
  <c r="AA212"/>
  <c r="Y212"/>
  <c r="W212"/>
  <c r="N212"/>
  <c r="BK212"/>
  <c r="AA211"/>
  <c r="Y211"/>
  <c r="W211"/>
  <c r="N211"/>
  <c r="BK211"/>
  <c r="AA209"/>
  <c r="Y209"/>
  <c r="W209"/>
  <c r="N209"/>
  <c r="BK209"/>
  <c r="AA200"/>
  <c r="Y200"/>
  <c r="W200"/>
  <c r="N200"/>
  <c r="BK200"/>
  <c r="AA197"/>
  <c r="Y197"/>
  <c r="W197"/>
  <c r="N197"/>
  <c r="BK197"/>
  <c r="AA188"/>
  <c r="Y188"/>
  <c r="W188"/>
  <c r="N188"/>
  <c r="BK188"/>
  <c r="AA169"/>
  <c r="Y169"/>
  <c r="W169"/>
  <c r="N169"/>
  <c r="BK169"/>
  <c r="AA164"/>
  <c r="Y164"/>
  <c r="W164"/>
  <c r="N164"/>
  <c r="BK164"/>
  <c r="AA136"/>
  <c r="Y136"/>
  <c r="W136"/>
  <c r="N136"/>
  <c r="BK136"/>
  <c r="AA133"/>
  <c r="Y133"/>
  <c r="W133"/>
  <c r="N133"/>
  <c r="BK133"/>
  <c r="AA132"/>
  <c r="Y132"/>
  <c r="W132"/>
  <c r="N132"/>
  <c r="BK132"/>
  <c r="AA131"/>
  <c r="Y131"/>
  <c r="W131"/>
  <c r="N131"/>
  <c r="BK131"/>
  <c i="1" r="BD91"/>
  <c r="BC91"/>
  <c r="BB91"/>
  <c r="BA91"/>
  <c r="AZ91"/>
  <c r="AY91"/>
  <c r="AX91"/>
  <c r="AW91"/>
  <c r="AV91"/>
  <c r="AU91"/>
  <c r="AG91"/>
  <c r="AS91"/>
  <c i="4" r="H37"/>
  <c r="H36"/>
  <c r="H35"/>
  <c r="M34"/>
  <c r="H34"/>
  <c r="M33"/>
  <c r="H33"/>
  <c r="BI262"/>
  <c r="BH262"/>
  <c r="BG262"/>
  <c r="BF262"/>
  <c r="BE262"/>
  <c r="N262"/>
  <c r="BK262"/>
  <c r="BI261"/>
  <c r="BH261"/>
  <c r="BG261"/>
  <c r="BF261"/>
  <c r="BE261"/>
  <c r="N261"/>
  <c r="BK261"/>
  <c r="BI260"/>
  <c r="BH260"/>
  <c r="BG260"/>
  <c r="BF260"/>
  <c r="BE260"/>
  <c r="N260"/>
  <c r="BK260"/>
  <c r="BI259"/>
  <c r="BH259"/>
  <c r="BG259"/>
  <c r="BF259"/>
  <c r="BE259"/>
  <c r="N259"/>
  <c r="BK259"/>
  <c r="BI258"/>
  <c r="BH258"/>
  <c r="BG258"/>
  <c r="BF258"/>
  <c r="BE258"/>
  <c r="N258"/>
  <c r="BK258"/>
  <c r="N103"/>
  <c r="N89"/>
  <c r="BI255"/>
  <c r="BH255"/>
  <c r="BG255"/>
  <c r="BF255"/>
  <c r="BE255"/>
  <c r="AA255"/>
  <c r="Y255"/>
  <c r="W255"/>
  <c r="BK255"/>
  <c r="N255"/>
  <c r="BI253"/>
  <c r="BH253"/>
  <c r="BG253"/>
  <c r="BF253"/>
  <c r="BE253"/>
  <c r="AA253"/>
  <c r="Y253"/>
  <c r="W253"/>
  <c r="BK253"/>
  <c r="N253"/>
  <c r="BI251"/>
  <c r="BH251"/>
  <c r="BG251"/>
  <c r="BF251"/>
  <c r="BE251"/>
  <c r="AA251"/>
  <c r="Y251"/>
  <c r="W251"/>
  <c r="BK251"/>
  <c r="N251"/>
  <c r="BI249"/>
  <c r="BH249"/>
  <c r="BG249"/>
  <c r="BF249"/>
  <c r="BE249"/>
  <c r="AA249"/>
  <c r="Y249"/>
  <c r="W249"/>
  <c r="BK249"/>
  <c r="N249"/>
  <c r="N102"/>
  <c r="BI247"/>
  <c r="BH247"/>
  <c r="BG247"/>
  <c r="BF247"/>
  <c r="BE247"/>
  <c r="AA247"/>
  <c r="Y247"/>
  <c r="W247"/>
  <c r="BK247"/>
  <c r="N247"/>
  <c r="BI246"/>
  <c r="BH246"/>
  <c r="BG246"/>
  <c r="BF246"/>
  <c r="BE246"/>
  <c r="AA246"/>
  <c r="Y246"/>
  <c r="W246"/>
  <c r="BK246"/>
  <c r="N246"/>
  <c r="BI244"/>
  <c r="BH244"/>
  <c r="BG244"/>
  <c r="BF244"/>
  <c r="BE244"/>
  <c r="AA244"/>
  <c r="Y244"/>
  <c r="W244"/>
  <c r="BK244"/>
  <c r="N244"/>
  <c r="BI242"/>
  <c r="BH242"/>
  <c r="BG242"/>
  <c r="BF242"/>
  <c r="BE242"/>
  <c r="AA242"/>
  <c r="Y242"/>
  <c r="W242"/>
  <c r="BK242"/>
  <c r="N242"/>
  <c r="BI240"/>
  <c r="BH240"/>
  <c r="BG240"/>
  <c r="BF240"/>
  <c r="BE240"/>
  <c r="AA240"/>
  <c r="Y240"/>
  <c r="W240"/>
  <c r="BK240"/>
  <c r="N240"/>
  <c r="BI239"/>
  <c r="BH239"/>
  <c r="BG239"/>
  <c r="BF239"/>
  <c r="BE239"/>
  <c r="AA239"/>
  <c r="Y239"/>
  <c r="W239"/>
  <c r="BK239"/>
  <c r="N239"/>
  <c r="BI237"/>
  <c r="BH237"/>
  <c r="BG237"/>
  <c r="BF237"/>
  <c r="BE237"/>
  <c r="AA237"/>
  <c r="Y237"/>
  <c r="W237"/>
  <c r="BK237"/>
  <c r="N237"/>
  <c r="N101"/>
  <c r="BI235"/>
  <c r="BH235"/>
  <c r="BG235"/>
  <c r="BF235"/>
  <c r="BE235"/>
  <c r="AA235"/>
  <c r="Y235"/>
  <c r="W235"/>
  <c r="BK235"/>
  <c r="N235"/>
  <c r="BI233"/>
  <c r="BH233"/>
  <c r="BG233"/>
  <c r="BF233"/>
  <c r="BE233"/>
  <c r="AA233"/>
  <c r="Y233"/>
  <c r="W233"/>
  <c r="BK233"/>
  <c r="N233"/>
  <c r="BI232"/>
  <c r="BH232"/>
  <c r="BG232"/>
  <c r="BF232"/>
  <c r="BE232"/>
  <c r="AA232"/>
  <c r="Y232"/>
  <c r="W232"/>
  <c r="BK232"/>
  <c r="N232"/>
  <c r="BI231"/>
  <c r="BH231"/>
  <c r="BG231"/>
  <c r="BF231"/>
  <c r="BE231"/>
  <c r="AA231"/>
  <c r="Y231"/>
  <c r="W231"/>
  <c r="BK231"/>
  <c r="N231"/>
  <c r="BI229"/>
  <c r="BH229"/>
  <c r="BG229"/>
  <c r="BF229"/>
  <c r="BE229"/>
  <c r="AA229"/>
  <c r="Y229"/>
  <c r="W229"/>
  <c r="BK229"/>
  <c r="N229"/>
  <c r="BI228"/>
  <c r="BH228"/>
  <c r="BG228"/>
  <c r="BF228"/>
  <c r="BE228"/>
  <c r="AA228"/>
  <c r="Y228"/>
  <c r="W228"/>
  <c r="BK228"/>
  <c r="N228"/>
  <c r="BI227"/>
  <c r="BH227"/>
  <c r="BG227"/>
  <c r="BF227"/>
  <c r="BE227"/>
  <c r="AA227"/>
  <c r="Y227"/>
  <c r="W227"/>
  <c r="BK227"/>
  <c r="N227"/>
  <c r="BI225"/>
  <c r="BH225"/>
  <c r="BG225"/>
  <c r="BF225"/>
  <c r="BE225"/>
  <c r="AA225"/>
  <c r="Y225"/>
  <c r="W225"/>
  <c r="BK225"/>
  <c r="N225"/>
  <c r="BI224"/>
  <c r="BH224"/>
  <c r="BG224"/>
  <c r="BF224"/>
  <c r="BE224"/>
  <c r="AA224"/>
  <c r="Y224"/>
  <c r="W224"/>
  <c r="BK224"/>
  <c r="N224"/>
  <c r="BI223"/>
  <c r="BH223"/>
  <c r="BG223"/>
  <c r="BF223"/>
  <c r="BE223"/>
  <c r="AA223"/>
  <c r="Y223"/>
  <c r="W223"/>
  <c r="BK223"/>
  <c r="N223"/>
  <c r="BI221"/>
  <c r="BH221"/>
  <c r="BG221"/>
  <c r="BF221"/>
  <c r="BE221"/>
  <c r="AA221"/>
  <c r="Y221"/>
  <c r="W221"/>
  <c r="BK221"/>
  <c r="N221"/>
  <c r="BI219"/>
  <c r="BH219"/>
  <c r="BG219"/>
  <c r="BF219"/>
  <c r="BE219"/>
  <c r="AA219"/>
  <c r="Y219"/>
  <c r="W219"/>
  <c r="BK219"/>
  <c r="N219"/>
  <c r="BI217"/>
  <c r="BH217"/>
  <c r="BG217"/>
  <c r="BF217"/>
  <c r="BE217"/>
  <c r="AA217"/>
  <c r="Y217"/>
  <c r="W217"/>
  <c r="BK217"/>
  <c r="N217"/>
  <c r="BI215"/>
  <c r="BH215"/>
  <c r="BG215"/>
  <c r="BF215"/>
  <c r="BE215"/>
  <c r="AA215"/>
  <c r="Y215"/>
  <c r="W215"/>
  <c r="BK215"/>
  <c r="N215"/>
  <c r="BI213"/>
  <c r="BH213"/>
  <c r="BG213"/>
  <c r="BF213"/>
  <c r="BE213"/>
  <c r="AA213"/>
  <c r="Y213"/>
  <c r="W213"/>
  <c r="BK213"/>
  <c r="N213"/>
  <c r="N100"/>
  <c r="N99"/>
  <c r="BI210"/>
  <c r="BH210"/>
  <c r="BG210"/>
  <c r="BF210"/>
  <c r="BE210"/>
  <c r="AA210"/>
  <c r="Y210"/>
  <c r="W210"/>
  <c r="BK210"/>
  <c r="N210"/>
  <c r="N98"/>
  <c r="BI207"/>
  <c r="BH207"/>
  <c r="BG207"/>
  <c r="BF207"/>
  <c r="BE207"/>
  <c r="AA207"/>
  <c r="Y207"/>
  <c r="W207"/>
  <c r="BK207"/>
  <c r="N207"/>
  <c r="BI205"/>
  <c r="BH205"/>
  <c r="BG205"/>
  <c r="BF205"/>
  <c r="BE205"/>
  <c r="AA205"/>
  <c r="Y205"/>
  <c r="W205"/>
  <c r="BK205"/>
  <c r="N205"/>
  <c r="BI203"/>
  <c r="BH203"/>
  <c r="BG203"/>
  <c r="BF203"/>
  <c r="BE203"/>
  <c r="AA203"/>
  <c r="Y203"/>
  <c r="W203"/>
  <c r="BK203"/>
  <c r="N203"/>
  <c r="BI201"/>
  <c r="BH201"/>
  <c r="BG201"/>
  <c r="BF201"/>
  <c r="BE201"/>
  <c r="AA201"/>
  <c r="Y201"/>
  <c r="W201"/>
  <c r="BK201"/>
  <c r="N201"/>
  <c r="N97"/>
  <c r="BI198"/>
  <c r="BH198"/>
  <c r="BG198"/>
  <c r="BF198"/>
  <c r="BE198"/>
  <c r="AA198"/>
  <c r="Y198"/>
  <c r="W198"/>
  <c r="BK198"/>
  <c r="N198"/>
  <c r="N96"/>
  <c r="BI195"/>
  <c r="BH195"/>
  <c r="BG195"/>
  <c r="BF195"/>
  <c r="BE195"/>
  <c r="AA195"/>
  <c r="Y195"/>
  <c r="W195"/>
  <c r="BK195"/>
  <c r="N195"/>
  <c r="BI193"/>
  <c r="BH193"/>
  <c r="BG193"/>
  <c r="BF193"/>
  <c r="BE193"/>
  <c r="AA193"/>
  <c r="Y193"/>
  <c r="W193"/>
  <c r="BK193"/>
  <c r="N193"/>
  <c r="BI191"/>
  <c r="BH191"/>
  <c r="BG191"/>
  <c r="BF191"/>
  <c r="BE191"/>
  <c r="AA191"/>
  <c r="Y191"/>
  <c r="W191"/>
  <c r="BK191"/>
  <c r="N191"/>
  <c r="BI189"/>
  <c r="BH189"/>
  <c r="BG189"/>
  <c r="BF189"/>
  <c r="BE189"/>
  <c r="AA189"/>
  <c r="Y189"/>
  <c r="W189"/>
  <c r="BK189"/>
  <c r="N189"/>
  <c r="N95"/>
  <c r="BI186"/>
  <c r="BH186"/>
  <c r="BG186"/>
  <c r="BF186"/>
  <c r="BE186"/>
  <c r="AA186"/>
  <c r="Y186"/>
  <c r="W186"/>
  <c r="BK186"/>
  <c r="N186"/>
  <c r="BI184"/>
  <c r="BH184"/>
  <c r="BG184"/>
  <c r="BF184"/>
  <c r="BE184"/>
  <c r="AA184"/>
  <c r="Y184"/>
  <c r="W184"/>
  <c r="BK184"/>
  <c r="N184"/>
  <c r="BI182"/>
  <c r="BH182"/>
  <c r="BG182"/>
  <c r="BF182"/>
  <c r="BE182"/>
  <c r="AA182"/>
  <c r="Y182"/>
  <c r="W182"/>
  <c r="BK182"/>
  <c r="N182"/>
  <c r="BI180"/>
  <c r="BH180"/>
  <c r="BG180"/>
  <c r="BF180"/>
  <c r="BE180"/>
  <c r="AA180"/>
  <c r="Y180"/>
  <c r="W180"/>
  <c r="BK180"/>
  <c r="N180"/>
  <c r="BI178"/>
  <c r="BH178"/>
  <c r="BG178"/>
  <c r="BF178"/>
  <c r="BE178"/>
  <c r="AA178"/>
  <c r="Y178"/>
  <c r="W178"/>
  <c r="BK178"/>
  <c r="N178"/>
  <c r="BI176"/>
  <c r="BH176"/>
  <c r="BG176"/>
  <c r="BF176"/>
  <c r="BE176"/>
  <c r="AA176"/>
  <c r="Y176"/>
  <c r="W176"/>
  <c r="BK176"/>
  <c r="N176"/>
  <c r="BI174"/>
  <c r="BH174"/>
  <c r="BG174"/>
  <c r="BF174"/>
  <c r="BE174"/>
  <c r="AA174"/>
  <c r="Y174"/>
  <c r="W174"/>
  <c r="BK174"/>
  <c r="N174"/>
  <c r="BI172"/>
  <c r="BH172"/>
  <c r="BG172"/>
  <c r="BF172"/>
  <c r="BE172"/>
  <c r="AA172"/>
  <c r="Y172"/>
  <c r="W172"/>
  <c r="BK172"/>
  <c r="N172"/>
  <c r="BI170"/>
  <c r="BH170"/>
  <c r="BG170"/>
  <c r="BF170"/>
  <c r="BE170"/>
  <c r="AA170"/>
  <c r="Y170"/>
  <c r="W170"/>
  <c r="BK170"/>
  <c r="N170"/>
  <c r="N94"/>
  <c r="BI167"/>
  <c r="BH167"/>
  <c r="BG167"/>
  <c r="BF167"/>
  <c r="BE167"/>
  <c r="AA167"/>
  <c r="Y167"/>
  <c r="W167"/>
  <c r="BK167"/>
  <c r="N167"/>
  <c r="BI165"/>
  <c r="BH165"/>
  <c r="BG165"/>
  <c r="BF165"/>
  <c r="BE165"/>
  <c r="AA165"/>
  <c r="Y165"/>
  <c r="W165"/>
  <c r="BK165"/>
  <c r="N165"/>
  <c r="N93"/>
  <c r="BI162"/>
  <c r="BH162"/>
  <c r="BG162"/>
  <c r="BF162"/>
  <c r="BE162"/>
  <c r="AA162"/>
  <c r="Y162"/>
  <c r="W162"/>
  <c r="BK162"/>
  <c r="N162"/>
  <c r="BI160"/>
  <c r="BH160"/>
  <c r="BG160"/>
  <c r="BF160"/>
  <c r="BE160"/>
  <c r="AA160"/>
  <c r="Y160"/>
  <c r="W160"/>
  <c r="BK160"/>
  <c r="N160"/>
  <c r="BI159"/>
  <c r="BH159"/>
  <c r="BG159"/>
  <c r="BF159"/>
  <c r="BE159"/>
  <c r="AA159"/>
  <c r="Y159"/>
  <c r="W159"/>
  <c r="BK159"/>
  <c r="N159"/>
  <c r="BI157"/>
  <c r="BH157"/>
  <c r="BG157"/>
  <c r="BF157"/>
  <c r="BE157"/>
  <c r="AA157"/>
  <c r="Y157"/>
  <c r="W157"/>
  <c r="BK157"/>
  <c r="N157"/>
  <c r="BI156"/>
  <c r="BH156"/>
  <c r="BG156"/>
  <c r="BF156"/>
  <c r="BE156"/>
  <c r="AA156"/>
  <c r="Y156"/>
  <c r="W156"/>
  <c r="BK156"/>
  <c r="N156"/>
  <c r="BI154"/>
  <c r="BH154"/>
  <c r="BG154"/>
  <c r="BF154"/>
  <c r="BE154"/>
  <c r="AA154"/>
  <c r="Y154"/>
  <c r="W154"/>
  <c r="BK154"/>
  <c r="N154"/>
  <c r="BI153"/>
  <c r="BH153"/>
  <c r="BG153"/>
  <c r="BF153"/>
  <c r="BE153"/>
  <c r="AA153"/>
  <c r="Y153"/>
  <c r="W153"/>
  <c r="BK153"/>
  <c r="N153"/>
  <c r="BI151"/>
  <c r="BH151"/>
  <c r="BG151"/>
  <c r="BF151"/>
  <c r="BE151"/>
  <c r="AA151"/>
  <c r="Y151"/>
  <c r="W151"/>
  <c r="BK151"/>
  <c r="N151"/>
  <c r="BI150"/>
  <c r="BH150"/>
  <c r="BG150"/>
  <c r="BF150"/>
  <c r="BE150"/>
  <c r="AA150"/>
  <c r="Y150"/>
  <c r="W150"/>
  <c r="BK150"/>
  <c r="N150"/>
  <c r="BI148"/>
  <c r="BH148"/>
  <c r="BG148"/>
  <c r="BF148"/>
  <c r="BE148"/>
  <c r="AA148"/>
  <c r="Y148"/>
  <c r="W148"/>
  <c r="BK148"/>
  <c r="N148"/>
  <c r="BI147"/>
  <c r="BH147"/>
  <c r="BG147"/>
  <c r="BF147"/>
  <c r="BE147"/>
  <c r="AA147"/>
  <c r="Y147"/>
  <c r="W147"/>
  <c r="BK147"/>
  <c r="N147"/>
  <c r="BI145"/>
  <c r="BH145"/>
  <c r="BG145"/>
  <c r="BF145"/>
  <c r="BE145"/>
  <c r="AA145"/>
  <c r="Y145"/>
  <c r="W145"/>
  <c r="BK145"/>
  <c r="N145"/>
  <c r="BI143"/>
  <c r="BH143"/>
  <c r="BG143"/>
  <c r="BF143"/>
  <c r="BE143"/>
  <c r="AA143"/>
  <c r="Y143"/>
  <c r="W143"/>
  <c r="BK143"/>
  <c r="N143"/>
  <c r="BI141"/>
  <c r="BH141"/>
  <c r="BG141"/>
  <c r="BF141"/>
  <c r="BE141"/>
  <c r="AA141"/>
  <c r="Y141"/>
  <c r="W141"/>
  <c r="BK141"/>
  <c r="N141"/>
  <c r="BI139"/>
  <c r="BH139"/>
  <c r="BG139"/>
  <c r="BF139"/>
  <c r="BE139"/>
  <c r="AA139"/>
  <c r="Y139"/>
  <c r="W139"/>
  <c r="BK139"/>
  <c r="N139"/>
  <c r="BI137"/>
  <c r="BH137"/>
  <c r="BG137"/>
  <c r="BF137"/>
  <c r="BE137"/>
  <c r="AA137"/>
  <c r="Y137"/>
  <c r="W137"/>
  <c r="BK137"/>
  <c r="N137"/>
  <c r="N92"/>
  <c r="BI134"/>
  <c r="BH134"/>
  <c r="BG134"/>
  <c r="BF134"/>
  <c r="BE134"/>
  <c r="AA134"/>
  <c r="Y134"/>
  <c r="W134"/>
  <c r="BK134"/>
  <c r="N134"/>
  <c r="N91"/>
  <c r="N90"/>
  <c r="M128"/>
  <c r="F128"/>
  <c r="M127"/>
  <c r="F127"/>
  <c r="M125"/>
  <c r="F125"/>
  <c r="F123"/>
  <c r="F121"/>
  <c r="L113"/>
  <c r="N105"/>
  <c r="BI111"/>
  <c r="BH111"/>
  <c r="BG111"/>
  <c r="BF111"/>
  <c r="BE111"/>
  <c r="N111"/>
  <c r="BI110"/>
  <c r="BH110"/>
  <c r="BG110"/>
  <c r="BF110"/>
  <c r="BE110"/>
  <c r="N110"/>
  <c r="BI109"/>
  <c r="BH109"/>
  <c r="BG109"/>
  <c r="BF109"/>
  <c r="BE109"/>
  <c r="N109"/>
  <c r="BI108"/>
  <c r="BH108"/>
  <c r="BG108"/>
  <c r="BF108"/>
  <c r="BE108"/>
  <c r="N108"/>
  <c r="BI107"/>
  <c r="BH107"/>
  <c r="BG107"/>
  <c r="BF107"/>
  <c r="BE107"/>
  <c r="N107"/>
  <c r="BI106"/>
  <c r="BH106"/>
  <c r="BG106"/>
  <c r="BF106"/>
  <c r="BE106"/>
  <c r="N106"/>
  <c r="M29"/>
  <c r="M28"/>
  <c r="M85"/>
  <c r="F85"/>
  <c r="M84"/>
  <c r="F84"/>
  <c r="M82"/>
  <c r="F82"/>
  <c r="F80"/>
  <c r="F78"/>
  <c r="L39"/>
  <c r="M31"/>
  <c r="O10"/>
  <c r="F6"/>
  <c i="3" r="N186"/>
  <c r="BK186"/>
  <c r="AA183"/>
  <c r="Y183"/>
  <c r="W183"/>
  <c r="N183"/>
  <c r="BK183"/>
  <c r="AA175"/>
  <c r="Y175"/>
  <c r="W175"/>
  <c r="N175"/>
  <c r="BK175"/>
  <c r="AA156"/>
  <c r="Y156"/>
  <c r="W156"/>
  <c r="N156"/>
  <c r="BK156"/>
  <c r="AA153"/>
  <c r="Y153"/>
  <c r="W153"/>
  <c r="N153"/>
  <c r="BK153"/>
  <c r="AA136"/>
  <c r="Y136"/>
  <c r="W136"/>
  <c r="N136"/>
  <c r="BK136"/>
  <c r="AA134"/>
  <c r="Y134"/>
  <c r="W134"/>
  <c r="N134"/>
  <c r="BK134"/>
  <c r="AA128"/>
  <c r="Y128"/>
  <c r="W128"/>
  <c r="N128"/>
  <c r="BK128"/>
  <c r="AA127"/>
  <c r="Y127"/>
  <c r="W127"/>
  <c r="N127"/>
  <c r="BK127"/>
  <c r="AA126"/>
  <c r="Y126"/>
  <c r="W126"/>
  <c r="N126"/>
  <c r="BK126"/>
  <c i="1" r="BD90"/>
  <c r="BC90"/>
  <c r="BB90"/>
  <c r="BA90"/>
  <c r="AZ90"/>
  <c r="AY90"/>
  <c r="AX90"/>
  <c r="AW90"/>
  <c r="AV90"/>
  <c r="AU90"/>
  <c r="AG90"/>
  <c r="AS90"/>
  <c i="3" r="H37"/>
  <c r="H36"/>
  <c r="H35"/>
  <c r="M34"/>
  <c r="H34"/>
  <c r="M33"/>
  <c r="H33"/>
  <c r="BI191"/>
  <c r="BH191"/>
  <c r="BG191"/>
  <c r="BF191"/>
  <c r="BE191"/>
  <c r="N191"/>
  <c r="BK191"/>
  <c r="BI190"/>
  <c r="BH190"/>
  <c r="BG190"/>
  <c r="BF190"/>
  <c r="BE190"/>
  <c r="N190"/>
  <c r="BK190"/>
  <c r="BI189"/>
  <c r="BH189"/>
  <c r="BG189"/>
  <c r="BF189"/>
  <c r="BE189"/>
  <c r="N189"/>
  <c r="BK189"/>
  <c r="BI188"/>
  <c r="BH188"/>
  <c r="BG188"/>
  <c r="BF188"/>
  <c r="BE188"/>
  <c r="N188"/>
  <c r="BK188"/>
  <c r="BI187"/>
  <c r="BH187"/>
  <c r="BG187"/>
  <c r="BF187"/>
  <c r="BE187"/>
  <c r="N187"/>
  <c r="BK187"/>
  <c r="N98"/>
  <c r="N89"/>
  <c r="BI185"/>
  <c r="BH185"/>
  <c r="BG185"/>
  <c r="BF185"/>
  <c r="BE185"/>
  <c r="AA185"/>
  <c r="Y185"/>
  <c r="W185"/>
  <c r="BK185"/>
  <c r="N185"/>
  <c r="BI184"/>
  <c r="BH184"/>
  <c r="BG184"/>
  <c r="BF184"/>
  <c r="BE184"/>
  <c r="AA184"/>
  <c r="Y184"/>
  <c r="W184"/>
  <c r="BK184"/>
  <c r="N184"/>
  <c r="N97"/>
  <c r="BI181"/>
  <c r="BH181"/>
  <c r="BG181"/>
  <c r="BF181"/>
  <c r="BE181"/>
  <c r="AA181"/>
  <c r="Y181"/>
  <c r="W181"/>
  <c r="BK181"/>
  <c r="N181"/>
  <c r="BI179"/>
  <c r="BH179"/>
  <c r="BG179"/>
  <c r="BF179"/>
  <c r="BE179"/>
  <c r="AA179"/>
  <c r="Y179"/>
  <c r="W179"/>
  <c r="BK179"/>
  <c r="N179"/>
  <c r="BI178"/>
  <c r="BH178"/>
  <c r="BG178"/>
  <c r="BF178"/>
  <c r="BE178"/>
  <c r="AA178"/>
  <c r="Y178"/>
  <c r="W178"/>
  <c r="BK178"/>
  <c r="N178"/>
  <c r="BI176"/>
  <c r="BH176"/>
  <c r="BG176"/>
  <c r="BF176"/>
  <c r="BE176"/>
  <c r="AA176"/>
  <c r="Y176"/>
  <c r="W176"/>
  <c r="BK176"/>
  <c r="N176"/>
  <c r="N96"/>
  <c r="BI173"/>
  <c r="BH173"/>
  <c r="BG173"/>
  <c r="BF173"/>
  <c r="BE173"/>
  <c r="AA173"/>
  <c r="Y173"/>
  <c r="W173"/>
  <c r="BK173"/>
  <c r="N173"/>
  <c r="BI171"/>
  <c r="BH171"/>
  <c r="BG171"/>
  <c r="BF171"/>
  <c r="BE171"/>
  <c r="AA171"/>
  <c r="Y171"/>
  <c r="W171"/>
  <c r="BK171"/>
  <c r="N171"/>
  <c r="BI169"/>
  <c r="BH169"/>
  <c r="BG169"/>
  <c r="BF169"/>
  <c r="BE169"/>
  <c r="AA169"/>
  <c r="Y169"/>
  <c r="W169"/>
  <c r="BK169"/>
  <c r="N169"/>
  <c r="BI167"/>
  <c r="BH167"/>
  <c r="BG167"/>
  <c r="BF167"/>
  <c r="BE167"/>
  <c r="AA167"/>
  <c r="Y167"/>
  <c r="W167"/>
  <c r="BK167"/>
  <c r="N167"/>
  <c r="BI165"/>
  <c r="BH165"/>
  <c r="BG165"/>
  <c r="BF165"/>
  <c r="BE165"/>
  <c r="AA165"/>
  <c r="Y165"/>
  <c r="W165"/>
  <c r="BK165"/>
  <c r="N165"/>
  <c r="BI163"/>
  <c r="BH163"/>
  <c r="BG163"/>
  <c r="BF163"/>
  <c r="BE163"/>
  <c r="AA163"/>
  <c r="Y163"/>
  <c r="W163"/>
  <c r="BK163"/>
  <c r="N163"/>
  <c r="BI161"/>
  <c r="BH161"/>
  <c r="BG161"/>
  <c r="BF161"/>
  <c r="BE161"/>
  <c r="AA161"/>
  <c r="Y161"/>
  <c r="W161"/>
  <c r="BK161"/>
  <c r="N161"/>
  <c r="BI160"/>
  <c r="BH160"/>
  <c r="BG160"/>
  <c r="BF160"/>
  <c r="BE160"/>
  <c r="AA160"/>
  <c r="Y160"/>
  <c r="W160"/>
  <c r="BK160"/>
  <c r="N160"/>
  <c r="BI158"/>
  <c r="BH158"/>
  <c r="BG158"/>
  <c r="BF158"/>
  <c r="BE158"/>
  <c r="AA158"/>
  <c r="Y158"/>
  <c r="W158"/>
  <c r="BK158"/>
  <c r="N158"/>
  <c r="BI157"/>
  <c r="BH157"/>
  <c r="BG157"/>
  <c r="BF157"/>
  <c r="BE157"/>
  <c r="AA157"/>
  <c r="Y157"/>
  <c r="W157"/>
  <c r="BK157"/>
  <c r="N157"/>
  <c r="N95"/>
  <c r="BI154"/>
  <c r="BH154"/>
  <c r="BG154"/>
  <c r="BF154"/>
  <c r="BE154"/>
  <c r="AA154"/>
  <c r="Y154"/>
  <c r="W154"/>
  <c r="BK154"/>
  <c r="N154"/>
  <c r="N94"/>
  <c r="BI151"/>
  <c r="BH151"/>
  <c r="BG151"/>
  <c r="BF151"/>
  <c r="BE151"/>
  <c r="AA151"/>
  <c r="Y151"/>
  <c r="W151"/>
  <c r="BK151"/>
  <c r="N151"/>
  <c r="BI150"/>
  <c r="BH150"/>
  <c r="BG150"/>
  <c r="BF150"/>
  <c r="BE150"/>
  <c r="AA150"/>
  <c r="Y150"/>
  <c r="W150"/>
  <c r="BK150"/>
  <c r="N150"/>
  <c r="BI148"/>
  <c r="BH148"/>
  <c r="BG148"/>
  <c r="BF148"/>
  <c r="BE148"/>
  <c r="AA148"/>
  <c r="Y148"/>
  <c r="W148"/>
  <c r="BK148"/>
  <c r="N148"/>
  <c r="BI147"/>
  <c r="BH147"/>
  <c r="BG147"/>
  <c r="BF147"/>
  <c r="BE147"/>
  <c r="AA147"/>
  <c r="Y147"/>
  <c r="W147"/>
  <c r="BK147"/>
  <c r="N147"/>
  <c r="BI145"/>
  <c r="BH145"/>
  <c r="BG145"/>
  <c r="BF145"/>
  <c r="BE145"/>
  <c r="AA145"/>
  <c r="Y145"/>
  <c r="W145"/>
  <c r="BK145"/>
  <c r="N145"/>
  <c r="BI143"/>
  <c r="BH143"/>
  <c r="BG143"/>
  <c r="BF143"/>
  <c r="BE143"/>
  <c r="AA143"/>
  <c r="Y143"/>
  <c r="W143"/>
  <c r="BK143"/>
  <c r="N143"/>
  <c r="BI141"/>
  <c r="BH141"/>
  <c r="BG141"/>
  <c r="BF141"/>
  <c r="BE141"/>
  <c r="AA141"/>
  <c r="Y141"/>
  <c r="W141"/>
  <c r="BK141"/>
  <c r="N141"/>
  <c r="BI139"/>
  <c r="BH139"/>
  <c r="BG139"/>
  <c r="BF139"/>
  <c r="BE139"/>
  <c r="AA139"/>
  <c r="Y139"/>
  <c r="W139"/>
  <c r="BK139"/>
  <c r="N139"/>
  <c r="BI137"/>
  <c r="BH137"/>
  <c r="BG137"/>
  <c r="BF137"/>
  <c r="BE137"/>
  <c r="AA137"/>
  <c r="Y137"/>
  <c r="W137"/>
  <c r="BK137"/>
  <c r="N137"/>
  <c r="N93"/>
  <c r="BI135"/>
  <c r="BH135"/>
  <c r="BG135"/>
  <c r="BF135"/>
  <c r="BE135"/>
  <c r="AA135"/>
  <c r="Y135"/>
  <c r="W135"/>
  <c r="BK135"/>
  <c r="N135"/>
  <c r="N92"/>
  <c r="BI132"/>
  <c r="BH132"/>
  <c r="BG132"/>
  <c r="BF132"/>
  <c r="BE132"/>
  <c r="AA132"/>
  <c r="Y132"/>
  <c r="W132"/>
  <c r="BK132"/>
  <c r="N132"/>
  <c r="BI131"/>
  <c r="BH131"/>
  <c r="BG131"/>
  <c r="BF131"/>
  <c r="BE131"/>
  <c r="AA131"/>
  <c r="Y131"/>
  <c r="W131"/>
  <c r="BK131"/>
  <c r="N131"/>
  <c r="BI130"/>
  <c r="BH130"/>
  <c r="BG130"/>
  <c r="BF130"/>
  <c r="BE130"/>
  <c r="AA130"/>
  <c r="Y130"/>
  <c r="W130"/>
  <c r="BK130"/>
  <c r="N130"/>
  <c r="BI129"/>
  <c r="BH129"/>
  <c r="BG129"/>
  <c r="BF129"/>
  <c r="BE129"/>
  <c r="AA129"/>
  <c r="Y129"/>
  <c r="W129"/>
  <c r="BK129"/>
  <c r="N129"/>
  <c r="N91"/>
  <c r="N90"/>
  <c r="M123"/>
  <c r="F123"/>
  <c r="M122"/>
  <c r="F122"/>
  <c r="M120"/>
  <c r="F120"/>
  <c r="F118"/>
  <c r="F116"/>
  <c r="L108"/>
  <c r="N100"/>
  <c r="BI106"/>
  <c r="BH106"/>
  <c r="BG106"/>
  <c r="BF106"/>
  <c r="BE106"/>
  <c r="N106"/>
  <c r="BI105"/>
  <c r="BH105"/>
  <c r="BG105"/>
  <c r="BF105"/>
  <c r="BE105"/>
  <c r="N105"/>
  <c r="BI104"/>
  <c r="BH104"/>
  <c r="BG104"/>
  <c r="BF104"/>
  <c r="BE104"/>
  <c r="N104"/>
  <c r="BI103"/>
  <c r="BH103"/>
  <c r="BG103"/>
  <c r="BF103"/>
  <c r="BE103"/>
  <c r="N103"/>
  <c r="BI102"/>
  <c r="BH102"/>
  <c r="BG102"/>
  <c r="BF102"/>
  <c r="BE102"/>
  <c r="N102"/>
  <c r="BI101"/>
  <c r="BH101"/>
  <c r="BG101"/>
  <c r="BF101"/>
  <c r="BE101"/>
  <c r="N101"/>
  <c r="M29"/>
  <c r="M28"/>
  <c r="M85"/>
  <c r="F85"/>
  <c r="M84"/>
  <c r="F84"/>
  <c r="M82"/>
  <c r="F82"/>
  <c r="F80"/>
  <c r="F78"/>
  <c r="L39"/>
  <c r="M31"/>
  <c r="O10"/>
  <c r="F6"/>
  <c i="2" r="N154"/>
  <c r="BK154"/>
  <c r="AA152"/>
  <c r="Y152"/>
  <c r="W152"/>
  <c r="N152"/>
  <c r="BK152"/>
  <c r="AA149"/>
  <c r="Y149"/>
  <c r="W149"/>
  <c r="N149"/>
  <c r="BK149"/>
  <c r="AA143"/>
  <c r="Y143"/>
  <c r="W143"/>
  <c r="N143"/>
  <c r="BK143"/>
  <c r="AA136"/>
  <c r="Y136"/>
  <c r="W136"/>
  <c r="N136"/>
  <c r="BK136"/>
  <c r="AA128"/>
  <c r="Y128"/>
  <c r="W128"/>
  <c r="N128"/>
  <c r="BK128"/>
  <c r="AA125"/>
  <c r="Y125"/>
  <c r="W125"/>
  <c r="N125"/>
  <c r="BK125"/>
  <c r="AA124"/>
  <c r="Y124"/>
  <c r="W124"/>
  <c r="N124"/>
  <c r="BK124"/>
  <c r="AA123"/>
  <c r="Y123"/>
  <c r="W123"/>
  <c r="N123"/>
  <c r="BK123"/>
  <c i="1" r="BD88"/>
  <c r="BC88"/>
  <c r="BB88"/>
  <c r="BA88"/>
  <c r="AZ88"/>
  <c r="AY88"/>
  <c r="AX88"/>
  <c r="AW88"/>
  <c r="AV88"/>
  <c r="AU88"/>
  <c r="AG88"/>
  <c r="AS88"/>
  <c i="2" r="H36"/>
  <c r="H35"/>
  <c r="H34"/>
  <c r="M33"/>
  <c r="H33"/>
  <c r="M32"/>
  <c r="H32"/>
  <c r="BI159"/>
  <c r="BH159"/>
  <c r="BG159"/>
  <c r="BF159"/>
  <c r="BE159"/>
  <c r="N159"/>
  <c r="BK159"/>
  <c r="BI158"/>
  <c r="BH158"/>
  <c r="BG158"/>
  <c r="BF158"/>
  <c r="BE158"/>
  <c r="N158"/>
  <c r="BK158"/>
  <c r="BI157"/>
  <c r="BH157"/>
  <c r="BG157"/>
  <c r="BF157"/>
  <c r="BE157"/>
  <c r="N157"/>
  <c r="BK157"/>
  <c r="BI156"/>
  <c r="BH156"/>
  <c r="BG156"/>
  <c r="BF156"/>
  <c r="BE156"/>
  <c r="N156"/>
  <c r="BK156"/>
  <c r="BI155"/>
  <c r="BH155"/>
  <c r="BG155"/>
  <c r="BF155"/>
  <c r="BE155"/>
  <c r="N155"/>
  <c r="BK155"/>
  <c r="N96"/>
  <c r="N88"/>
  <c r="BI153"/>
  <c r="BH153"/>
  <c r="BG153"/>
  <c r="BF153"/>
  <c r="BE153"/>
  <c r="AA153"/>
  <c r="Y153"/>
  <c r="W153"/>
  <c r="BK153"/>
  <c r="N153"/>
  <c r="N95"/>
  <c r="BI151"/>
  <c r="BH151"/>
  <c r="BG151"/>
  <c r="BF151"/>
  <c r="BE151"/>
  <c r="AA151"/>
  <c r="Y151"/>
  <c r="W151"/>
  <c r="BK151"/>
  <c r="N151"/>
  <c r="BI150"/>
  <c r="BH150"/>
  <c r="BG150"/>
  <c r="BF150"/>
  <c r="BE150"/>
  <c r="AA150"/>
  <c r="Y150"/>
  <c r="W150"/>
  <c r="BK150"/>
  <c r="N150"/>
  <c r="N94"/>
  <c r="BI148"/>
  <c r="BH148"/>
  <c r="BG148"/>
  <c r="BF148"/>
  <c r="BE148"/>
  <c r="AA148"/>
  <c r="Y148"/>
  <c r="W148"/>
  <c r="BK148"/>
  <c r="N148"/>
  <c r="BI147"/>
  <c r="BH147"/>
  <c r="BG147"/>
  <c r="BF147"/>
  <c r="BE147"/>
  <c r="AA147"/>
  <c r="Y147"/>
  <c r="W147"/>
  <c r="BK147"/>
  <c r="N147"/>
  <c r="BI146"/>
  <c r="BH146"/>
  <c r="BG146"/>
  <c r="BF146"/>
  <c r="BE146"/>
  <c r="AA146"/>
  <c r="Y146"/>
  <c r="W146"/>
  <c r="BK146"/>
  <c r="N146"/>
  <c r="BI145"/>
  <c r="BH145"/>
  <c r="BG145"/>
  <c r="BF145"/>
  <c r="BE145"/>
  <c r="AA145"/>
  <c r="Y145"/>
  <c r="W145"/>
  <c r="BK145"/>
  <c r="N145"/>
  <c r="BI144"/>
  <c r="BH144"/>
  <c r="BG144"/>
  <c r="BF144"/>
  <c r="BE144"/>
  <c r="AA144"/>
  <c r="Y144"/>
  <c r="W144"/>
  <c r="BK144"/>
  <c r="N144"/>
  <c r="N93"/>
  <c r="BI142"/>
  <c r="BH142"/>
  <c r="BG142"/>
  <c r="BF142"/>
  <c r="BE142"/>
  <c r="AA142"/>
  <c r="Y142"/>
  <c r="W142"/>
  <c r="BK142"/>
  <c r="N142"/>
  <c r="BI141"/>
  <c r="BH141"/>
  <c r="BG141"/>
  <c r="BF141"/>
  <c r="BE141"/>
  <c r="AA141"/>
  <c r="Y141"/>
  <c r="W141"/>
  <c r="BK141"/>
  <c r="N141"/>
  <c r="BI140"/>
  <c r="BH140"/>
  <c r="BG140"/>
  <c r="BF140"/>
  <c r="BE140"/>
  <c r="AA140"/>
  <c r="Y140"/>
  <c r="W140"/>
  <c r="BK140"/>
  <c r="N140"/>
  <c r="BI139"/>
  <c r="BH139"/>
  <c r="BG139"/>
  <c r="BF139"/>
  <c r="BE139"/>
  <c r="AA139"/>
  <c r="Y139"/>
  <c r="W139"/>
  <c r="BK139"/>
  <c r="N139"/>
  <c r="BI138"/>
  <c r="BH138"/>
  <c r="BG138"/>
  <c r="BF138"/>
  <c r="BE138"/>
  <c r="AA138"/>
  <c r="Y138"/>
  <c r="W138"/>
  <c r="BK138"/>
  <c r="N138"/>
  <c r="BI137"/>
  <c r="BH137"/>
  <c r="BG137"/>
  <c r="BF137"/>
  <c r="BE137"/>
  <c r="AA137"/>
  <c r="Y137"/>
  <c r="W137"/>
  <c r="BK137"/>
  <c r="N137"/>
  <c r="N92"/>
  <c r="BI135"/>
  <c r="BH135"/>
  <c r="BG135"/>
  <c r="BF135"/>
  <c r="BE135"/>
  <c r="AA135"/>
  <c r="Y135"/>
  <c r="W135"/>
  <c r="BK135"/>
  <c r="N135"/>
  <c r="BI134"/>
  <c r="BH134"/>
  <c r="BG134"/>
  <c r="BF134"/>
  <c r="BE134"/>
  <c r="AA134"/>
  <c r="Y134"/>
  <c r="W134"/>
  <c r="BK134"/>
  <c r="N134"/>
  <c r="BI133"/>
  <c r="BH133"/>
  <c r="BG133"/>
  <c r="BF133"/>
  <c r="BE133"/>
  <c r="AA133"/>
  <c r="Y133"/>
  <c r="W133"/>
  <c r="BK133"/>
  <c r="N133"/>
  <c r="BI132"/>
  <c r="BH132"/>
  <c r="BG132"/>
  <c r="BF132"/>
  <c r="BE132"/>
  <c r="AA132"/>
  <c r="Y132"/>
  <c r="W132"/>
  <c r="BK132"/>
  <c r="N132"/>
  <c r="BI131"/>
  <c r="BH131"/>
  <c r="BG131"/>
  <c r="BF131"/>
  <c r="BE131"/>
  <c r="AA131"/>
  <c r="Y131"/>
  <c r="W131"/>
  <c r="BK131"/>
  <c r="N131"/>
  <c r="BI130"/>
  <c r="BH130"/>
  <c r="BG130"/>
  <c r="BF130"/>
  <c r="BE130"/>
  <c r="AA130"/>
  <c r="Y130"/>
  <c r="W130"/>
  <c r="BK130"/>
  <c r="N130"/>
  <c r="BI129"/>
  <c r="BH129"/>
  <c r="BG129"/>
  <c r="BF129"/>
  <c r="BE129"/>
  <c r="AA129"/>
  <c r="Y129"/>
  <c r="W129"/>
  <c r="BK129"/>
  <c r="N129"/>
  <c r="N91"/>
  <c r="BI127"/>
  <c r="BH127"/>
  <c r="BG127"/>
  <c r="BF127"/>
  <c r="BE127"/>
  <c r="AA127"/>
  <c r="Y127"/>
  <c r="W127"/>
  <c r="BK127"/>
  <c r="N127"/>
  <c r="BI126"/>
  <c r="BH126"/>
  <c r="BG126"/>
  <c r="BF126"/>
  <c r="BE126"/>
  <c r="AA126"/>
  <c r="Y126"/>
  <c r="W126"/>
  <c r="BK126"/>
  <c r="N126"/>
  <c r="N90"/>
  <c r="N89"/>
  <c r="M120"/>
  <c r="F120"/>
  <c r="M119"/>
  <c r="F119"/>
  <c r="M117"/>
  <c r="F117"/>
  <c r="F115"/>
  <c r="F114"/>
  <c r="L106"/>
  <c r="N98"/>
  <c r="BI104"/>
  <c r="BH104"/>
  <c r="BG104"/>
  <c r="BF104"/>
  <c r="BE104"/>
  <c r="N104"/>
  <c r="BI103"/>
  <c r="BH103"/>
  <c r="BG103"/>
  <c r="BF103"/>
  <c r="BE103"/>
  <c r="N103"/>
  <c r="BI102"/>
  <c r="BH102"/>
  <c r="BG102"/>
  <c r="BF102"/>
  <c r="BE102"/>
  <c r="N102"/>
  <c r="BI101"/>
  <c r="BH101"/>
  <c r="BG101"/>
  <c r="BF101"/>
  <c r="BE101"/>
  <c r="N101"/>
  <c r="BI100"/>
  <c r="BH100"/>
  <c r="BG100"/>
  <c r="BF100"/>
  <c r="BE100"/>
  <c r="N100"/>
  <c r="BI99"/>
  <c r="BH99"/>
  <c r="BG99"/>
  <c r="BF99"/>
  <c r="BE99"/>
  <c r="N99"/>
  <c r="M28"/>
  <c r="M27"/>
  <c r="M84"/>
  <c r="F84"/>
  <c r="M83"/>
  <c r="F83"/>
  <c r="M81"/>
  <c r="F81"/>
  <c r="F79"/>
  <c r="F78"/>
  <c r="L38"/>
  <c r="M30"/>
  <c r="O9"/>
  <c r="F6"/>
  <c i="1" r="W35"/>
  <c r="W34"/>
  <c r="W33"/>
  <c r="AK32"/>
  <c r="W32"/>
  <c r="AK31"/>
  <c r="W31"/>
  <c r="AK27"/>
  <c r="AK26"/>
  <c r="AN112"/>
  <c r="AG112"/>
  <c r="AN106"/>
  <c r="AG106"/>
  <c r="CK110"/>
  <c r="CJ110"/>
  <c r="CI110"/>
  <c r="CC110"/>
  <c r="CH110"/>
  <c r="CB110"/>
  <c r="CG110"/>
  <c r="CA110"/>
  <c r="CF110"/>
  <c r="BZ110"/>
  <c r="CE110"/>
  <c r="BY110"/>
  <c r="CD110"/>
  <c r="AV110"/>
  <c r="AN110"/>
  <c r="AG110"/>
  <c r="CK109"/>
  <c r="CJ109"/>
  <c r="CI109"/>
  <c r="CC109"/>
  <c r="CH109"/>
  <c r="CB109"/>
  <c r="CG109"/>
  <c r="CA109"/>
  <c r="CF109"/>
  <c r="BZ109"/>
  <c r="CE109"/>
  <c r="BY109"/>
  <c r="CD109"/>
  <c r="AV109"/>
  <c r="AN109"/>
  <c r="AG109"/>
  <c r="CK108"/>
  <c r="CJ108"/>
  <c r="CI108"/>
  <c r="CC108"/>
  <c r="CH108"/>
  <c r="CB108"/>
  <c r="CG108"/>
  <c r="CA108"/>
  <c r="CF108"/>
  <c r="BZ108"/>
  <c r="CE108"/>
  <c r="BY108"/>
  <c r="CD108"/>
  <c r="AV108"/>
  <c r="AN108"/>
  <c r="AG108"/>
  <c r="CK107"/>
  <c r="CJ107"/>
  <c r="CI107"/>
  <c r="CH107"/>
  <c r="CG107"/>
  <c r="CF107"/>
  <c r="BZ107"/>
  <c r="CE107"/>
  <c r="BY107"/>
  <c r="CD107"/>
  <c r="AV107"/>
  <c r="AN107"/>
  <c r="AG107"/>
  <c r="BD99"/>
  <c r="BC99"/>
  <c r="BB99"/>
  <c r="BA99"/>
  <c r="AZ99"/>
  <c r="AY99"/>
  <c r="AX99"/>
  <c r="AW99"/>
  <c r="AV99"/>
  <c r="AU99"/>
  <c r="AT99"/>
  <c r="AS99"/>
  <c r="AG99"/>
  <c r="BD89"/>
  <c r="BC89"/>
  <c r="BB89"/>
  <c r="BA89"/>
  <c r="AZ89"/>
  <c r="AY89"/>
  <c r="AX89"/>
  <c r="AW89"/>
  <c r="AV89"/>
  <c r="AU89"/>
  <c r="AT89"/>
  <c r="AS89"/>
  <c r="AG89"/>
  <c r="BD87"/>
  <c r="BC87"/>
  <c r="BB87"/>
  <c r="BA87"/>
  <c r="AZ87"/>
  <c r="AY87"/>
  <c r="AX87"/>
  <c r="AW87"/>
  <c r="AV87"/>
  <c r="AU87"/>
  <c r="AT87"/>
  <c r="AS87"/>
  <c r="AG87"/>
  <c r="AT104"/>
  <c r="AN104"/>
  <c r="AT103"/>
  <c r="AN103"/>
  <c r="AT102"/>
  <c r="AN102"/>
  <c r="AT101"/>
  <c r="AN101"/>
  <c r="AT100"/>
  <c r="AN100"/>
  <c r="AN99"/>
  <c r="AT98"/>
  <c r="AN98"/>
  <c r="AT97"/>
  <c r="AN97"/>
  <c r="AT96"/>
  <c r="AN96"/>
  <c r="AT95"/>
  <c r="AN95"/>
  <c r="AT94"/>
  <c r="AN94"/>
  <c r="AT93"/>
  <c r="AN93"/>
  <c r="AT92"/>
  <c r="AN92"/>
  <c r="AT91"/>
  <c r="AN91"/>
  <c r="AT90"/>
  <c r="AN90"/>
  <c r="AN89"/>
  <c r="AT88"/>
  <c r="AN88"/>
  <c r="AN87"/>
  <c r="AM83"/>
  <c r="L83"/>
  <c r="AM82"/>
  <c r="L82"/>
  <c r="AM80"/>
  <c r="L80"/>
  <c r="L78"/>
  <c r="L77"/>
  <c r="AK37"/>
  <c r="AK29"/>
</calcChain>
</file>

<file path=xl/sharedStrings.xml><?xml version="1.0" encoding="utf-8"?>
<sst xmlns="http://schemas.openxmlformats.org/spreadsheetml/2006/main">
  <si>
    <t>2012</t>
  </si>
  <si>
    <t>List obsahuje:</t>
  </si>
  <si>
    <t>1) Souhrnný list stavby</t>
  </si>
  <si>
    <t>2) Rekapitulace objektů</t>
  </si>
  <si>
    <t>2.0</t>
  </si>
  <si>
    <t>ZAMOK</t>
  </si>
  <si>
    <t>False</t>
  </si>
  <si>
    <t>optimalizováno pro tisk sestav ve formátu A4 - na výšku</t>
  </si>
  <si>
    <t xml:space="preserve">&gt;&gt;  skryté sloupce  &lt;&lt;</t>
  </si>
  <si>
    <t>0,01</t>
  </si>
  <si>
    <t>21</t>
  </si>
  <si>
    <t>15</t>
  </si>
  <si>
    <t>SOUHRNNÝ LIST STAVBY</t>
  </si>
  <si>
    <t xml:space="preserve">v ---  níže se nacházejí doplnkové a pomocné údaje k sestavám  --- v</t>
  </si>
  <si>
    <t>Návod na vyplnění</t>
  </si>
  <si>
    <t>0,001</t>
  </si>
  <si>
    <t>Kód:</t>
  </si>
  <si>
    <t>318b</t>
  </si>
  <si>
    <t xml:space="preserve"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</si>
  <si>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</si>
  <si>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Novostavba víceúčelového objektu</t>
  </si>
  <si>
    <t>JKSO:</t>
  </si>
  <si>
    <t/>
  </si>
  <si>
    <t>CC-CZ:</t>
  </si>
  <si>
    <t>Místo:</t>
  </si>
  <si>
    <t>ulice L. Zápotockého a Klikorkova</t>
  </si>
  <si>
    <t>Datum:</t>
  </si>
  <si>
    <t>11. 7. 2017</t>
  </si>
  <si>
    <t>Objednatel:</t>
  </si>
  <si>
    <t>IČ:</t>
  </si>
  <si>
    <t>26110113</t>
  </si>
  <si>
    <t>Qarta architektura, s.r.o., Jindřišská 17, Praha 1</t>
  </si>
  <si>
    <t>DIČ:</t>
  </si>
  <si>
    <t>Zhotovitel:</t>
  </si>
  <si>
    <t>Vyplň údaj</t>
  </si>
  <si>
    <t>Projektant:</t>
  </si>
  <si>
    <t>True</t>
  </si>
  <si>
    <t>Zpracovatel:</t>
  </si>
  <si>
    <t>24226246</t>
  </si>
  <si>
    <t>NASTA GROUP s.r.o., Za Sokolovnou 92, Zdiby</t>
  </si>
  <si>
    <t>Poznámka:</t>
  </si>
  <si>
    <t xml:space="preserve">Výkaz a rozpočet neobsahuje :_x000d_
- část Komunikace a Sadové úpravy_x000d_
- vrty pro TČ a primární okruh - viz samostatná dokumentace_x000d_
- průleh pro retenci_x000d_
Soupisy stavebních prací, dodávek a služeb jsou zpracovány kombinací cenové soustavy zpracované společností ÚRS Praha, a.s., pro rok 2017 a individuálního popisu. Veškeré položky obsažené v soupise, u nichž je definován i příslušný sborník jsou převzaty z cenové soustavy ÚRS Praha, a.s., ostatní položky jsou definovány individuálním popisem. _x000d_
Obsah jednotlivých položek, způsob měření a ostatní další podmínky definující obsah a použití jednotlivých položek jsou obsaženy v úvodních ustanoveních příslušných sborníků, které jsou volně dostupné na elektronické adrese www.urspraha.cz_x000d_
Nedílnou součástí výkazu výměr, pro správné a úplné ocenění nabízených výkonů a dodávek, je projektová dokumentace a technická zpráva, včetně všech podrobnějších popisů výrobků, materiálového a barevného řešení, včetně způsobu provádění_x000d_
Nabídková cena zahrnuje též podmínky daného staveniště, včetně vlivu požadovaných termínů realizace a smluvních podmínek_x000d_
Zhotovitel prověřií soulad výkazu výměr s projektovou dokumentací a na případné nesrovnalosti upozorní před podpisem smlouvy o dílo, resp. před zahájením stavby_x000d_
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</si>
  <si>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</si>
  <si>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</si>
  <si>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</si>
  <si>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</si>
  <si>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</si>
  <si>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</si>
  <si>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</si>
  <si>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</si>
  <si>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</si>
  <si>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</si>
  <si>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</si>
  <si>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</si>
  <si>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</si>
  <si>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</si>
  <si>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</si>
  <si>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</si>
  <si>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</si>
  <si>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</si>
  <si>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</si>
  <si>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</si>
  <si>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</si>
  <si>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</si>
  <si>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</si>
  <si>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</si>
  <si>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</si>
  <si>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</si>
  <si>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</si>
  <si>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</si>
  <si>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</si>
  <si>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</si>
  <si>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</si>
  <si>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</si>
  <si>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</si>
  <si>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</si>
  <si>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</si>
  <si>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</si>
  <si>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</si>
  <si>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</si>
  <si>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</si>
  <si>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</si>
  <si>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</si>
  <si>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</si>
  <si>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{7e9ab509-180a-4aee-97df-b1e053623953}</t>
  </si>
  <si>
    <t>{00000000-0000-0000-0000-000000000000}</t>
  </si>
  <si>
    <t>/</t>
  </si>
  <si>
    <t>318/000</t>
  </si>
  <si>
    <t>VRN</t>
  </si>
  <si>
    <t>1</t>
  </si>
  <si>
    <t>{403c1ef8-4d7b-4412-9d9d-ef92c5b6f0f0}</t>
  </si>
  <si>
    <t>318/001</t>
  </si>
  <si>
    <t>Stavební a konstrukční část</t>
  </si>
  <si>
    <t>{1648de3f-7994-4343-8e41-b6e97d1fb381}</t>
  </si>
  <si>
    <t>01</t>
  </si>
  <si>
    <t>Zemní práce</t>
  </si>
  <si>
    <t>2</t>
  </si>
  <si>
    <t>{e206413b-8e6b-4e0c-bb9a-4ff147d81a6f}</t>
  </si>
  <si>
    <t>02</t>
  </si>
  <si>
    <t>Spodní stavba</t>
  </si>
  <si>
    <t>{30950647-8dff-4742-acea-7f2d4925a267}</t>
  </si>
  <si>
    <t>03</t>
  </si>
  <si>
    <t>Hrubá stavba</t>
  </si>
  <si>
    <t>{94602a19-9c29-4d8e-b3f0-24c3ba6226f2}</t>
  </si>
  <si>
    <t>04</t>
  </si>
  <si>
    <t>Prefabrikované a ocelové konstrukce</t>
  </si>
  <si>
    <t>{0db9330c-e502-4869-972b-e24ae9f07356}</t>
  </si>
  <si>
    <t>05</t>
  </si>
  <si>
    <t>Střecha</t>
  </si>
  <si>
    <t>{7b0115fc-255e-477e-abff-6a29e8a005c0}</t>
  </si>
  <si>
    <t>06</t>
  </si>
  <si>
    <t>Fasáda</t>
  </si>
  <si>
    <t>{bd5ed9c9-0101-4a4a-b2fd-c4003445c682}</t>
  </si>
  <si>
    <t>07</t>
  </si>
  <si>
    <t>Dokončovací práce</t>
  </si>
  <si>
    <t>{5a834ca3-85b6-47af-839a-d3304c79fc7d}</t>
  </si>
  <si>
    <t>08</t>
  </si>
  <si>
    <t>Výrobky PSV</t>
  </si>
  <si>
    <t>{f9e1c601-e74f-4a30-98fe-a41f7d8356b5}</t>
  </si>
  <si>
    <t>09</t>
  </si>
  <si>
    <t>Oplocení a venkovní plochy</t>
  </si>
  <si>
    <t>{a4e0b6a2-8b12-4fbf-9de3-2dc4bdd6a022}</t>
  </si>
  <si>
    <t>318/002</t>
  </si>
  <si>
    <t>Profese PSV</t>
  </si>
  <si>
    <t>{262bc703-585e-409e-8ffe-5279cd2d9bef}</t>
  </si>
  <si>
    <t>ZTI</t>
  </si>
  <si>
    <t>{431861e9-597a-4370-979b-1e059380f809}</t>
  </si>
  <si>
    <t>UT</t>
  </si>
  <si>
    <t>{28966619-8bdc-4956-83d0-6069cc3fc76e}</t>
  </si>
  <si>
    <t>EI silnoproud</t>
  </si>
  <si>
    <t>{23bd8579-50e4-4995-852d-506e2c566524}</t>
  </si>
  <si>
    <t>EI slaboproud</t>
  </si>
  <si>
    <t>{697e6cd9-6acf-4c9b-82eb-9ea7edc0c622}</t>
  </si>
  <si>
    <t>VZT</t>
  </si>
  <si>
    <t>{40551f33-0845-43ff-b5fd-ddc215f21bd9}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</si>
  <si>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</si>
  <si>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</si>
  <si>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</si>
  <si>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</si>
  <si>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</si>
  <si>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</si>
  <si>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</si>
  <si>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</si>
  <si>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</si>
  <si>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</si>
  <si>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</si>
  <si>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</si>
  <si>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</si>
  <si>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</si>
  <si>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KRYCÍ LIST ROZPOČTU</t>
  </si>
  <si>
    <t>Objekt:</t>
  </si>
  <si>
    <t>318/000 - VRN</t>
  </si>
  <si>
    <t>bude vybrán</t>
  </si>
  <si>
    <t xml:space="preserve">Celková cena díla musí obsahovat veškeré náklady nutné k provedení a předání funkčního díla tak, jak je požadováno zadavatelem v zadávacích podmínkách výběrového řízení, a musí splňovat podmínky vymezené územním rozhodnutím a stavebním povolením._x000d_
Při zpracování nabídky musí nabízející předpokládat použití veškerých zařízení a materiálů, které bude považovat za účelné nebo nezbytné, tak aby zajistil dokonalou realizaci předmětu díla vyplývající z jeho účelu a požadované funkce při zajištění potřeb._x000d_
Pokud není výslovně uvedeno jinak, cenou se rozumí cena za dodávku a montáž včetně všech nezbytných pomocných, montážních a kotevních materiálů, stejně jako veškerých funkčních souvisejících prvků._x000d_
Pokud jsou v této dokumentaci uvedena jména konkrétních výrobců či výrobků, znamená to specifikaci požadovaného technického standardu. Nabízené zařízení musí být s uvedeným standardem minimálně srovnatelné. _x000d_
Práce, dodávky a služby, které nabízející považuje za nezbytné pro realizaci díla a které nejsou uvedené v rámci předloženého výkazu výměr, doplní do dílu Vícepráce jednotlivých objektů stavby._x000d_
_x000d_
</t>
  </si>
  <si>
    <t>Náklady z rozpočtu</t>
  </si>
  <si>
    <t>REKAPITULACE ROZPOČTU</t>
  </si>
  <si>
    <t>Kód - Popis</t>
  </si>
  <si>
    <t>Cena celkem [CZK]</t>
  </si>
  <si>
    <t>1) Náklady z rozpočtu</t>
  </si>
  <si>
    <t>-1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</si>
  <si>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</si>
  <si>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</si>
  <si>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</si>
  <si>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</si>
  <si>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VRN5 - Finanční náklady</t>
  </si>
  <si>
    <t xml:space="preserve">    VRN7 - Provozní vlivy</t>
  </si>
  <si>
    <t xml:space="preserve">    VRN9 - Ostatní náklady</t>
  </si>
  <si>
    <t xml:space="preserve">VP -   Vícepráce</t>
  </si>
  <si>
    <t>2) Ostatní náklady</t>
  </si>
  <si>
    <t>Zařízení staveniště</t>
  </si>
  <si>
    <t>Projektové práce</t>
  </si>
  <si>
    <t>Územní vlivy</t>
  </si>
  <si>
    <t>Provozní vlivy</t>
  </si>
  <si>
    <t>Jiné VRN</t>
  </si>
  <si>
    <t>Kompletační činnost</t>
  </si>
  <si>
    <t>KOMPLETACNA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</si>
  <si>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</si>
  <si>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</si>
  <si>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</si>
  <si>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</si>
  <si>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</si>
  <si>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</si>
  <si>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</si>
  <si>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</si>
  <si>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</si>
  <si>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</si>
  <si>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</si>
  <si>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</si>
  <si>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</si>
  <si>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</si>
  <si>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5</t>
  </si>
  <si>
    <t>ROZPOCET</t>
  </si>
  <si>
    <t>K</t>
  </si>
  <si>
    <t>012002000</t>
  </si>
  <si>
    <t>Geodetické práce (vytyčení stavby, geodetické práce během výstavby a zaměření skutečného provedení, včetně vypracování geometrického plánu, případně další práce podle podmínek SOD a Zadávací dokumentace)</t>
  </si>
  <si>
    <t>Kč</t>
  </si>
  <si>
    <t>1024</t>
  </si>
  <si>
    <t>-1205384613</t>
  </si>
  <si>
    <t>013002000</t>
  </si>
  <si>
    <t>Projektové práce (vypracování výrobní, dílenské a dodavatelské dokumentace, dokumentace skutečného provedení všech stavebních a inženýrských objektů a provozních souborů, případně další dokumentace podle podmínek SOD a Zadávací dokumentace)</t>
  </si>
  <si>
    <t>19530273</t>
  </si>
  <si>
    <t>3</t>
  </si>
  <si>
    <t>031002000</t>
  </si>
  <si>
    <t>Související práce pro zařízení staveniště (včetně vytyčení stávajících inženýrských sítí a zajištění jejich ochrany po celou dobu výstavby)</t>
  </si>
  <si>
    <t>939637718</t>
  </si>
  <si>
    <t>4</t>
  </si>
  <si>
    <t>032002000</t>
  </si>
  <si>
    <t>Vybavení staveniště</t>
  </si>
  <si>
    <t>-1857190499</t>
  </si>
  <si>
    <t>032903000</t>
  </si>
  <si>
    <t xml:space="preserve">Náklady na provoz a údržbu vybavení staveniště (včetně nákladů na média a energie, označení staveniště, informační a dopravní označení apod.) </t>
  </si>
  <si>
    <t>330012256</t>
  </si>
  <si>
    <t>6</t>
  </si>
  <si>
    <t>033002000</t>
  </si>
  <si>
    <t>Připojení staveniště na inženýrské sítě</t>
  </si>
  <si>
    <t>2128876239</t>
  </si>
  <si>
    <t>7</t>
  </si>
  <si>
    <t>034002000</t>
  </si>
  <si>
    <t>Zabezpečení staveniště</t>
  </si>
  <si>
    <t>1722068512</t>
  </si>
  <si>
    <t>8</t>
  </si>
  <si>
    <t>034303000</t>
  </si>
  <si>
    <t>Opatření na ochranu pozemků sousedních se staveništěm</t>
  </si>
  <si>
    <t>458857909</t>
  </si>
  <si>
    <t>9</t>
  </si>
  <si>
    <t>039002000</t>
  </si>
  <si>
    <t>Zrušení zařízení staveniště (včetně úprav dotčených zpevněných ploch a terénu do původního stavu)</t>
  </si>
  <si>
    <t>-1576596330</t>
  </si>
  <si>
    <t>10</t>
  </si>
  <si>
    <t>041403000</t>
  </si>
  <si>
    <t>Koordinátor BOZP na staveništi</t>
  </si>
  <si>
    <t>-2075722382</t>
  </si>
  <si>
    <t>11</t>
  </si>
  <si>
    <t>042002000</t>
  </si>
  <si>
    <t>Posudky (potřebné pro provedení a úspěšnou kolaudaci Díla a jinde ve Výkaze výměr neuvedené)</t>
  </si>
  <si>
    <t>569437599</t>
  </si>
  <si>
    <t>12</t>
  </si>
  <si>
    <t>042503000</t>
  </si>
  <si>
    <t>Plán BOZP na staveništi</t>
  </si>
  <si>
    <t>-967294168</t>
  </si>
  <si>
    <t>13</t>
  </si>
  <si>
    <t>043002000</t>
  </si>
  <si>
    <t>Zkoušky a ostatní měření (potřebné pro provedení a úspěšnou kolaudaci Díla a jinde ve Výkaze výměr neuvedené)</t>
  </si>
  <si>
    <t>269156129</t>
  </si>
  <si>
    <t>14</t>
  </si>
  <si>
    <t>044002000</t>
  </si>
  <si>
    <t>Revize (potřebné pro provedení a úspěšnou kolaudaci Díla a jinde ve Výkaze výměr neuvedené)</t>
  </si>
  <si>
    <t>1143002279</t>
  </si>
  <si>
    <t>045002000</t>
  </si>
  <si>
    <t>Kompletační a koordinační činnost</t>
  </si>
  <si>
    <t>1362166338</t>
  </si>
  <si>
    <t>16</t>
  </si>
  <si>
    <t>051002000</t>
  </si>
  <si>
    <t>Pojistné (nad rámec běžného pojištění zhotovitele)</t>
  </si>
  <si>
    <t>1370966430</t>
  </si>
  <si>
    <t>17</t>
  </si>
  <si>
    <t>052002000</t>
  </si>
  <si>
    <t>Finanční rezerva</t>
  </si>
  <si>
    <t>-1298749429</t>
  </si>
  <si>
    <t>18</t>
  </si>
  <si>
    <t>053002000</t>
  </si>
  <si>
    <t>Poplatky</t>
  </si>
  <si>
    <t>-1013231120</t>
  </si>
  <si>
    <t>19</t>
  </si>
  <si>
    <t>056002000</t>
  </si>
  <si>
    <t>Bankovní záruka (pokud bude požadovaná)</t>
  </si>
  <si>
    <t>974420596</t>
  </si>
  <si>
    <t>20</t>
  </si>
  <si>
    <t>059002000</t>
  </si>
  <si>
    <t>Ostatní finanční náklady (podle podmínek SOD a Zadávací dokumentace)</t>
  </si>
  <si>
    <t>-356103954</t>
  </si>
  <si>
    <t>075002000</t>
  </si>
  <si>
    <t>Ochranná pásma</t>
  </si>
  <si>
    <t>390194142</t>
  </si>
  <si>
    <t>22</t>
  </si>
  <si>
    <t>079002000</t>
  </si>
  <si>
    <t>Ostatní provozní vlivy</t>
  </si>
  <si>
    <t>1953358927</t>
  </si>
  <si>
    <t>23</t>
  </si>
  <si>
    <t>091002000</t>
  </si>
  <si>
    <t>Ostatní náklady související s objektem (podle podmínek provádění, SOD a Zadávací dokumentace)</t>
  </si>
  <si>
    <t>-1975197276</t>
  </si>
  <si>
    <t>VP - Vícepráce</t>
  </si>
  <si>
    <t>PN</t>
  </si>
  <si>
    <t>318/001 - Stavební a konstrukční část</t>
  </si>
  <si>
    <t>Část:</t>
  </si>
  <si>
    <t>01 - Zemní práce</t>
  </si>
  <si>
    <t>HSV - Práce a dodávky HSV</t>
  </si>
  <si>
    <t xml:space="preserve">    11 - Zemní práce - přípravné a přidružené práce</t>
  </si>
  <si>
    <t xml:space="preserve">    12 - Zemní práce - odkopávky a prokopávky</t>
  </si>
  <si>
    <t xml:space="preserve">    13 - Zemní práce - hloubené vykopávky</t>
  </si>
  <si>
    <t xml:space="preserve">    15 - Zemní práce - zajištění výkopu, násypu a svahu</t>
  </si>
  <si>
    <t xml:space="preserve">    16 - Zemní práce - přemístění výkopku</t>
  </si>
  <si>
    <t xml:space="preserve">    17 - Zemní práce - konstrukce ze zemin</t>
  </si>
  <si>
    <t xml:space="preserve">    18 - Zemní práce - povrchové úpravy terénu</t>
  </si>
  <si>
    <t>115101xxx.1</t>
  </si>
  <si>
    <t>Odvodnění stavební jámy obvodovou drenáží se vsakovacími jímkami</t>
  </si>
  <si>
    <t>kpl</t>
  </si>
  <si>
    <t>310409770</t>
  </si>
  <si>
    <t>115101xxx.2</t>
  </si>
  <si>
    <t>Čerpání vody v průběhu provádění stavby, včetně pohotovosti čerpací soupravy</t>
  </si>
  <si>
    <t>-900912992</t>
  </si>
  <si>
    <t>119001202</t>
  </si>
  <si>
    <t>Úprava zemin vápnem nebo směsnými hydraulickými pojivy tl vrstvy 300 mm</t>
  </si>
  <si>
    <t>m2</t>
  </si>
  <si>
    <t>1896822770</t>
  </si>
  <si>
    <t>M</t>
  </si>
  <si>
    <t>585910620</t>
  </si>
  <si>
    <t>pojivo hydraulické pro stabilizaci zemin Prachovice Geosol (Dorosol) C 50</t>
  </si>
  <si>
    <t>t</t>
  </si>
  <si>
    <t>1905295133</t>
  </si>
  <si>
    <t xml:space="preserve">Směsné hydraulické pojivo pro zlepšování zemin a stabilizaci
4% = 70,8 kg/m3 = 500*0,3*70,8*0,001
</t>
  </si>
  <si>
    <t>P</t>
  </si>
  <si>
    <t>121101102</t>
  </si>
  <si>
    <t>Sejmutí ornice s přemístěním na vzdálenost do 100 m</t>
  </si>
  <si>
    <t>m3</t>
  </si>
  <si>
    <t>-552701535</t>
  </si>
  <si>
    <t>131101101</t>
  </si>
  <si>
    <t>Hloubení jam nezapažených v hornině tř. 1 a 2 objemu do 100 m3</t>
  </si>
  <si>
    <t>-893573517</t>
  </si>
  <si>
    <t>srovnání na -0,50 (-0,55)</t>
  </si>
  <si>
    <t>132201101</t>
  </si>
  <si>
    <t>Hloubení rýh š do 600 mm v hornině tř. 3 objemu do 100 m3</t>
  </si>
  <si>
    <t>-1065343066</t>
  </si>
  <si>
    <t>předběžně 10% objemu</t>
  </si>
  <si>
    <t>132201109</t>
  </si>
  <si>
    <t>Příplatek za lepivost k hloubení rýh š do 600 mm v hornině tř. 3</t>
  </si>
  <si>
    <t>-618398199</t>
  </si>
  <si>
    <t>předběžně 25% objemu</t>
  </si>
  <si>
    <t>132201201</t>
  </si>
  <si>
    <t>Hloubení rýh š do 2000 mm v hornině tř. 3 objemu do 100 m3</t>
  </si>
  <si>
    <t>152651504</t>
  </si>
  <si>
    <t>zapažená rýha na hranici sousedního pozemku</t>
  </si>
  <si>
    <t>132201209</t>
  </si>
  <si>
    <t>Příplatek za lepivost k hloubení rýh š do 2000 mm v hornině tř. 3</t>
  </si>
  <si>
    <t>1675758300</t>
  </si>
  <si>
    <t>132201202</t>
  </si>
  <si>
    <t>Hloubení rýh š do 2000 mm v hornině tř. 3 objemu do 1000 m3</t>
  </si>
  <si>
    <t>99539884</t>
  </si>
  <si>
    <t>1613320429</t>
  </si>
  <si>
    <t>133201101</t>
  </si>
  <si>
    <t>Hloubení šachet v hornině tř. 3 objemu do 100 m3</t>
  </si>
  <si>
    <t>1463077451</t>
  </si>
  <si>
    <t>133201109</t>
  </si>
  <si>
    <t>Příplatek za lepivost u hloubení šachet v hornině tř. 3</t>
  </si>
  <si>
    <t>1566631082</t>
  </si>
  <si>
    <t>151711xxx</t>
  </si>
  <si>
    <t>Zajištění stavební jámy při severovýchodní hranici pozemku</t>
  </si>
  <si>
    <t>m</t>
  </si>
  <si>
    <t>1077265054</t>
  </si>
  <si>
    <t>bude použité záporové pažení (pravděpodobně ocelové pažnice z válcovaných profilů v kombinaci s výdřevou), aby výkop stavební jámy nezasahoval na sousední pozemek mimo vlastnickou hranici investora</t>
  </si>
  <si>
    <t>161101101</t>
  </si>
  <si>
    <t>Svislé přemístění výkopku z horniny tř. 1 až 4 hl výkopu do 2,5 m</t>
  </si>
  <si>
    <t>1616462311</t>
  </si>
  <si>
    <t>162201211</t>
  </si>
  <si>
    <t>Vodorovné přemístění výkopku z horniny tř. 1 až 4 stavebním kolečkem do 10 m</t>
  </si>
  <si>
    <t>1801521172</t>
  </si>
  <si>
    <t>ornice do dvorku</t>
  </si>
  <si>
    <t>162201219</t>
  </si>
  <si>
    <t>Příplatek k vodorovnému přemístění výkopku z horniny tř. 1 až 4 stavebním kolečkem ZKD 10 m</t>
  </si>
  <si>
    <t>206811872</t>
  </si>
  <si>
    <t>162301101</t>
  </si>
  <si>
    <t>Vodorovné přemístění do 500 m výkopku/sypaniny z horniny tř. 1 až 4</t>
  </si>
  <si>
    <t>1802432011</t>
  </si>
  <si>
    <t>výkopek na staveništní deponii</t>
  </si>
  <si>
    <t>60979482</t>
  </si>
  <si>
    <t>výkopek ze staveništní deponie do násypů/zásypů</t>
  </si>
  <si>
    <t>697368261</t>
  </si>
  <si>
    <t>ornice ze staveništní deponie pro rozprostření</t>
  </si>
  <si>
    <t>162701105</t>
  </si>
  <si>
    <t>Vodorovné přemístění do 10000 m výkopku/sypaniny z horniny tř. 1 až 4</t>
  </si>
  <si>
    <t>-545406041</t>
  </si>
  <si>
    <t>přebytečný výkopek na trvalou skládku</t>
  </si>
  <si>
    <t>162701109</t>
  </si>
  <si>
    <t>Příplatek k vodorovnému přemístění výkopku/sypaniny z horniny tř. 1 až 4 ZKD 1000 m přes 10000 m</t>
  </si>
  <si>
    <t>-1356361628</t>
  </si>
  <si>
    <t>do 20 km</t>
  </si>
  <si>
    <t>24</t>
  </si>
  <si>
    <t>167101102</t>
  </si>
  <si>
    <t>Nakládání výkopku z hornin tř. 1 až 4 přes 100 m3</t>
  </si>
  <si>
    <t>717651531</t>
  </si>
  <si>
    <t>25</t>
  </si>
  <si>
    <t>1777204513</t>
  </si>
  <si>
    <t xml:space="preserve">ornice na staveništní deponii
</t>
  </si>
  <si>
    <t>26</t>
  </si>
  <si>
    <t>171201201</t>
  </si>
  <si>
    <t>Uložení sypaniny na skládky</t>
  </si>
  <si>
    <t>-601042804</t>
  </si>
  <si>
    <t>na trvalou skládku</t>
  </si>
  <si>
    <t>27</t>
  </si>
  <si>
    <t>171201211</t>
  </si>
  <si>
    <t>Poplatek za uložení odpadu ze sypaniny na skládce (skládkovné)</t>
  </si>
  <si>
    <t>2023612949</t>
  </si>
  <si>
    <t>28</t>
  </si>
  <si>
    <t>171101131</t>
  </si>
  <si>
    <t>Uložení sypaniny z hornin nesoudržných a soudržných střídavě do násypů zhutněných</t>
  </si>
  <si>
    <t>-191461023</t>
  </si>
  <si>
    <t>s použitím vytěžené zeminy</t>
  </si>
  <si>
    <t>29</t>
  </si>
  <si>
    <t>174101101</t>
  </si>
  <si>
    <t>Zásyp jam, šachet rýh nebo kolem objektů sypaninou se zhutněním</t>
  </si>
  <si>
    <t>890279662</t>
  </si>
  <si>
    <t>30</t>
  </si>
  <si>
    <t>181301115</t>
  </si>
  <si>
    <t>Rozprostření ornice tl vrstvy do 300 mm pl přes 500 m2 v rovině nebo ve svahu do 1:5</t>
  </si>
  <si>
    <t>261120341</t>
  </si>
  <si>
    <t>31</t>
  </si>
  <si>
    <t>181301106</t>
  </si>
  <si>
    <t>Rozprostření ornice tl vrstvy do 400 mm pl do 500 m2 v rovině nebo ve svahu do 1:5</t>
  </si>
  <si>
    <t>-1498670596</t>
  </si>
  <si>
    <t>02 - Spodní stavba</t>
  </si>
  <si>
    <t xml:space="preserve">    1 - Zemní práce</t>
  </si>
  <si>
    <t xml:space="preserve">    2 - Zakládání</t>
  </si>
  <si>
    <t xml:space="preserve">    3 - Svislé a kompletní konstrukce</t>
  </si>
  <si>
    <t xml:space="preserve">    38 - Různé kompletní konstrukce</t>
  </si>
  <si>
    <t xml:space="preserve">    4 - Vodorovné konstrukce</t>
  </si>
  <si>
    <t xml:space="preserve">    6 - Úpravy povrchů, podlahy a osazování výplní</t>
  </si>
  <si>
    <t xml:space="preserve">    63 - Podlahy a podlahové konstrukce</t>
  </si>
  <si>
    <t xml:space="preserve">    998 - Přesun hmot</t>
  </si>
  <si>
    <t>PSV - Práce a dodávky PSV</t>
  </si>
  <si>
    <t xml:space="preserve">    711 - Izolace proti vodě, vlhkosti a plynům</t>
  </si>
  <si>
    <t xml:space="preserve">    713 - Izolace tepelné</t>
  </si>
  <si>
    <t xml:space="preserve">    783 - Dokončovací práce - nátěry</t>
  </si>
  <si>
    <t>181951102</t>
  </si>
  <si>
    <t>Úprava pláně v hornině tř. 1 až 4 se zhutněním</t>
  </si>
  <si>
    <t>405488795</t>
  </si>
  <si>
    <t>v rozsahu půdorysu objektu a venkovních ploch</t>
  </si>
  <si>
    <t>213141111</t>
  </si>
  <si>
    <t>Zřízení vrstvy z geotextilie v rovině nebo ve sklonu do 1:5 š do 3 m</t>
  </si>
  <si>
    <t>-953758307</t>
  </si>
  <si>
    <t xml:space="preserve">skl. P01
</t>
  </si>
  <si>
    <t>693110430</t>
  </si>
  <si>
    <t>geotextilie netkaná geoNetex M/B, 500 g/m2, šíře 300 cm</t>
  </si>
  <si>
    <t>1905080535</t>
  </si>
  <si>
    <t xml:space="preserve">geoNETEX M/B 500, Plošná hmotnost: 500 g/m2, Pevnost v tahu (podélně/příčně): 5,5/6,0 kN/m, Statické protržení (CBR): 1000 N, Funkce: F, F+S  Šířka: 2 m, Délka nábalu: 50 m</t>
  </si>
  <si>
    <t>213311113</t>
  </si>
  <si>
    <t>Polštáře zhutněné pod základy z kameniva drceného frakce 16 až 63 mm</t>
  </si>
  <si>
    <t>322982666</t>
  </si>
  <si>
    <t>skl. P01, mezi pasy/stěny VZT kanálu
hutněno na Edef2 = 60 MPa</t>
  </si>
  <si>
    <t>273321511</t>
  </si>
  <si>
    <t>Základové desky ze ŽB bez zvýšených nároků na prostředí tř. C 25/30</t>
  </si>
  <si>
    <t>1717575012</t>
  </si>
  <si>
    <t>skl. P01
žlbt drátkobetonová deska tl. 150 mm
včetně provedení pracovních a smršťovacích (kontrakčních) spár</t>
  </si>
  <si>
    <t>273351215</t>
  </si>
  <si>
    <t>Zřízení bednění stěn základových desek</t>
  </si>
  <si>
    <t>2040085123</t>
  </si>
  <si>
    <t>skl. P01
žlbt drátkobetonová deska tl. 150 mm</t>
  </si>
  <si>
    <t>273351216</t>
  </si>
  <si>
    <t>Odstranění bednění stěn základových desek</t>
  </si>
  <si>
    <t>-1783653315</t>
  </si>
  <si>
    <t>274313611</t>
  </si>
  <si>
    <t>Základové pásy z betonu tř. C 16/20</t>
  </si>
  <si>
    <t>-1235187544</t>
  </si>
  <si>
    <t>výplňový beton, množství bude upřesněno podle skutečné polohy GT2</t>
  </si>
  <si>
    <t>274313811</t>
  </si>
  <si>
    <t>Základové pásy z betonu tř. C 25/30</t>
  </si>
  <si>
    <t>1160563295</t>
  </si>
  <si>
    <t>274351215</t>
  </si>
  <si>
    <t>Zřízení bednění stěn základových pasů</t>
  </si>
  <si>
    <t>1109548891</t>
  </si>
  <si>
    <t>bednění všech pohledových ploch pasů, odpočet ploch přiléhajících ke kanálu VZT
upravit podle skutečnosti</t>
  </si>
  <si>
    <t>274351216</t>
  </si>
  <si>
    <t>Odstranění bednění stěn základových pasů</t>
  </si>
  <si>
    <t>-1499333386</t>
  </si>
  <si>
    <t>275321311</t>
  </si>
  <si>
    <t>Základové patky ze ŽB bez zvýšených nároků na prostředí tř. C 16/20</t>
  </si>
  <si>
    <t>861600281</t>
  </si>
  <si>
    <t>275321511</t>
  </si>
  <si>
    <t>Základové patky ze ŽB bez zvýšených nároků na prostředí tř. C 25/30</t>
  </si>
  <si>
    <t>1536485034</t>
  </si>
  <si>
    <t>275351215</t>
  </si>
  <si>
    <t>Zřízení bednění stěn základových patek</t>
  </si>
  <si>
    <t>-1238642197</t>
  </si>
  <si>
    <t>bednění všech pohledových ploch patek
upravit podle skutečnosti</t>
  </si>
  <si>
    <t>275351216</t>
  </si>
  <si>
    <t>Odstranění bednění stěn základových patek</t>
  </si>
  <si>
    <t>642967959</t>
  </si>
  <si>
    <t>275361821</t>
  </si>
  <si>
    <t>Výztuž základových patek betonářskou ocelí 10 505 (R)</t>
  </si>
  <si>
    <t>-701226303</t>
  </si>
  <si>
    <t>rezerva 25%</t>
  </si>
  <si>
    <t>275362021</t>
  </si>
  <si>
    <t>Výztuž základových patek svařovanými sítěmi Kari</t>
  </si>
  <si>
    <t>-778061708</t>
  </si>
  <si>
    <t>rezerva 25%
KARI 8/100 x 8/100</t>
  </si>
  <si>
    <t>317941121</t>
  </si>
  <si>
    <t>Osazování ocelových válcovaných nosníků na zdivu I, IE, U, UE nebo L do č 12</t>
  </si>
  <si>
    <t>229428025</t>
  </si>
  <si>
    <t>VZT kanál</t>
  </si>
  <si>
    <t>130109700</t>
  </si>
  <si>
    <t>ocel profilová HE-B, v jakosti 11 375, h=100 mm</t>
  </si>
  <si>
    <t>929184683</t>
  </si>
  <si>
    <t>Hmotnost: 20,90 kg/m</t>
  </si>
  <si>
    <t>380321441</t>
  </si>
  <si>
    <t>Kompletní konstrukce ČOV, nádrží, vodojemů, žlabů nebo kanálů ze ŽB tř. C 25/30 tl 150 mm</t>
  </si>
  <si>
    <t>-611700225</t>
  </si>
  <si>
    <t>VZT kanál, deska tl. 150 mm</t>
  </si>
  <si>
    <t>671859193</t>
  </si>
  <si>
    <t>VZT kanál, stěny tl. 100 mm</t>
  </si>
  <si>
    <t>380321442</t>
  </si>
  <si>
    <t>Kompletní konstrukce ČOV, nádrží, vodojemů, žlabů nebo kanálů ze ŽB tř. C 25/30 tl 300 mm</t>
  </si>
  <si>
    <t>607770284</t>
  </si>
  <si>
    <t xml:space="preserve">VZT kanál, stěny tl. 200 mm
</t>
  </si>
  <si>
    <t>380356211</t>
  </si>
  <si>
    <t>Bednění kompletních konstrukcí ČOV, nádrží nebo vodojemů omítaných ploch rovinných zřízení</t>
  </si>
  <si>
    <t>-236834631</t>
  </si>
  <si>
    <t>VZT kanál, stěny 1str (vnější)</t>
  </si>
  <si>
    <t>380356212</t>
  </si>
  <si>
    <t>Bednění kompletních konstrukcí ČOV, nádrží nebo vodojemů omítaných ploch rovinných odstranění</t>
  </si>
  <si>
    <t>-1487506495</t>
  </si>
  <si>
    <t>380356231</t>
  </si>
  <si>
    <t>Bednění kompletních konstrukcí ČOV, nádrží nebo vodojemů neomítaných ploch rovinných zřízení</t>
  </si>
  <si>
    <t>-1509040312</t>
  </si>
  <si>
    <t>VZT kanál, stěny 2str (vnitřní)</t>
  </si>
  <si>
    <t>380356232</t>
  </si>
  <si>
    <t>Bednění kompletních konstrukcí ČOV, nádrží nebo vodojemů neomítaných ploch rovinných odstranění</t>
  </si>
  <si>
    <t>13025874</t>
  </si>
  <si>
    <t xml:space="preserve">VZT kanál, stěny 2str (vnitřní)
</t>
  </si>
  <si>
    <t>380361011</t>
  </si>
  <si>
    <t>Výztuž kompletních konstrukcí ČOV, nádrží nebo vodojemů ze svařovaných sítí KARI</t>
  </si>
  <si>
    <t>-2033214244</t>
  </si>
  <si>
    <t>-1463275284</t>
  </si>
  <si>
    <t>411322424</t>
  </si>
  <si>
    <t>Stropy trámové nebo kazetové ze ŽB tř. C 25/30</t>
  </si>
  <si>
    <t>693860653</t>
  </si>
  <si>
    <t>411354xxx</t>
  </si>
  <si>
    <t>Bednění stropů ztracené z hraněných trapézových vln v 50 mm plech pozinkovaný tl 1,25 mm</t>
  </si>
  <si>
    <t>-331281739</t>
  </si>
  <si>
    <t>411354271</t>
  </si>
  <si>
    <t>Příplatek k ztracenému bednění stropů za lože z MC</t>
  </si>
  <si>
    <t>125335507</t>
  </si>
  <si>
    <t>32</t>
  </si>
  <si>
    <t>411362021</t>
  </si>
  <si>
    <t>Výztuž stropů svařovanými sítěmi Kari</t>
  </si>
  <si>
    <t>-1395859235</t>
  </si>
  <si>
    <t>33</t>
  </si>
  <si>
    <t>631319xxx</t>
  </si>
  <si>
    <t>Příplatek k mazaninám za přidání ocelových vláken (drátkobeton) pro objemové vyztužení 45 kg/m3</t>
  </si>
  <si>
    <t>-279813767</t>
  </si>
  <si>
    <t>34</t>
  </si>
  <si>
    <t>631311126</t>
  </si>
  <si>
    <t>Mazanina tl do 120 mm z betonu prostého bez zvýšených nároků na prostředí tř. C 25/30</t>
  </si>
  <si>
    <t>2118595077</t>
  </si>
  <si>
    <t>VZT kanál, podlaha tl. 100 mm</t>
  </si>
  <si>
    <t>35</t>
  </si>
  <si>
    <t>631319012</t>
  </si>
  <si>
    <t>Příplatek k mazanině tl do 120 mm za přehlazení povrchu</t>
  </si>
  <si>
    <t>-354067096</t>
  </si>
  <si>
    <t>36</t>
  </si>
  <si>
    <t>631319173</t>
  </si>
  <si>
    <t>Příplatek k mazanině tl do 120 mm za stržení povrchu spodní vrstvy před vložením výztuže</t>
  </si>
  <si>
    <t>1275328197</t>
  </si>
  <si>
    <t>37</t>
  </si>
  <si>
    <t>631362021</t>
  </si>
  <si>
    <t>Výztuž mazanin svařovanými sítěmi Kari</t>
  </si>
  <si>
    <t>-586956796</t>
  </si>
  <si>
    <t>38</t>
  </si>
  <si>
    <t>998012021</t>
  </si>
  <si>
    <t>Přesun hmot pro budovy monolitické v do 6 m</t>
  </si>
  <si>
    <t>-1170980126</t>
  </si>
  <si>
    <t>39</t>
  </si>
  <si>
    <t>711111001</t>
  </si>
  <si>
    <t>Provedení izolace proti zemní vlhkosti vodorovné za studena nátěrem penetračním</t>
  </si>
  <si>
    <t>-290939537</t>
  </si>
  <si>
    <t>VZT kanál 59,98
deska 339,94</t>
  </si>
  <si>
    <t>40</t>
  </si>
  <si>
    <t>111631500</t>
  </si>
  <si>
    <t>lak asfaltový ALP/9 (MJ t) bal 9 kg</t>
  </si>
  <si>
    <t>-1638995265</t>
  </si>
  <si>
    <t>Spotřeba 0,3-0,4kg/m2 dle povrchu, ředidlo technický benzín</t>
  </si>
  <si>
    <t>41</t>
  </si>
  <si>
    <t>711112001</t>
  </si>
  <si>
    <t>Provedení izolace proti zemní vlhkosti svislé za studena nátěrem penetračním</t>
  </si>
  <si>
    <t>-1973496584</t>
  </si>
  <si>
    <t>VZT kanál 95,36
deska 137,15</t>
  </si>
  <si>
    <t>42</t>
  </si>
  <si>
    <t>-1924217280</t>
  </si>
  <si>
    <t>43</t>
  </si>
  <si>
    <t>711141559</t>
  </si>
  <si>
    <t>Provedení izolace proti zemní vlhkosti pásy přitavením vodorovné NAIP</t>
  </si>
  <si>
    <t>1076104829</t>
  </si>
  <si>
    <t>44</t>
  </si>
  <si>
    <t>628001</t>
  </si>
  <si>
    <t>SBS modifikovaný asfaltový pás Glastek 40 Special Mineral</t>
  </si>
  <si>
    <t>-1123754881</t>
  </si>
  <si>
    <t>45</t>
  </si>
  <si>
    <t>628002</t>
  </si>
  <si>
    <t>SBS modifikovaný asfaltový pás Elastek 40 Special Mineral</t>
  </si>
  <si>
    <t>688967109</t>
  </si>
  <si>
    <t>46</t>
  </si>
  <si>
    <t>711142559</t>
  </si>
  <si>
    <t>Provedení izolace proti zemní vlhkosti pásy přitavením svislé NAIP</t>
  </si>
  <si>
    <t>880092168</t>
  </si>
  <si>
    <t>47</t>
  </si>
  <si>
    <t>80619890</t>
  </si>
  <si>
    <t>48</t>
  </si>
  <si>
    <t>1592875935</t>
  </si>
  <si>
    <t>49</t>
  </si>
  <si>
    <t>711745567</t>
  </si>
  <si>
    <t>Izolace proti vodě provedení spojů přitavením pásu NAIP 500 mm</t>
  </si>
  <si>
    <t>484981734</t>
  </si>
  <si>
    <t>VZT kanál 133,7
deska 219,0</t>
  </si>
  <si>
    <t>50</t>
  </si>
  <si>
    <t>-1477102845</t>
  </si>
  <si>
    <t>51</t>
  </si>
  <si>
    <t>1004571069</t>
  </si>
  <si>
    <t>52</t>
  </si>
  <si>
    <t>711747xxx</t>
  </si>
  <si>
    <t>Systémové řešení prostupů hydroizolačním souvrstvím</t>
  </si>
  <si>
    <t>-1322651287</t>
  </si>
  <si>
    <t>veškeré prostupy budou řešeny systémově pomocí těsnících vložek, výpažnic apod., umožňující bezpečné napojení hydroizolačního souvrství
VIZ OSTATNÍ VÝROBKY OV.11</t>
  </si>
  <si>
    <t>53</t>
  </si>
  <si>
    <t>998711101</t>
  </si>
  <si>
    <t>Přesun hmot tonážní pro izolace proti vodě, vlhkosti a plynům v objektech výšky do 6 m</t>
  </si>
  <si>
    <t>971994969</t>
  </si>
  <si>
    <t>54</t>
  </si>
  <si>
    <t>713121111</t>
  </si>
  <si>
    <t>Montáž izolace tepelné podlah volně kladenými rohožemi, pásy, dílci, deskami 1 vrstva</t>
  </si>
  <si>
    <t>1274431949</t>
  </si>
  <si>
    <t>skl. P01</t>
  </si>
  <si>
    <t>55</t>
  </si>
  <si>
    <t>283001</t>
  </si>
  <si>
    <t>tepelně izolační desky z extrudované polystyrenové pěny (XPS) Floormate 500-A tl. 100 mm</t>
  </si>
  <si>
    <t>-1892774562</t>
  </si>
  <si>
    <t>56</t>
  </si>
  <si>
    <t>713131145</t>
  </si>
  <si>
    <t>Montáž izolace tepelné stěn a základů lepením bodově rohoží, pásů, dílců, desek</t>
  </si>
  <si>
    <t>70531413</t>
  </si>
  <si>
    <t>skl. L.05, L.06
tepelná izolace po obvodě základových pasů</t>
  </si>
  <si>
    <t>57</t>
  </si>
  <si>
    <t>283763540</t>
  </si>
  <si>
    <t>deska fasádní polystyrénová izolační Perimeter N PER 30 (EPS P) 1250 x 600 x 100 mm</t>
  </si>
  <si>
    <t>-1624086594</t>
  </si>
  <si>
    <t>lambda=0,034 [W / m K]</t>
  </si>
  <si>
    <t>58</t>
  </si>
  <si>
    <t>713191133</t>
  </si>
  <si>
    <t>Montáž izolace tepelné podlah, stropů vrchem nebo střech překrytí fólií s přelepeným spojem</t>
  </si>
  <si>
    <t>320516868</t>
  </si>
  <si>
    <t>59</t>
  </si>
  <si>
    <t>283233140</t>
  </si>
  <si>
    <t>fólie PE FOLDEX PS, tl. 0,2 mm, 2 x 50 m, 100 m2/role</t>
  </si>
  <si>
    <t>-1461081058</t>
  </si>
  <si>
    <t>60</t>
  </si>
  <si>
    <t>998713101</t>
  </si>
  <si>
    <t>Přesun hmot tonážní pro izolace tepelné v objektech v do 6 m</t>
  </si>
  <si>
    <t>573874091</t>
  </si>
  <si>
    <t>61</t>
  </si>
  <si>
    <t>783314203</t>
  </si>
  <si>
    <t>Základní antikorozní jednonásobný syntetický samozákladující nátěr zámečnických konstrukcí</t>
  </si>
  <si>
    <t>1487384440</t>
  </si>
  <si>
    <t>VZT kanál, HE-B100</t>
  </si>
  <si>
    <t>62</t>
  </si>
  <si>
    <t>783801403</t>
  </si>
  <si>
    <t>Oprášení omítek před provedením nátěru</t>
  </si>
  <si>
    <t>-1699079932</t>
  </si>
  <si>
    <t>63</t>
  </si>
  <si>
    <t>783813101</t>
  </si>
  <si>
    <t>Penetrační syntetický nátěr hladkých betonových povrchů</t>
  </si>
  <si>
    <t>-1227518165</t>
  </si>
  <si>
    <t>VZT kanál
protiprašný uzavírací nátěr</t>
  </si>
  <si>
    <t>64</t>
  </si>
  <si>
    <t>783817401</t>
  </si>
  <si>
    <t>Krycí dvojnásobný syntetický nátěr hladkých betonových povrchů</t>
  </si>
  <si>
    <t>-644289364</t>
  </si>
  <si>
    <t>03 - Hrubá stavba</t>
  </si>
  <si>
    <t xml:space="preserve">    94 - Lešení a stavební výtahy</t>
  </si>
  <si>
    <t xml:space="preserve">    95 - Různé dokončovací konstrukce a práce pozemních staveb</t>
  </si>
  <si>
    <t xml:space="preserve">    762 - Konstrukce tesařské</t>
  </si>
  <si>
    <t xml:space="preserve">    767 - Konstrukce zámečnické</t>
  </si>
  <si>
    <t>311238122</t>
  </si>
  <si>
    <t>Zdivo nosné vnitřní zvukově izolační Porotherm tl 300 mm P15 s maltovanými kapsami na maltu MC</t>
  </si>
  <si>
    <t>-609514611</t>
  </si>
  <si>
    <t>PTH 30 AKU SYM na M10</t>
  </si>
  <si>
    <t>311238xxx</t>
  </si>
  <si>
    <t>250547898</t>
  </si>
  <si>
    <t>zdivo pilířů PTH 30 AKU SYM na M10</t>
  </si>
  <si>
    <t>311238142</t>
  </si>
  <si>
    <t>Zdivo nosné vnitřní z cihel broušených POROTHERM tl 175 mm pevnosti P10 lepených tenkovrstvou maltou</t>
  </si>
  <si>
    <t>-1291813063</t>
  </si>
  <si>
    <t>311238244</t>
  </si>
  <si>
    <t>Zdivo nosné vnější z cihel broušených POROTHERM tl 440 mm pevnosti P10 lepených tenkovrstvou maltou</t>
  </si>
  <si>
    <t>-1632080279</t>
  </si>
  <si>
    <t>311277xxx</t>
  </si>
  <si>
    <t>Zdivo z tvárnic z vibrolisované betonové směsi tl 400 mm s tepelně izolační vložkou na tenkovrstvou maltu, M10</t>
  </si>
  <si>
    <t>1532187771</t>
  </si>
  <si>
    <t xml:space="preserve">např. zdící systém Livetherm TOB+S, včetně systémových doplňkových tvárnic (věncových apod.), výztuže a jejich výplně betonem
zdivo zůstane pohledové bez dalších úprav, proto je potřeba při provádění dbát vysoké pečlivosti na provedení a výslednou kvalitu povrchu
</t>
  </si>
  <si>
    <t>317168112</t>
  </si>
  <si>
    <t>Překlad keramický plochý š 11,5 cm dl 125 cm</t>
  </si>
  <si>
    <t>kus</t>
  </si>
  <si>
    <t>-414932933</t>
  </si>
  <si>
    <t>ozn. PR.1</t>
  </si>
  <si>
    <t>317168130</t>
  </si>
  <si>
    <t>Překlad keramický vysoký v 23,8 cm dl 100 cm</t>
  </si>
  <si>
    <t>-122939029</t>
  </si>
  <si>
    <t>ozn. PR.2</t>
  </si>
  <si>
    <t>317168131</t>
  </si>
  <si>
    <t>Překlad keramický vysoký v 23,8 cm dl 125 cm</t>
  </si>
  <si>
    <t>1963269732</t>
  </si>
  <si>
    <t>ozn. PR.3</t>
  </si>
  <si>
    <t>317168134</t>
  </si>
  <si>
    <t>Překlad keramický vysoký v 23,8 cm dl 200 cm</t>
  </si>
  <si>
    <t>1266628918</t>
  </si>
  <si>
    <t>ozn. PR.5</t>
  </si>
  <si>
    <t>317321411</t>
  </si>
  <si>
    <t>Překlad ze ŽB tř. C 25/30</t>
  </si>
  <si>
    <t>157213229</t>
  </si>
  <si>
    <t>monolitická nadpraží</t>
  </si>
  <si>
    <t>317351107</t>
  </si>
  <si>
    <t>Zřízení bednění překladů v do 4 m</t>
  </si>
  <si>
    <t>-440586634</t>
  </si>
  <si>
    <t xml:space="preserve">monolitická nadpraží
</t>
  </si>
  <si>
    <t>317351108</t>
  </si>
  <si>
    <t>Odstranění bednění překladů v do 4 m</t>
  </si>
  <si>
    <t>-549683003</t>
  </si>
  <si>
    <t>317361821</t>
  </si>
  <si>
    <t>Výztuž překladů a říms z betonářské oceli 10 505</t>
  </si>
  <si>
    <t>-331482036</t>
  </si>
  <si>
    <t>317941125</t>
  </si>
  <si>
    <t>Osazování ocelových válcovaných nosníků na zdivu I, IE, U, UE nebo L č 24 a vyšší</t>
  </si>
  <si>
    <t>-1813928778</t>
  </si>
  <si>
    <t>skrytá nadpraží strop nad 1.NP</t>
  </si>
  <si>
    <t>130109840</t>
  </si>
  <si>
    <t>ocel profilová HE-B, v jakosti 11 375, h=240 mm</t>
  </si>
  <si>
    <t>-849987334</t>
  </si>
  <si>
    <t>Hmotnost: 85,00 kg/m</t>
  </si>
  <si>
    <t>130109900</t>
  </si>
  <si>
    <t>ocel profilová HE-B, v jakosti 11 375, h=300 mm</t>
  </si>
  <si>
    <t>-989174898</t>
  </si>
  <si>
    <t>Hmotnost: 120,00 kg/m</t>
  </si>
  <si>
    <t>331540309</t>
  </si>
  <si>
    <t>Řezání plechu plamenem ruční při opravách, tl plechu do 20 mm</t>
  </si>
  <si>
    <t>1392067735</t>
  </si>
  <si>
    <t xml:space="preserve">analog. úprava HEB pro skrytá nadpraží </t>
  </si>
  <si>
    <t>342248133</t>
  </si>
  <si>
    <t>Příčky zvukově izolační POROTHERM tl 115 mm pevnosti P10,15 z broušených cihel na tenkovrstvou maltu</t>
  </si>
  <si>
    <t>-1816220524</t>
  </si>
  <si>
    <t>342248140</t>
  </si>
  <si>
    <t>Příčky z cihel broušených POROTHERM tl 80 mm pevnosti P10 s lepenými žebry</t>
  </si>
  <si>
    <t>-1427042661</t>
  </si>
  <si>
    <t>342248142</t>
  </si>
  <si>
    <t>Příčky z cihel broušených POROTHERM tl 140 mm pevnosti P10 s lepenými žebry</t>
  </si>
  <si>
    <t>-475234118</t>
  </si>
  <si>
    <t>342291111</t>
  </si>
  <si>
    <t>Ukotvení příček montážní polyuretanovou pěnou tl příčky do 100 mm</t>
  </si>
  <si>
    <t>1838594718</t>
  </si>
  <si>
    <t>analog. pro tl. zdiva 80 mm
zdivo ke stropní konstrukci bude dozděno kluzně, spára tl. 20 mm se vyplní minerální vlnou</t>
  </si>
  <si>
    <t>342291112</t>
  </si>
  <si>
    <t>Ukotvení příček montážní polyuretanovou pěnou tl příčky přes 100 mm</t>
  </si>
  <si>
    <t>-1215456693</t>
  </si>
  <si>
    <t>analog. pro tl. zdiva 115, 175 mm
zdivo ke stropní konstrukci bude dozděno kluzně, spára tl. 20 mm se vyplní minerální vlnou</t>
  </si>
  <si>
    <t>342291121</t>
  </si>
  <si>
    <t>Ukotvení příček k cihelným konstrukcím plochými kotvami</t>
  </si>
  <si>
    <t>-1786198850</t>
  </si>
  <si>
    <t xml:space="preserve">analog. pro tl. zdiva 80, 115, 175 mm
napojení  přes desku minerální rohože pomocí systémových stěnových spon do předem připravených otvorů v každé druhé ložné spáře</t>
  </si>
  <si>
    <t>342291131</t>
  </si>
  <si>
    <t>Ukotvení příček k betonovým konstrukcím plochými kotvami</t>
  </si>
  <si>
    <t>-946964860</t>
  </si>
  <si>
    <t xml:space="preserve">analog. pro tl. zdiva 115, 175 mm
napojení  přes desku minerální rohože pomocí systémových stěnových spon do předem připravených otvorů v každé druhé ložné spáře</t>
  </si>
  <si>
    <t>345321515</t>
  </si>
  <si>
    <t>Zídky atikové, parapetní, schodišťové a zábradelní ze ŽB tř. C 20/25</t>
  </si>
  <si>
    <t>1325407043</t>
  </si>
  <si>
    <t>čelní atika (řez 3-3) 9,73
boční atika (řez 4-4) 2,50
boční atika (řez 5-5) 2,02
aika kolem dvorku (řez C-C) 2,08</t>
  </si>
  <si>
    <t>345351101</t>
  </si>
  <si>
    <t>Zřízení bednění zídek atikových, parapetních, schodišťových a zábradelních plnostěnných</t>
  </si>
  <si>
    <t>1918603276</t>
  </si>
  <si>
    <t xml:space="preserve">čelní atika (řez 3-3) 95,46
boční atika (řez 4-4) 28,25
boční atika (řez 5-5) 17,40
aika kolem dvorku (řez C-C) 23,42 </t>
  </si>
  <si>
    <t>345351102</t>
  </si>
  <si>
    <t>Odstranění bednění zídek atikových, parapetních, schodišťových a zábradelních plnostěnných</t>
  </si>
  <si>
    <t>1936664000</t>
  </si>
  <si>
    <t>345361821</t>
  </si>
  <si>
    <t>Výztuž zídek atikových, parapetních, schodišťových a zábradelních betonářskou ocelí 10 505</t>
  </si>
  <si>
    <t>-8621793</t>
  </si>
  <si>
    <t>346244382</t>
  </si>
  <si>
    <t>Plentování jednostranné v do 300 mm válcovaných nosníků cihlami</t>
  </si>
  <si>
    <t>1905038799</t>
  </si>
  <si>
    <t xml:space="preserve">analog. betonem, upravená HEB pro skrytá nadpraží </t>
  </si>
  <si>
    <t>346272111</t>
  </si>
  <si>
    <t>Přizdívky ochranné tl 50 mm z pórobetonových přesných příčkovek Ytong objemové hmotnosti 500 kg/m3</t>
  </si>
  <si>
    <t>-764837349</t>
  </si>
  <si>
    <t>346272113</t>
  </si>
  <si>
    <t>Přizdívky ochranné tl 100 mm z pórobetonových přesných příčkovek Ytong objemové hmotnosti 500 kg/m3</t>
  </si>
  <si>
    <t>202935099</t>
  </si>
  <si>
    <t>346272115</t>
  </si>
  <si>
    <t>Přizdívky ochranné tl 150 mm z pórobetonových přesných příčkovek Ytong objemové hmotnosti 500 kg/m3</t>
  </si>
  <si>
    <t>767877566</t>
  </si>
  <si>
    <t>411161xxx.1</t>
  </si>
  <si>
    <t>Stropní konstrukce z keramických panelů CZ-JW tl. 190 mm</t>
  </si>
  <si>
    <t>1909410980</t>
  </si>
  <si>
    <t>návrh, výroba, dodávka a montáž panelů, včetně podlití a betonáže věnce a žeber mezi dílci betonem min. tř. C 20/25</t>
  </si>
  <si>
    <t>411161xxx.2</t>
  </si>
  <si>
    <t>Stropní konstrukce z keramických panelů CZ-JW tl. 240 mm</t>
  </si>
  <si>
    <t>-238751083</t>
  </si>
  <si>
    <t>413351219</t>
  </si>
  <si>
    <t>Zřízení podpěrné konstrukce nosníků v do 4 m pro zatížení do 45 kPa</t>
  </si>
  <si>
    <t>1870417232</t>
  </si>
  <si>
    <t>pro atikové zídky nad otvory
čelní atika (řez 3-3) 8,44
atika kolem dvorku (řez C-C) 1,67</t>
  </si>
  <si>
    <t>413351220</t>
  </si>
  <si>
    <t>Odstranění podpěrné konstrukce nosníků v do 4 m pro zatížení do 45 kPa</t>
  </si>
  <si>
    <t>1779512266</t>
  </si>
  <si>
    <t>417321515</t>
  </si>
  <si>
    <t>Ztužující pásy a věnce ze ŽB tř. C 25/30</t>
  </si>
  <si>
    <t>197169092</t>
  </si>
  <si>
    <t>věnec na zadní stěně (řez 2-2) 0,89
věnec na zadní stěně (řez D-D) 0,65
věnec na nadezdívce (řez A-A) 1,52</t>
  </si>
  <si>
    <t>417351115</t>
  </si>
  <si>
    <t>Zřízení bednění ztužujících věnců</t>
  </si>
  <si>
    <t>-304232929</t>
  </si>
  <si>
    <t>věnec na zadní stěně (řez 2-2) 8,91 
věnec na zadní stěně (řez D-D) 3,24
věnec na nadezdívce (řez A-A) 10,10</t>
  </si>
  <si>
    <t>417351116</t>
  </si>
  <si>
    <t>Odstranění bednění ztužujících věnců</t>
  </si>
  <si>
    <t>-1040682432</t>
  </si>
  <si>
    <t>417361821</t>
  </si>
  <si>
    <t>Výztuž ztužujících pásů a věnců betonářskou ocelí 10 505</t>
  </si>
  <si>
    <t>434983390</t>
  </si>
  <si>
    <t>631311136</t>
  </si>
  <si>
    <t>Mazanina tl do 240 mm z betonu prostého bez zvýšených nároků na prostředí tř. C 25/30</t>
  </si>
  <si>
    <t>730750493</t>
  </si>
  <si>
    <t>betonové sokly pod obvodové zdivo</t>
  </si>
  <si>
    <t>631351101</t>
  </si>
  <si>
    <t>Zřízení bednění rýh a hran v podlahách</t>
  </si>
  <si>
    <t>-874643649</t>
  </si>
  <si>
    <t>631351102</t>
  </si>
  <si>
    <t>Odstranění bednění rýh a hran v podlahách</t>
  </si>
  <si>
    <t>608944367</t>
  </si>
  <si>
    <t>949101111</t>
  </si>
  <si>
    <t>Lešení pomocné pro objekty pozemních staveb s lešeňovou podlahou v do 1,9 m zatížení do 150 kg/m2</t>
  </si>
  <si>
    <t>-1879243809</t>
  </si>
  <si>
    <t>949101112</t>
  </si>
  <si>
    <t>Lešení pomocné pro objekty pozemních staveb s lešeňovou podlahou v do 3,5 m zatížení do 150 kg/m2</t>
  </si>
  <si>
    <t>-393199650</t>
  </si>
  <si>
    <t>952902121</t>
  </si>
  <si>
    <t>Čištění budov zametení drsných podlah</t>
  </si>
  <si>
    <t>1702201979</t>
  </si>
  <si>
    <t>998011001</t>
  </si>
  <si>
    <t>Přesun hmot pro budovy zděné v do 6 m</t>
  </si>
  <si>
    <t>431243739</t>
  </si>
  <si>
    <t>762081352</t>
  </si>
  <si>
    <t>Jednostranné hoblování hranolů průřezové plochy do 224 cm2 na staveništi</t>
  </si>
  <si>
    <t>2082154528</t>
  </si>
  <si>
    <t xml:space="preserve">S.02
spodní plocha profilu 8/16
</t>
  </si>
  <si>
    <t>762083121</t>
  </si>
  <si>
    <t>Impregnace řeziva proti dřevokaznému hmyzu, houbám a plísním máčením třída ohrožení 1 a 2</t>
  </si>
  <si>
    <t>-622393874</t>
  </si>
  <si>
    <t>762813125</t>
  </si>
  <si>
    <t>Montáž vrchního záklopu z desek cementotřískových na pero a drážku</t>
  </si>
  <si>
    <t>-1355611093</t>
  </si>
  <si>
    <t>S.02, S.04</t>
  </si>
  <si>
    <t>595907460</t>
  </si>
  <si>
    <t>deska cementotřísková CETRIS BASIC 125x335 cm tl.3,0 cm</t>
  </si>
  <si>
    <t>-63059981</t>
  </si>
  <si>
    <t>762822110</t>
  </si>
  <si>
    <t>Montáž stropního trámu z hraněného řeziva průřezové plochy do 144 cm2 s výměnami</t>
  </si>
  <si>
    <t>1016650352</t>
  </si>
  <si>
    <t>S.02</t>
  </si>
  <si>
    <t>605111600</t>
  </si>
  <si>
    <t>řezivo jehličnaté hranol délka 3 - 3,5 m jakost I.</t>
  </si>
  <si>
    <t>496220117</t>
  </si>
  <si>
    <t>profil 8/16</t>
  </si>
  <si>
    <t>-384697938</t>
  </si>
  <si>
    <t>S.04</t>
  </si>
  <si>
    <t>-260296980</t>
  </si>
  <si>
    <t xml:space="preserve">profil 8/16
</t>
  </si>
  <si>
    <t>1915749460</t>
  </si>
  <si>
    <t>605111660</t>
  </si>
  <si>
    <t>řezivo jehličnaté hranol délka 4 - 6 m jakost I.</t>
  </si>
  <si>
    <t>-683585056</t>
  </si>
  <si>
    <t>profil 8/11</t>
  </si>
  <si>
    <t>762895000</t>
  </si>
  <si>
    <t>Spojovací prostředky pro montáž záklopu, stropnice a podbíjení</t>
  </si>
  <si>
    <t>193841992</t>
  </si>
  <si>
    <t>998762101</t>
  </si>
  <si>
    <t>Přesun hmot tonážní pro kce tesařské v objektech v do 6 m</t>
  </si>
  <si>
    <t>915492001</t>
  </si>
  <si>
    <t>767995114</t>
  </si>
  <si>
    <t>Montáž atypických zámečnických konstrukcí hmotnosti do 50 kg</t>
  </si>
  <si>
    <t>kg</t>
  </si>
  <si>
    <t>-643104014</t>
  </si>
  <si>
    <t>ozn. PR.4</t>
  </si>
  <si>
    <t>130102180</t>
  </si>
  <si>
    <t xml:space="preserve">tyč ocelová plochá, v jakosti 11 375, 50 x 5  mm</t>
  </si>
  <si>
    <t>-888981671</t>
  </si>
  <si>
    <t>Hmotnost: 2,1 kg/m</t>
  </si>
  <si>
    <t>130104380</t>
  </si>
  <si>
    <t>úhelník ocelový rovnostranný, v jakosti 11 375, 100 x 100 x 6 mm</t>
  </si>
  <si>
    <t>1512402590</t>
  </si>
  <si>
    <t>Hmotnost: 9,50 kg/m</t>
  </si>
  <si>
    <t>-99412981</t>
  </si>
  <si>
    <t xml:space="preserve">ozn. PR.4 1,6
skrytá nadpraží HEB 240 a HEB 300 47,27  </t>
  </si>
  <si>
    <t>04 - Prefabrikované a ocelové konstrukce</t>
  </si>
  <si>
    <t>PER - Pergola</t>
  </si>
  <si>
    <t>HLN - Hlavní nosníky</t>
  </si>
  <si>
    <t>SLV - Sloupy vstupu</t>
  </si>
  <si>
    <t>OKN - Ocelová konstrukce nástavby</t>
  </si>
  <si>
    <t>331123901</t>
  </si>
  <si>
    <t>Montáž ŽB sloupů do dutiny patky hmotnosti do 1,5 t budova v do 18 m</t>
  </si>
  <si>
    <t>-1641069450</t>
  </si>
  <si>
    <t xml:space="preserve">předpokládaná úprava kotvení na trny
včetně zálivky
</t>
  </si>
  <si>
    <t>593001</t>
  </si>
  <si>
    <t>sloup pergoly 30 x 30 x 410 cm z pohledového ŽB min. C 30/37 XC4 XF1</t>
  </si>
  <si>
    <t>-849238883</t>
  </si>
  <si>
    <t>návrh, výroba a dodávka sloupu
předpokládaná úprava hlavy pro nožovou konzolu, vybrání pro světla apod.</t>
  </si>
  <si>
    <t>413123921</t>
  </si>
  <si>
    <t>Montáž trámů, průvlaků, ztužidel se svařovanými spoji hmotnosti do 1,5 t budova v do 18 m</t>
  </si>
  <si>
    <t>1894048118</t>
  </si>
  <si>
    <t>593002</t>
  </si>
  <si>
    <t>trám pergoly 30 x 30 x 322,5 cm z pohledového ŽB min. C 30/37 XC4 XF1</t>
  </si>
  <si>
    <t>1750293984</t>
  </si>
  <si>
    <t>návrh, výroba a dodávka trámu
předpokládaná úprava čela pro nožovou konzolu</t>
  </si>
  <si>
    <t>593003</t>
  </si>
  <si>
    <t>trám pergoly 30 x 30 x 330 cm z pohledového ŽB min. C 30/37 XC4 XF1</t>
  </si>
  <si>
    <t>531167983</t>
  </si>
  <si>
    <t>593004</t>
  </si>
  <si>
    <t>trám pergoly 30 x 30 x 351,4 cm z pohledového ŽB min. C 30/37 XC4 XF1</t>
  </si>
  <si>
    <t>868866558</t>
  </si>
  <si>
    <t>593005</t>
  </si>
  <si>
    <t>trám pergoly 30 x 30 x 334,6 cm z pohledového ŽB min. C 30/37 XC4 XF1</t>
  </si>
  <si>
    <t>-620378305</t>
  </si>
  <si>
    <t>593006</t>
  </si>
  <si>
    <t>trám pergoly 30 x 30 x 175 cm z pohledového ŽB min. C 30/37 XC4 XF1</t>
  </si>
  <si>
    <t>685966581</t>
  </si>
  <si>
    <t>593007</t>
  </si>
  <si>
    <t>trám pergoly 30 x 30 x 308,6 cm z pohledového ŽB min. C 30/37 XC4 XF1</t>
  </si>
  <si>
    <t>2126715136</t>
  </si>
  <si>
    <t>593008</t>
  </si>
  <si>
    <t>trám pergoly 30 x 30 x 300 cm z pohledového ŽB min. C 30/37 XC4 XF1</t>
  </si>
  <si>
    <t>-1261905663</t>
  </si>
  <si>
    <t>413123922</t>
  </si>
  <si>
    <t>Montáž trámů, průvlaků, ztužidel se svařovanými spoji hmotnosti do 3 t budova v do 18 m</t>
  </si>
  <si>
    <t>1886952343</t>
  </si>
  <si>
    <t>593009</t>
  </si>
  <si>
    <t>trám pergoly 30 x 30 x 680,5 cm z pohledového ŽB min. C 30/37 XC4 XF1</t>
  </si>
  <si>
    <t>-1420215573</t>
  </si>
  <si>
    <t>593010</t>
  </si>
  <si>
    <t>trám pergoly 30 x 30 x 630 cm z pohledového ŽB min. C 30/37 XC4 XF1</t>
  </si>
  <si>
    <t>1726795765</t>
  </si>
  <si>
    <t>444143903</t>
  </si>
  <si>
    <t>Montáž střešních desek nebo panelů hmotnosti do 2 t budova v do 18 m</t>
  </si>
  <si>
    <t>-166412510</t>
  </si>
  <si>
    <t>593012</t>
  </si>
  <si>
    <t>panel stínění pergoly pl. 5,1 m2 tl. 100 mm z pohledového ŽB min. C 30/37 XC4 XF1</t>
  </si>
  <si>
    <t>-740194170</t>
  </si>
  <si>
    <t>návrh, výroba a dodávka panelu
včetně prvků pro zavěšení</t>
  </si>
  <si>
    <t>593013</t>
  </si>
  <si>
    <t>panel stínění pergoly pl. 5,4 m2 tl. 100 mm z pohledového ŽB min. C 30/37 XC4 XF1</t>
  </si>
  <si>
    <t>716934756</t>
  </si>
  <si>
    <t>444143904</t>
  </si>
  <si>
    <t>Montáž střešních desek nebo panelů hmotnosti do 5 t budova v do 18 m</t>
  </si>
  <si>
    <t>1348851921</t>
  </si>
  <si>
    <t>593014</t>
  </si>
  <si>
    <t>panel stínění pergoly pl. 8,9 m2 tl. 100 mm z pohledového ŽB min. C 30/37 XC4 XF1</t>
  </si>
  <si>
    <t>1208710865</t>
  </si>
  <si>
    <t>1359987200</t>
  </si>
  <si>
    <t>953241511</t>
  </si>
  <si>
    <t>Osazení smykových dilatačních trnů pro vysoká zatížení únosnost 37,6 kN nerezových</t>
  </si>
  <si>
    <t>1014683506</t>
  </si>
  <si>
    <t>548793200</t>
  </si>
  <si>
    <t>trn dilatační SLD Q 40 plus</t>
  </si>
  <si>
    <t>-475308773</t>
  </si>
  <si>
    <t>998014111</t>
  </si>
  <si>
    <t>Přesun hmot pro budovy jednopodlažní z betonových dílců se zděným pláštěm</t>
  </si>
  <si>
    <t>277102713</t>
  </si>
  <si>
    <t>-2136672851</t>
  </si>
  <si>
    <t>1221037970</t>
  </si>
  <si>
    <t>bezbarvý uzavírací nátěr na ŽB konstrukci pro použití v exteriéru</t>
  </si>
  <si>
    <t>399934613</t>
  </si>
  <si>
    <t>413123xxx</t>
  </si>
  <si>
    <t xml:space="preserve">Montáž trámů, průvlaků, ztužidel hmotnosti  přes 7 t budova v do 18 m</t>
  </si>
  <si>
    <t>413282147</t>
  </si>
  <si>
    <t>593011</t>
  </si>
  <si>
    <t xml:space="preserve">hlavní nosník 30 x 100 x 1292,5 cm z pohledového ŽB min. C 30/37 XC1 </t>
  </si>
  <si>
    <t>-1054373100</t>
  </si>
  <si>
    <t>návrh, výroba a dodávka nosníku</t>
  </si>
  <si>
    <t>949111113</t>
  </si>
  <si>
    <t>Montáž lešení lehkého kozového trubkového v do 2,5 m</t>
  </si>
  <si>
    <t>sada</t>
  </si>
  <si>
    <t>1924071005</t>
  </si>
  <si>
    <t>949111213</t>
  </si>
  <si>
    <t>Příplatek k lešení lehkému kozovému trubkovému v do 2,5 m za první a ZKD den použití</t>
  </si>
  <si>
    <t>-1487655208</t>
  </si>
  <si>
    <t>949111813</t>
  </si>
  <si>
    <t>Demontáž lešení lehkého kozového trubkového v do 2,5 m</t>
  </si>
  <si>
    <t>452211818</t>
  </si>
  <si>
    <t>949211111</t>
  </si>
  <si>
    <t>Montáž lešeňové podlahy s příčníky pro trubková lešení v do 10 m</t>
  </si>
  <si>
    <t>1208675014</t>
  </si>
  <si>
    <t>949211211</t>
  </si>
  <si>
    <t>Příplatek k lešeňové podlaze s příčníky pro trubková lešení za první a ZKD den použití</t>
  </si>
  <si>
    <t>-2014974782</t>
  </si>
  <si>
    <t>949211811</t>
  </si>
  <si>
    <t>Demontáž lešeňové podlahy s příčníky pro trubková lešení v do 10 m</t>
  </si>
  <si>
    <t>-61927876</t>
  </si>
  <si>
    <t>-598053186</t>
  </si>
  <si>
    <t>-853853969</t>
  </si>
  <si>
    <t>-1468038781</t>
  </si>
  <si>
    <t>bezbarvý uzavírací nátěr na ŽB konstrukci pro použití v interiéru</t>
  </si>
  <si>
    <t>-1701579168</t>
  </si>
  <si>
    <t>70830733</t>
  </si>
  <si>
    <t>-802793427</t>
  </si>
  <si>
    <t>1775393485</t>
  </si>
  <si>
    <t>-1214461195</t>
  </si>
  <si>
    <t>-1095205412</t>
  </si>
  <si>
    <t>1646814686</t>
  </si>
  <si>
    <t>767995xxx.1</t>
  </si>
  <si>
    <t>Výroba, dodávka a montáž atypických zámečnických konstrukcí hmotnosti do 500 kg</t>
  </si>
  <si>
    <t>1152533445</t>
  </si>
  <si>
    <t xml:space="preserve">rezerva 10%
</t>
  </si>
  <si>
    <t>130001</t>
  </si>
  <si>
    <t>ocelový profil SHS 150 x 16 mm jakost S235</t>
  </si>
  <si>
    <t>-1037351615</t>
  </si>
  <si>
    <t xml:space="preserve">Hmotnost 65,2 kg/m
rezerva 10%
</t>
  </si>
  <si>
    <t>136112380</t>
  </si>
  <si>
    <t>plech tlustý hladký jakost S 235 JR, 15x2000x6000 mm</t>
  </si>
  <si>
    <t>675120842</t>
  </si>
  <si>
    <t>Hmotnost 720 kg/kus
rezerva 10%</t>
  </si>
  <si>
    <t>130102940</t>
  </si>
  <si>
    <t>tyč ocelová plochá, v jakosti 11 375, 100 x 16 mm</t>
  </si>
  <si>
    <t>479042050</t>
  </si>
  <si>
    <t>Hmotnost: 12,56 kg/m
rezerva 10%</t>
  </si>
  <si>
    <t>767999xxx.1</t>
  </si>
  <si>
    <t>Vysoce únosná samořezná kotva pro dynamická zatížení (pozink), včetně vyvrtání otvoru</t>
  </si>
  <si>
    <t>-1301993948</t>
  </si>
  <si>
    <t xml:space="preserve">např. HILTI HDA-T20-M10x100/20
</t>
  </si>
  <si>
    <t>767999xxx.2</t>
  </si>
  <si>
    <t>Příplatek za žárové zinkování v kvalitě předepsané projektem</t>
  </si>
  <si>
    <t>-918921865</t>
  </si>
  <si>
    <t>rezerva 10%</t>
  </si>
  <si>
    <t>998767101</t>
  </si>
  <si>
    <t>Přesun hmot tonážní pro zámečnické konstrukce v objektech v do 6 m</t>
  </si>
  <si>
    <t>-1857985833</t>
  </si>
  <si>
    <t>943111111</t>
  </si>
  <si>
    <t>Montáž lešení prostorového trubkového lehkého bez podlah zatížení do 200 kg/m2 v do 10 m</t>
  </si>
  <si>
    <t>-564973328</t>
  </si>
  <si>
    <t>943111211</t>
  </si>
  <si>
    <t>Příplatek k lešení prostorovému trubkovému lehkému bez podlah v do 10 m za první a ZKD den použití</t>
  </si>
  <si>
    <t>-1574042820</t>
  </si>
  <si>
    <t>943111811</t>
  </si>
  <si>
    <t>Demontáž lešení prostorového trubkového lehkého bez podlah zatížení do 200 kg/m2 v do 10 m</t>
  </si>
  <si>
    <t>236581048</t>
  </si>
  <si>
    <t>949211121</t>
  </si>
  <si>
    <t>Montáž lešeňové podlahy bez příčníků pro trubková lešení v do 10 m</t>
  </si>
  <si>
    <t>-55487150</t>
  </si>
  <si>
    <t>949211221</t>
  </si>
  <si>
    <t>Příplatek k lešeňové podlaze bez příčníků pro trubková lešení za první a ZKD den použití</t>
  </si>
  <si>
    <t>85175620</t>
  </si>
  <si>
    <t>949211821</t>
  </si>
  <si>
    <t>Demontáž lešeňové podlahy bez příčníků pro trubková lešení v do 10 m</t>
  </si>
  <si>
    <t>-1182374408</t>
  </si>
  <si>
    <t>767391207</t>
  </si>
  <si>
    <t>Montáž krytiny z tvarovaných plechů šroubováním přes kaloty</t>
  </si>
  <si>
    <t>168305913</t>
  </si>
  <si>
    <t>154001</t>
  </si>
  <si>
    <t>profil trapézový aluzink TR50/250 tl. plechu 1,0 mm jakost S320</t>
  </si>
  <si>
    <t>-1456110093</t>
  </si>
  <si>
    <t>Hmotnost 9,8 kg/m2
rezerva 10%</t>
  </si>
  <si>
    <t>767995xxx.2</t>
  </si>
  <si>
    <t>Výroba, dodávka a montáž atypických zámečnických konstrukcí hmotnosti nad 500 kg</t>
  </si>
  <si>
    <t>906105368</t>
  </si>
  <si>
    <t>130002</t>
  </si>
  <si>
    <t>ocelový profil SHS 100 x 10 mm jakost S235</t>
  </si>
  <si>
    <t>963094246</t>
  </si>
  <si>
    <t xml:space="preserve">Hmotnost 27,4 kg/m
rezerva 10%
</t>
  </si>
  <si>
    <t>136112280</t>
  </si>
  <si>
    <t>plech tlustý hladký jakost S 235 JR, 10x1000x2000 mm</t>
  </si>
  <si>
    <t>583548057</t>
  </si>
  <si>
    <t>Hmotnost 160 kg/kus
rezerva 10%</t>
  </si>
  <si>
    <t>-1938089019</t>
  </si>
  <si>
    <t>-1830684265</t>
  </si>
  <si>
    <t>767999xxx.3</t>
  </si>
  <si>
    <t>Kompletní táhlo HALFEN Detan-S-460 dl. cca 4,5 m, D 16 mm</t>
  </si>
  <si>
    <t>742248786</t>
  </si>
  <si>
    <t>dodávka a montáž
kompletní táhlo, žárově zinkované včetně vidlic, čepů, pojistných kroužků, kruhových desek, kontramatic, spojek apod.</t>
  </si>
  <si>
    <t>65</t>
  </si>
  <si>
    <t>767999xxx.4</t>
  </si>
  <si>
    <t>Kompletní táhlo HALFEN Detan-S-460 dl. cca 4,1 m, D 16 mm</t>
  </si>
  <si>
    <t>1999230408</t>
  </si>
  <si>
    <t>66</t>
  </si>
  <si>
    <t>767999xxx.5</t>
  </si>
  <si>
    <t>Kompletní táhlo HALFEN Detan-S-460 dl. cca 3,9 m, D 16 mm</t>
  </si>
  <si>
    <t>30467592</t>
  </si>
  <si>
    <t>67</t>
  </si>
  <si>
    <t>2124459297</t>
  </si>
  <si>
    <t>68</t>
  </si>
  <si>
    <t>7833xxxxx</t>
  </si>
  <si>
    <t>Úprava ocelové konstrukce nástavby práškovým lakem v černé barvě</t>
  </si>
  <si>
    <t>1643741647</t>
  </si>
  <si>
    <t>05 - Střecha</t>
  </si>
  <si>
    <t>PSV - PSV</t>
  </si>
  <si>
    <t xml:space="preserve">    S.01 - Skladba S.01, S.02, S.04</t>
  </si>
  <si>
    <t xml:space="preserve">    S.03 - Skladba S.03</t>
  </si>
  <si>
    <t xml:space="preserve">    DET - Ostatní práce - detaily</t>
  </si>
  <si>
    <t>S.01-001</t>
  </si>
  <si>
    <t>Parotěsná zábrana vodorovně</t>
  </si>
  <si>
    <t>-68244660</t>
  </si>
  <si>
    <t>výměra je čistá plocha bez rezervy na spoje, přesahy, prořez apod.
očištění a vyspravení podkladu
penetrační nátěr Primer S
parotěsná folie Fatrabit plnoplošně lepená k podkladu
včetně mimostaveništní dopravy, vnitrostaveništního přesunu hmot a technologické manipulace</t>
  </si>
  <si>
    <t>S.01-002</t>
  </si>
  <si>
    <t>Parotěsná zábrana vodorovně i svisle (atiky)</t>
  </si>
  <si>
    <t>-815366844</t>
  </si>
  <si>
    <t>S.01-003</t>
  </si>
  <si>
    <t>Tepelná izolace vodorovně</t>
  </si>
  <si>
    <t>460382663</t>
  </si>
  <si>
    <t>výměra je čistá plocha bez rezervy na spoje, přesahy, prořez apod.
očištění a vyspravení podkladu
pěnové polyuretanové systémové lepidlo
tepelná izolace EPS 100S do střech, λ = 0,037 W.m-1.K-1 (tl. 200 mm)
včetně mimostaveništní dopravy, vnitrostaveništního přesunu hmot a technologické manipulace</t>
  </si>
  <si>
    <t>S.01-004</t>
  </si>
  <si>
    <t>Tepelná izolace svisle</t>
  </si>
  <si>
    <t>-1761972016</t>
  </si>
  <si>
    <t>S.01-005</t>
  </si>
  <si>
    <t>Tepelná izolace svisle (atiky)</t>
  </si>
  <si>
    <t>-51223537</t>
  </si>
  <si>
    <t xml:space="preserve">výměra je čistá plocha bez rezervy na spoje, přesahy, prořez apod.
očištění a vyspravení podkladu
pěnové polyuretanové systémové lepidlo
tepelná izolace EPS 100S do střech, λ = 0,037 W.m-1.K-1 (tl. 100 mm)
včetně mimostaveništní dopravy, vnitrostaveništního přesunu hmot a technologické manipulace
</t>
  </si>
  <si>
    <t>S.01-006</t>
  </si>
  <si>
    <t>Spádové klíny vodorovně</t>
  </si>
  <si>
    <t>37964453</t>
  </si>
  <si>
    <t xml:space="preserve">výměra je čistá plocha bez rezervy na spoje, přesahy, prořez apod.
očištění a vyspravení podkladu
pěnové polyuretanové systémové lepidlo
spádové klíny tepelné izolace z desek EPS 100S se sklonem 1% a min. tl. 20 mm, λ = 0,037 W.m-1.K-1
včetně mimostaveništní dopravy, vnitrostaveništního přesunu hmot a technologické manipulace
</t>
  </si>
  <si>
    <t>S.01-007</t>
  </si>
  <si>
    <t>Hydroizolační folie s podkladní vrstvou vodorovně</t>
  </si>
  <si>
    <t>-1002524901</t>
  </si>
  <si>
    <t xml:space="preserve">výměra je čistá plocha bez rezervy na spoje, přesahy, prořez apod.
očištění a vyspravení podkladu
pěnové polyuretanové systémové lepidlo
hydroizolační folie s podkladní vrstvou z PES textilie, např. Fatrafol 807/V, lepeno k tepelné izolaci
hydroizolační folie bude kotvena na účinky sání větru dle návrhu dodavatele
včetně systémových profilů, zálivek apod.
včetně mimostaveništní dopravy, vnitrostaveništního přesunu hmot a technologické manipulace
</t>
  </si>
  <si>
    <t>S.01-008</t>
  </si>
  <si>
    <t>Hydroizolační folie s podkladní vrstvou vodorovně i svisle (atiky)</t>
  </si>
  <si>
    <t>930311992</t>
  </si>
  <si>
    <t>S.01-009</t>
  </si>
  <si>
    <t xml:space="preserve">Ochranná textilie vodorovně s vytažením </t>
  </si>
  <si>
    <t>82385718</t>
  </si>
  <si>
    <t xml:space="preserve">výměra je čistá plocha bez rezervy na spoje, přesahy, prořez apod.
očištění a vyspravení podkladu
ochranná textilie min. 500 g/m2 
včetně mimostaveništní dopravy, vnitrostaveništního přesunu hmot a technologické manipulace
</t>
  </si>
  <si>
    <t>S.01-010</t>
  </si>
  <si>
    <t>Kačírek</t>
  </si>
  <si>
    <t>-1182425605</t>
  </si>
  <si>
    <t xml:space="preserve">výměra je čistá plocha bez rezervy na spoje, přesahy, prořez apod.
očištění a vyspravení podkladu
říční štěrk praný, frakce 16-32 mm (tl. 50 mm)
včetně mimostaveništní dopravy, vnitrostaveništního přesunu hmot a technologické manipulace
</t>
  </si>
  <si>
    <t>S.03-001</t>
  </si>
  <si>
    <t>Výplň vln trapézového plechu</t>
  </si>
  <si>
    <t>1443097798</t>
  </si>
  <si>
    <t xml:space="preserve">např. ISOVER TRV
včetně mimostaveništní dopravy, vnitrostaveništního přesunu hmot a technologické manipulace
</t>
  </si>
  <si>
    <t>S.03-002</t>
  </si>
  <si>
    <t>Parotěsná folie vodorovně</t>
  </si>
  <si>
    <t>5821642</t>
  </si>
  <si>
    <t xml:space="preserve">výměra je čistá plocha bez rezervy na spoje, přesahy, prořez apod.
očištění a vyspravení podkladu
parotěsná PE folie Fatrapar
včetně mimostaveništní dopravy, vnitrostaveništního přesunu hmot a technologické manipulace
</t>
  </si>
  <si>
    <t>S.03-003</t>
  </si>
  <si>
    <t>Parotěsná folie svisle</t>
  </si>
  <si>
    <t>-557716517</t>
  </si>
  <si>
    <t>S.03-004</t>
  </si>
  <si>
    <t>-354508702</t>
  </si>
  <si>
    <t xml:space="preserve">výměra je čistá plocha bez rezervy na spoje, přesahy, prořez apod.
očištění a vyspravení podkladu
tepelná izolace EPS 100S do střech, λ = 0,037 W.m-1.K-1 (tl. 140 mm)
včetně mimostaveništní dopravy, vnitrostaveništního přesunu hmot a technologické manipulace
</t>
  </si>
  <si>
    <t>S.03-005</t>
  </si>
  <si>
    <t>-889603853</t>
  </si>
  <si>
    <t xml:space="preserve">výměra je čistá plocha bez rezervy na spoje, přesahy, prořez apod.
očištění a vyspravení podkladu
spádové klíny tepelné izolace z desek EPS 100S se sklonem 1% a min. tl. 20 mm, λ = 0,037 W.m-1.K-1
včetně mimostaveništní dopravy, vnitrostaveništního přesunu hmot a technologické manipulace
</t>
  </si>
  <si>
    <t>S.03-006</t>
  </si>
  <si>
    <t>Separační textilie vodorovně</t>
  </si>
  <si>
    <t>1140431035</t>
  </si>
  <si>
    <t xml:space="preserve">výměra je čistá plocha bez rezervy na spoje, přesahy, prořez apod.
očištění a vyspravení podkladu
separační geotextilie
včetně mimostaveništní dopravy, vnitrostaveništního přesunu hmot a technologické manipulace
</t>
  </si>
  <si>
    <t>S.03-007</t>
  </si>
  <si>
    <t>Separační textilie svisle</t>
  </si>
  <si>
    <t>-1257316242</t>
  </si>
  <si>
    <t>S.03-008</t>
  </si>
  <si>
    <t xml:space="preserve">Hydroizolační folie vodorovně </t>
  </si>
  <si>
    <t>-1948200973</t>
  </si>
  <si>
    <t xml:space="preserve">výměra je čistá plocha bez rezervy na spoje, přesahy, prořez apod.
očištění a vyspravení podkladu
hydroizolační folie např. Fatrafol 810, mechanicky kotveno k nosné konstrukci
hydroizolační folie bude kotvena na účinky sání větru dle návrhu dodavatele
včetně systémových profilů, zálivek apod.
včetně mimostaveništní dopravy, vnitrostaveništního přesunu hmot a technologické manipulace
</t>
  </si>
  <si>
    <t>S.03-009</t>
  </si>
  <si>
    <t>Hydroizolační folie svisle</t>
  </si>
  <si>
    <t>-1205204492</t>
  </si>
  <si>
    <t>DET-001</t>
  </si>
  <si>
    <t xml:space="preserve">Překrytí spáry mezi Cetris deskou a monolitem poplastovaným plechem š. min. 200 mm </t>
  </si>
  <si>
    <t>1117207695</t>
  </si>
  <si>
    <t xml:space="preserve">provedení viz Detail 604
včetně mimostaveništní dopravy, vnitrostaveništního přesunu hmot a technologické manipulace
</t>
  </si>
  <si>
    <t>DET-002</t>
  </si>
  <si>
    <t>Napojení střešního pláště a dešťového svodu na chrlič v atice</t>
  </si>
  <si>
    <t>813667216</t>
  </si>
  <si>
    <t>DET-003</t>
  </si>
  <si>
    <t>Úprava horní plochy atiky tep. izol. ISOVER Fassil NT tl. 50-70 mm, dřevěný hranol á 1 m, kotvená impreg. OSB deska tl. min. 15 mm</t>
  </si>
  <si>
    <t>736065030</t>
  </si>
  <si>
    <t>DET-004</t>
  </si>
  <si>
    <t>83955608</t>
  </si>
  <si>
    <t xml:space="preserve">provedení viz Detail 618
včetně mimostaveništní dopravy, vnitrostaveništního přesunu hmot a technologické manipulace
</t>
  </si>
  <si>
    <t>DET-005</t>
  </si>
  <si>
    <t>1369328725</t>
  </si>
  <si>
    <t xml:space="preserve">provedení viz Detail 603
včetně mimostaveništní dopravy, vnitrostaveništního přesunu hmot a technologické manipulace
</t>
  </si>
  <si>
    <t>DET-006</t>
  </si>
  <si>
    <t>1109263267</t>
  </si>
  <si>
    <t xml:space="preserve">provedení viz Detail 606
včetně mimostaveništní dopravy, vnitrostaveništního přesunu hmot a technologické manipulace
</t>
  </si>
  <si>
    <t>DET-007</t>
  </si>
  <si>
    <t>Úprava horní plochy atiky kotvená impreg. OSB deska tl. 15 mm, tep. izol. KINGSPAN Kooltherm K3 tl. min. 30 mm</t>
  </si>
  <si>
    <t>434297169</t>
  </si>
  <si>
    <t xml:space="preserve">provedení viz Detail 606, 6XX
včetně mimostaveništní dopravy, vnitrostaveništního přesunu hmot a technologické manipulace
</t>
  </si>
  <si>
    <t>DET-008</t>
  </si>
  <si>
    <t>Příplatek za zesílení tepelné izolace na části stropu +3,200</t>
  </si>
  <si>
    <t>1736687922</t>
  </si>
  <si>
    <t>viz řez C-C
výměra je čistá plocha bez rezervy na spoje, přesahy, prořez apod.
tepelná izolace EPS 100S do střech, λ = 0,037 W.m-1.K-1 (tl. 50 mm)
včetně mimostaveništní dopravy, vnitrostaveništního přesunu hmot a technologické manipulace</t>
  </si>
  <si>
    <t>DET-009</t>
  </si>
  <si>
    <t>Systémové utěsnění prostupů instalací TZB přes střešní plášť pomocí hydroizolačních tvarovek a dalších výrobků</t>
  </si>
  <si>
    <t>1029357707</t>
  </si>
  <si>
    <t>06 - Fasáda</t>
  </si>
  <si>
    <t xml:space="preserve">    62 - Úprava povrchů vnějších</t>
  </si>
  <si>
    <t>FAS - Fasáda</t>
  </si>
  <si>
    <t xml:space="preserve">    L.01, L.03 - Obvodová stěna z cihelných bloků s keramickými obkladovými pásky</t>
  </si>
  <si>
    <t xml:space="preserve">    L.02 - Obvodová stěna s lícovým zdivem</t>
  </si>
  <si>
    <t xml:space="preserve">    L.05 - Obvodová stěna s betonovými obkladovými pásky </t>
  </si>
  <si>
    <t xml:space="preserve">    L.07 - Obvodový plášť z profilovaného skla</t>
  </si>
  <si>
    <t xml:space="preserve">    L.08 - Atika</t>
  </si>
  <si>
    <t xml:space="preserve">    OKP - Ostění a rohy z obkladových pásků</t>
  </si>
  <si>
    <t xml:space="preserve">    OVP - Obklad vstupního portálu</t>
  </si>
  <si>
    <t>629991011</t>
  </si>
  <si>
    <t>Zakrytí výplní otvorů a svislých ploch fólií přilepenou lepící páskou</t>
  </si>
  <si>
    <t>1608185274</t>
  </si>
  <si>
    <t>-506607834</t>
  </si>
  <si>
    <t>L.01, L.03-001</t>
  </si>
  <si>
    <t>Obvodová stěna z cihelných bloků s obkladovými pásky</t>
  </si>
  <si>
    <t>686853719</t>
  </si>
  <si>
    <t xml:space="preserve">výměra včetně plochy A.01 ve dvorku
očištění a vyspravení podkladu
nástřik cementovým mlékem a postřik cementovou maltou nanášený síťovitě
jádrová cementová omítka tl. 20 mm
včetně pomocného montážního materiálu apod. - viz Detaily
včetně mimostaveništní dopravy, vnitrostaveništního přesunu hmot a technologické manipulace
</t>
  </si>
  <si>
    <t>l.01, L.03-002</t>
  </si>
  <si>
    <t>Obkladové keramické pásky - montáž</t>
  </si>
  <si>
    <t>-525228277</t>
  </si>
  <si>
    <t>výměra včetně plochy A.01 ve dvorku
očištění a penetrace podkladu
lepení pásků flexibilní lepící maltou a spárování, včetně dodání spojovací a spárovací hmoty
včetně pomocného montážního materiálu apod. - viz Detaily
včetně vnitrostaveništního přesunu hmot a technologické manipulace</t>
  </si>
  <si>
    <t>l.01, L.03-002MAT</t>
  </si>
  <si>
    <t>obkladové keramické pásky - dodávka</t>
  </si>
  <si>
    <t>1851477856</t>
  </si>
  <si>
    <t>prořez 10%
obkladové keramické pásky tl. 20 mm z cihelného střepu v tmavším šedohnědém barevném odstínu
včetně mimostaveništní dopravy</t>
  </si>
  <si>
    <t>L.02-001</t>
  </si>
  <si>
    <t>Obvodová stěna z cihelných bloků s lícovým zdivem</t>
  </si>
  <si>
    <t>-2025987128</t>
  </si>
  <si>
    <t xml:space="preserve">přizdívka z lícových cihel tl. 100 mm, lícovky budou založeny na nerezový systémový úložný profil v úrovni soklu a kotveny do zdiva systémovými sponami, spárování zdiva
nepravidelné uspořádání cihel a jejich různá velikost bude tvořit tektoniku a hloubku povrhu fasády
tato konstrukce se neuvažuje jako provětrávaná, mezera cca 20 mm mezi nosnou stěnou a lícovou přizdívkou je pouze montážní pro případné eliminování nerovností
včetně dodání spojovací a spárovací hmoty
včetně spojovacího, kotevního a pomocného montážního materiálu apod. - viz Detail 601
včetně mimostaveništní dopravy, vnitrostaveništního přesunu hmot a technologické manipulace
</t>
  </si>
  <si>
    <t>L.05-001</t>
  </si>
  <si>
    <t>Obkladové betonové pásky - montáž</t>
  </si>
  <si>
    <t>1444181660</t>
  </si>
  <si>
    <t xml:space="preserve">očištění a penetrace podkladu
lepení pásků flexibilní lepící maltou a spárování, včetně dodání spojovací a spárovací hmoty, lepeno na tepelný izolant v oblasti soklu nad terénem a pod oplechováním atiky
včetně pomocného montážního materiálu apod. - viz Detail 607, 618
včetně vnitrostaveništního přesunu hmot a technologické manipulace
</t>
  </si>
  <si>
    <t>L.05-001MAT</t>
  </si>
  <si>
    <t>obkladové betonové pásky - dodávka</t>
  </si>
  <si>
    <t>433235766</t>
  </si>
  <si>
    <t>prořez 10%
betonové pásky typu KB Blok tl. 45 mm
včetně pomocného montážního materiálu apod. - viz Detail 607, 618
včetně mimostaveništní dopravy</t>
  </si>
  <si>
    <t>L.07-001</t>
  </si>
  <si>
    <t>Obvodový plášť výškové nástavby z profilovaného skla Profility</t>
  </si>
  <si>
    <t>-335853692</t>
  </si>
  <si>
    <t xml:space="preserve">profilované dvojené skleněné panely Pilkington Profilit v hliníkových osazovacích profilech s přerušeným tepelným mostem, Ug=2,3W/(m2*K)
skleněné panely tl. 90 mm budou osazeny do hliníkových systémových profilů v úrovni parapetu a atiky střechy, mezi skleněné panely budou vsazeny celkem 4 systémové otevíravé části z hliníkových profilů
včetně připojovacích folií, spojovacího, kotevního a pomocného montážního materiálu apod. - viz Detail 605, 606, 608, 6XX
včetně mimostaveništní dopravy, vnitrostaveništního přesunu hmot a technologické manipulace
</t>
  </si>
  <si>
    <t>L.07-002</t>
  </si>
  <si>
    <t>Úprava pro osazení plastiky kříže</t>
  </si>
  <si>
    <t>-763913385</t>
  </si>
  <si>
    <t xml:space="preserve">včetně připojovacích folií, spojovacího, kotevního a pomocného montážního materiálu apod. 
viz Detail 609
včetně mimostaveništní dopravy, vnitrostaveništního přesunu hmot a technologické manipulace
</t>
  </si>
  <si>
    <t>L.08-001</t>
  </si>
  <si>
    <t>Zateplení atiky a nosníku EPS</t>
  </si>
  <si>
    <t>-351630785</t>
  </si>
  <si>
    <t xml:space="preserve">očištění a penetrace podkladu
flexibilní lepící malta
tepelná izolace EPS, λ = 0,037 W.m-1.K-1 (tl. 100 mm), systémově kotveno talířovými kotvami
flexibilní lepící malta vyztužená sklotextilní síťovinou s přesahem min. 200 mm na obvodové zdivo
včetně spojovacího, kotevního a pomocného montážního materiálu apod. - viz Detail 603, 604, 610, 612, 615, 619
včetně mimostaveništní dopravy, vnitrostaveništního přesunu hmot a technologické manipulace
</t>
  </si>
  <si>
    <t>L.08-002</t>
  </si>
  <si>
    <t>-1218857875</t>
  </si>
  <si>
    <t xml:space="preserve">očištění a penetrace podkladu
lepení pásků flexibilní lepící maltou a spárování, včetně dodání spojovací a spárovací hmoty
včetně pomocného montážního materiálu apod. - viz Detaily
včetně vnitrostaveništního přesunu hmot a technologické manipulace
</t>
  </si>
  <si>
    <t>L.08-002MAT</t>
  </si>
  <si>
    <t>-217031943</t>
  </si>
  <si>
    <t xml:space="preserve">prořez 10%
obkladové keramické pásky tl. 20 mm z cihelného střepu v tmavším šedohnědém barevném odstínu
včetně mimostaveništní dopravy
</t>
  </si>
  <si>
    <t>OKP-001</t>
  </si>
  <si>
    <t xml:space="preserve">Ostrý roh ostění a nadpraží  z tvarovek keramických obkladových pásků</t>
  </si>
  <si>
    <t>-3602897</t>
  </si>
  <si>
    <t xml:space="preserve">očištění a penetrace podkladu
systémové tvarovky obkladových keramických pásků tl. 20 mm z cihelného střepu v tmavším šedohnědém barevném odstínu lepené flexibilní lepící maltou, spárování
včetně dodávky pásků a spojovací a spárovací hmoty
včetně pomocného montážního materiálu apod. - viz Detaily (interiér)
včetně mimostaveništní dopravy, vnitrostaveništního přesunu hmot a technologické manipulace
</t>
  </si>
  <si>
    <t>OKP-002</t>
  </si>
  <si>
    <t>Příplatek za vytvoření ostrého rohu v obkladu z keramických pásků seříznutím (ostění, nadpraží, nároží)</t>
  </si>
  <si>
    <t>-197012317</t>
  </si>
  <si>
    <t xml:space="preserve">očištění a penetrace podkladu
seříznutí pod úhlem 45st a lepení pásků flexibilní lepící maltou a spárování, včetně dodání pásků a spojovací a spárovací hmoty
včetně pomocného montážního materiálu apod. - viz Detaily (exteriér)
včetně mimostaveništní dopravy, vnitrostaveništního přesunu hmot a technologické manipulace
</t>
  </si>
  <si>
    <t>OVP-001</t>
  </si>
  <si>
    <t>Plošný obklad vstupního portálu dřevěným obkladem z masivní lepené spárovky tl. 80 mm v přírodním odstínu</t>
  </si>
  <si>
    <t>-565052346</t>
  </si>
  <si>
    <t>plocha cca 8,8 m2
kompletní dodávka včetně povrchové úpravy a pomocného spojovacího, kotevního a pomocného montážního materiálu apod. - viz Detaily 610, 611, 622, 623
do obkladu budou osazeny atyp. dveře ozn. D.01 
včetně mimostaveništní dopravy, vnitrostaveništního přesunu hmot a technologické manipulace</t>
  </si>
  <si>
    <t>07 - Dokončovací práce</t>
  </si>
  <si>
    <t xml:space="preserve">    61 - Úprava povrchů vnitřních</t>
  </si>
  <si>
    <t xml:space="preserve">    714 - Akustická a protiotřesová opatření</t>
  </si>
  <si>
    <t xml:space="preserve">    763 - Konstrukce suché výstavby</t>
  </si>
  <si>
    <t xml:space="preserve">    766 - Konstrukce truhlářské</t>
  </si>
  <si>
    <t xml:space="preserve">    771 - Podlahy z dlaždic</t>
  </si>
  <si>
    <t xml:space="preserve">    777 - Podlahy lité</t>
  </si>
  <si>
    <t xml:space="preserve">    781 - Dokončovací práce - obklady</t>
  </si>
  <si>
    <t xml:space="preserve">    784 - Dokončovací práce - malby a tapety</t>
  </si>
  <si>
    <t>311113135</t>
  </si>
  <si>
    <t>Nosná zeď tl do 400 mm z hladkých tvárnic ztraceného bednění včetně výplně z betonu tř. C 16/20</t>
  </si>
  <si>
    <t>-865585379</t>
  </si>
  <si>
    <t>zdivo oltáře</t>
  </si>
  <si>
    <t>313234xxx</t>
  </si>
  <si>
    <t>Zdivo obkladové lícované z keramických cihel pálených kotvené do zdiva systémovými sponami včetně spárování</t>
  </si>
  <si>
    <t>535508238</t>
  </si>
  <si>
    <t>A.05
vyrovnávací spára tl. 25 mm</t>
  </si>
  <si>
    <t>611131121</t>
  </si>
  <si>
    <t>Penetrace akrylát-silikonová vnitřních stropů nanášená ručně</t>
  </si>
  <si>
    <t>401675290</t>
  </si>
  <si>
    <t>611341321</t>
  </si>
  <si>
    <t>Sádrová nebo vápenosádrová omítka hladká jednovrstvá vnitřních stropů rovných nanášená strojně</t>
  </si>
  <si>
    <t>-1908221219</t>
  </si>
  <si>
    <t>611341391</t>
  </si>
  <si>
    <t>Příplatek k sádrové omítce vnitřních stropů za každých dalších 5 mm tloušťky strojně</t>
  </si>
  <si>
    <t>934204074</t>
  </si>
  <si>
    <t>611142002</t>
  </si>
  <si>
    <t>Potažení vnitřních stropů sklovláknitým pletivem</t>
  </si>
  <si>
    <t>-971077281</t>
  </si>
  <si>
    <t>předběžně 15% z celkové plochy omítek, upravit podle skutečnosti</t>
  </si>
  <si>
    <t>612131xxx</t>
  </si>
  <si>
    <t>Postřik vnitřních stěn cementovým mlékem nanášený celoplošně ručně</t>
  </si>
  <si>
    <t>2054077287</t>
  </si>
  <si>
    <t>A.01</t>
  </si>
  <si>
    <t>612131302</t>
  </si>
  <si>
    <t>Cementový postřik vnitřních stěn nanášený síťovitě strojně</t>
  </si>
  <si>
    <t>-2009858537</t>
  </si>
  <si>
    <t>612331121</t>
  </si>
  <si>
    <t>Cementová omítka hladká jednovrstvá vnitřních stěn nanášená ručně</t>
  </si>
  <si>
    <t>-2054500052</t>
  </si>
  <si>
    <t>612331191</t>
  </si>
  <si>
    <t>Příplatek k cementové omítce vnitřních stěn za každých dalších 5 mm tloušťky ručně</t>
  </si>
  <si>
    <t>561027678</t>
  </si>
  <si>
    <t>612131121</t>
  </si>
  <si>
    <t>Penetrace akrylát-silikonová vnitřních stěn nanášená ručně</t>
  </si>
  <si>
    <t>-320195096</t>
  </si>
  <si>
    <t>A.02</t>
  </si>
  <si>
    <t>1394905654</t>
  </si>
  <si>
    <t>1667576144</t>
  </si>
  <si>
    <t>A.03</t>
  </si>
  <si>
    <t>612341121</t>
  </si>
  <si>
    <t>Sádrová nebo vápenosádrová omítka hladká jednovrstvá vnitřních stěn nanášená ručně</t>
  </si>
  <si>
    <t>1654419973</t>
  </si>
  <si>
    <t>612341191</t>
  </si>
  <si>
    <t>Příplatek k sádrové omítce vnitřních stěn za každých dalších 5 mm tloušťky ručně</t>
  </si>
  <si>
    <t>-1504139155</t>
  </si>
  <si>
    <t>612142002</t>
  </si>
  <si>
    <t>Potažení vnitřních stěn sklovláknitým pletivem</t>
  </si>
  <si>
    <t>-1351006195</t>
  </si>
  <si>
    <t xml:space="preserve">předběžně 15% z celkové plochy omítek, upravit podle skutečnosti
</t>
  </si>
  <si>
    <t>619991011</t>
  </si>
  <si>
    <t>Obalení konstrukcí a prvků fólií přilepenou lepící páskou</t>
  </si>
  <si>
    <t>1745006189</t>
  </si>
  <si>
    <t>619999xxx</t>
  </si>
  <si>
    <t>Příplatek k vnitřním omítkám za kovové podomítkové rohovníky, ukončovací omítkové profily, dilatační okenní profily apod.</t>
  </si>
  <si>
    <t>-159056302</t>
  </si>
  <si>
    <t>631311116</t>
  </si>
  <si>
    <t>Mazanina tl do 80 mm z betonu prostého bez zvýšených nároků na prostředí tř. C 25/30</t>
  </si>
  <si>
    <t>146406722</t>
  </si>
  <si>
    <t>P01.04 0,79
P01.03 0,49</t>
  </si>
  <si>
    <t>631319171</t>
  </si>
  <si>
    <t>Příplatek k mazanině tl do 80 mm za stržení povrchu spodní vrstvy před vložením výztuže</t>
  </si>
  <si>
    <t>-2019720295</t>
  </si>
  <si>
    <t>P01.04</t>
  </si>
  <si>
    <t>813007028</t>
  </si>
  <si>
    <t>-52874342</t>
  </si>
  <si>
    <t>-906855003</t>
  </si>
  <si>
    <t>P01.04 0,081
P01.03 0,033</t>
  </si>
  <si>
    <t>632441224</t>
  </si>
  <si>
    <t>Potěr anhydritový samonivelační tl do 45 mm C30 litý</t>
  </si>
  <si>
    <t>627111889</t>
  </si>
  <si>
    <t>P01.02
litý potěr na bázi síranu vápenatého např. Anhyment FE30, třída pevnosti F7 
technologie lití potěru, případné opravy trhlin a nerovností bude provedena podle předpisů výrobce
požadovaná rovinnost podlahy je +/- 1mm na 2m lati</t>
  </si>
  <si>
    <t>632441xxx</t>
  </si>
  <si>
    <t>Potěr anhydritový samonivelační tl do 60 mm C30 litý</t>
  </si>
  <si>
    <t>1906541114</t>
  </si>
  <si>
    <t>P01.01
litý potěr na bázi síranu vápenatého např. Anhyment FE30, třída pevnosti F7 
technologie lití potěru, případné opravy trhlin a nerovností bude provedena podle předpisů výrobce
požadovaná rovinnost podlahy je +/- 1mm na 2m lati</t>
  </si>
  <si>
    <t>632481213</t>
  </si>
  <si>
    <t>Separační vrstva z PE fólie</t>
  </si>
  <si>
    <t>1955757778</t>
  </si>
  <si>
    <t>P01.01 309,51
P01.02 25,77
P01.03 7,32</t>
  </si>
  <si>
    <t>635111241</t>
  </si>
  <si>
    <t>Násyp pod podlahy z hrubého kameniva 8-16 se zhutněním</t>
  </si>
  <si>
    <t>435100805</t>
  </si>
  <si>
    <t>1088227220</t>
  </si>
  <si>
    <t>-2093089437</t>
  </si>
  <si>
    <t>-507337022</t>
  </si>
  <si>
    <t>-1132582549</t>
  </si>
  <si>
    <t>988286776</t>
  </si>
  <si>
    <t>-1623529189</t>
  </si>
  <si>
    <t>2141264168</t>
  </si>
  <si>
    <t>1980458351</t>
  </si>
  <si>
    <t>952901111</t>
  </si>
  <si>
    <t>Vyčištění budov bytové a občanské výstavby při výšce podlaží do 4 m</t>
  </si>
  <si>
    <t>-1270115559</t>
  </si>
  <si>
    <t>952901114</t>
  </si>
  <si>
    <t>Vyčištění budov bytové a občanské výstavby při výšce podlaží přes 4 m</t>
  </si>
  <si>
    <t>1483180690</t>
  </si>
  <si>
    <t>95xxxxxxx.1</t>
  </si>
  <si>
    <t>Dodání a osazení PHP práškový PG6 s hasící schopností 34A</t>
  </si>
  <si>
    <t>-1899307872</t>
  </si>
  <si>
    <t>95xxxxxxx.2</t>
  </si>
  <si>
    <t>Vybavení objektu výstražnými a bezpečnostními tabulkami dle PBŘ a platných nařízení, vyhlášek a norem</t>
  </si>
  <si>
    <t>34753064</t>
  </si>
  <si>
    <t>95xxxxxxx.3</t>
  </si>
  <si>
    <t>Osazení rámu VZT kanálku při lití čisté podlahy (bez dodávky rámu - viz část VZT)</t>
  </si>
  <si>
    <t>-317869601</t>
  </si>
  <si>
    <t>viz Detail 601, 616</t>
  </si>
  <si>
    <t>95xxxxxxx.4</t>
  </si>
  <si>
    <t>Impregnovaná OSB deska tl. min. 15 mm kotvená do žb průvlaku pro osazení parapetního plechu Z.12</t>
  </si>
  <si>
    <t>-1771610043</t>
  </si>
  <si>
    <t>viz Detail 605</t>
  </si>
  <si>
    <t>95xxxxxxx.5</t>
  </si>
  <si>
    <t xml:space="preserve">Opláštění kastlíku SDK deskami tl. 12,5 mm včetně kotevního hranolu 60x60 mm á 1,0 m a výplně minerální vatou </t>
  </si>
  <si>
    <t>-321779541</t>
  </si>
  <si>
    <t>viz Detail 606, 6XX
včetně nátěru SDK desek</t>
  </si>
  <si>
    <t>95xxxxxxx.6</t>
  </si>
  <si>
    <t>Úprava u parapetu nabetonávka tl. 100 mm, podkladní profil Purenit tl. 80 mm a přířez z EPS tl. 60 mm</t>
  </si>
  <si>
    <t>378111799</t>
  </si>
  <si>
    <t>viz Detail 608</t>
  </si>
  <si>
    <t>95xxxxxxx.7</t>
  </si>
  <si>
    <t>Úprava u stropu přířez z EPS tl. 40 mm</t>
  </si>
  <si>
    <t>-1942783377</t>
  </si>
  <si>
    <t>viz Detail 612</t>
  </si>
  <si>
    <t>95xxxxxxx.8</t>
  </si>
  <si>
    <t>Úprava u podlahy profil Purenit tl. 60-70 mm a geotextilie min. 500 g/m2</t>
  </si>
  <si>
    <t>1480807172</t>
  </si>
  <si>
    <t>viz Detail 611, 613, 614, 616, 620</t>
  </si>
  <si>
    <t>95xxxxxxx.9</t>
  </si>
  <si>
    <t>Úprava ostění přířezem z EPS včetně vyříznutí drážky 250 x 100 mm</t>
  </si>
  <si>
    <t>-1848663821</t>
  </si>
  <si>
    <t>viz Detail 623, 626</t>
  </si>
  <si>
    <t>95xxxxxxx.10</t>
  </si>
  <si>
    <t>Úprava dilatace podlah separační pásek tl. 5 mm, vymezovací provazec a hybridní tmel</t>
  </si>
  <si>
    <t>854443110</t>
  </si>
  <si>
    <t>viz Detaily</t>
  </si>
  <si>
    <t>95xxxxxxx.11</t>
  </si>
  <si>
    <t xml:space="preserve">Revizní dvířka dle požadavků profesí, systémová se skrytými panty případně v provedení pod obklad </t>
  </si>
  <si>
    <t>-1845863223</t>
  </si>
  <si>
    <t>-1545788906</t>
  </si>
  <si>
    <t>711113111</t>
  </si>
  <si>
    <t>Izolace proti zemní vlhkosti na vodorovné ploše za studena emulzí COMBIFLEX-DS</t>
  </si>
  <si>
    <t>314998831</t>
  </si>
  <si>
    <t>P01.03 7,32
P01.02 25,77</t>
  </si>
  <si>
    <t>711113117</t>
  </si>
  <si>
    <t>Izolace proti zemní vlhkosti vodorovná za studena SCHOMBURG těsnicí stěrkou AQUAFIN-1K</t>
  </si>
  <si>
    <t>1708209310</t>
  </si>
  <si>
    <t>P01.02 (přechod podlaha/stěna) 4,33
P01.03 (přechod podlaha/stěna) 1,01</t>
  </si>
  <si>
    <t>711113121</t>
  </si>
  <si>
    <t>Izolace proti zemní vlhkosti na svislé ploše za studena emulzí COMBIFLEX-DS</t>
  </si>
  <si>
    <t>77776993</t>
  </si>
  <si>
    <t>P01.02 (vytažení 15 cm na stěnu) 6,49 
P01.03 (vytažení 15 cm na stěny) 1,51</t>
  </si>
  <si>
    <t>711113127</t>
  </si>
  <si>
    <t>Izolace proti zemní vlhkosti svislá za studena SCHOMBURG těsnicí stěrkou AQUAFIN-1K</t>
  </si>
  <si>
    <t>1212815945</t>
  </si>
  <si>
    <t>711491172</t>
  </si>
  <si>
    <t>Provedení izolace proti tlakové vodě vodorovné z textilií vrstva ochranná</t>
  </si>
  <si>
    <t>-401462911</t>
  </si>
  <si>
    <t>693110640</t>
  </si>
  <si>
    <t>geotextilie netkaná geoNetex M, 500 g/m2, šíře 200 cm</t>
  </si>
  <si>
    <t>-1149102884</t>
  </si>
  <si>
    <t xml:space="preserve">geoNETEX M 500, Plošná hmotnost: 500 g/m2, Pevnost v tahu (podélně/příčně): 6/5,5 kN/m, Statické protržení (CBR): 900 N, Funkce: F, F+S  Šířka: 2 m, Délka nábalu: 50 m</t>
  </si>
  <si>
    <t>-1792943216</t>
  </si>
  <si>
    <t>713111121</t>
  </si>
  <si>
    <t>Montáž izolace tepelné spodem stropů s uchycením drátem rohoží, pásů, dílců, desek</t>
  </si>
  <si>
    <t>987226466</t>
  </si>
  <si>
    <t>S.02 74,98
S.03 48,74</t>
  </si>
  <si>
    <t>631001</t>
  </si>
  <si>
    <t>deska akustická tl. 80 mm z minerální vlny</t>
  </si>
  <si>
    <t>-1435796700</t>
  </si>
  <si>
    <t>prořez 2%</t>
  </si>
  <si>
    <t>-1259255352</t>
  </si>
  <si>
    <t xml:space="preserve">P01.01 309,51
P01.02 25,77
</t>
  </si>
  <si>
    <t>283756750</t>
  </si>
  <si>
    <t>deska pro kročejový útlum Rigifloor 4000 1000x500x40 mm</t>
  </si>
  <si>
    <t>649392811</t>
  </si>
  <si>
    <t>713121121</t>
  </si>
  <si>
    <t>Montáž izolace tepelné podlah volně kladenými rohožemi, pásy, dílci, deskami 2 vrstvy</t>
  </si>
  <si>
    <t>1860249213</t>
  </si>
  <si>
    <t>P01.03</t>
  </si>
  <si>
    <t>283756730</t>
  </si>
  <si>
    <t>deska pro kročejový útlum Rigifloor 4000 1000x500x30 mm</t>
  </si>
  <si>
    <t>-1664999694</t>
  </si>
  <si>
    <t>713131151</t>
  </si>
  <si>
    <t>Montáž izolace tepelné stěn a základů volně vloženými rohožemi, pásy, dílci, deskami 1 vrstva</t>
  </si>
  <si>
    <t>-1882141331</t>
  </si>
  <si>
    <t>A.04</t>
  </si>
  <si>
    <t>631002</t>
  </si>
  <si>
    <t>deska akustická tl. 40 mm z minerální vlny</t>
  </si>
  <si>
    <t>1650433679</t>
  </si>
  <si>
    <t>1758765736</t>
  </si>
  <si>
    <t>714111xxx.1</t>
  </si>
  <si>
    <t>Montáž akustických podhledů nakotvením mezi nosné dřevěné trámy</t>
  </si>
  <si>
    <t>2000777730</t>
  </si>
  <si>
    <t xml:space="preserve">S.02
včetně impreg. námětků, kotevního, spojovacího a pomocného materiálu apod. </t>
  </si>
  <si>
    <t>595001</t>
  </si>
  <si>
    <t>akustická deska z dřevovláken pojených cementem Herakustik C tl. 25 mm</t>
  </si>
  <si>
    <t>-1802213610</t>
  </si>
  <si>
    <t>prořez 5%</t>
  </si>
  <si>
    <t>714111xxx.2</t>
  </si>
  <si>
    <t>Montáž akustických podhledů uchycením na jednosměrný dřevěný rošt</t>
  </si>
  <si>
    <t>395339645</t>
  </si>
  <si>
    <t xml:space="preserve">S.03
včetně jednosměrného impreg. dřevěného roštu z latí 40 x 30 mm, osově á 650 mm, a kotevního, spojovacího a pomocného materiálu apod. </t>
  </si>
  <si>
    <t>69</t>
  </si>
  <si>
    <t>-1584911380</t>
  </si>
  <si>
    <t>70</t>
  </si>
  <si>
    <t>714111xxx.3</t>
  </si>
  <si>
    <t>Montáž akustických obkladů stěn uchycením na dvousměrný dřevěný rošt</t>
  </si>
  <si>
    <t>936627796</t>
  </si>
  <si>
    <t xml:space="preserve">A.04
včetně dvousměrného impreg. dřevěného roštu ze svislých dřevěných hranolů 60 x 60 mm osově á 1,0 m a latí 40 x 60 mm osově á 650 mm, a kotevního, spojovacího a pomocného materiálu apod. </t>
  </si>
  <si>
    <t>71</t>
  </si>
  <si>
    <t>159001</t>
  </si>
  <si>
    <t>tahokov 1000 x 2000 mm, 6 x 3,5 - 1 x 0,8 mm, surová ocel</t>
  </si>
  <si>
    <t>2047099944</t>
  </si>
  <si>
    <t>prořez 7%</t>
  </si>
  <si>
    <t>72</t>
  </si>
  <si>
    <t>998714101</t>
  </si>
  <si>
    <t>Přesun hmot tonážní pro akustická a protiotřesová opatření v objektech v do 6 m</t>
  </si>
  <si>
    <t>12608177</t>
  </si>
  <si>
    <t>73</t>
  </si>
  <si>
    <t>762083111</t>
  </si>
  <si>
    <t>Impregnace řeziva proti dřevokaznému hmyzu a houbám máčením třída ohrožení 1 a 2</t>
  </si>
  <si>
    <t>1564795143</t>
  </si>
  <si>
    <t>74</t>
  </si>
  <si>
    <t>1208405705</t>
  </si>
  <si>
    <t>75</t>
  </si>
  <si>
    <t>612001</t>
  </si>
  <si>
    <t xml:space="preserve">hranol konstrukční masivní KVH v kvalitě Si </t>
  </si>
  <si>
    <t>-1738865261</t>
  </si>
  <si>
    <t>profil 4/14</t>
  </si>
  <si>
    <t>76</t>
  </si>
  <si>
    <t>167856497</t>
  </si>
  <si>
    <t>77</t>
  </si>
  <si>
    <t>-1184450649</t>
  </si>
  <si>
    <t>78</t>
  </si>
  <si>
    <t>763131511</t>
  </si>
  <si>
    <t>SDK podhled deska 1xA 12,5 bez TI jednovrstvá spodní kce profil CD+UD</t>
  </si>
  <si>
    <t>2100282496</t>
  </si>
  <si>
    <t>79</t>
  </si>
  <si>
    <t>763131551</t>
  </si>
  <si>
    <t>SDK podhled deska 1xH2 12,5 bez TI jednovrstvá spodní kce profil CD+UD</t>
  </si>
  <si>
    <t>-1412145882</t>
  </si>
  <si>
    <t>80</t>
  </si>
  <si>
    <t>763131713</t>
  </si>
  <si>
    <t>SDK podhled napojení na obvodové konstrukce profilem</t>
  </si>
  <si>
    <t>-1460554441</t>
  </si>
  <si>
    <t>81</t>
  </si>
  <si>
    <t>763131714</t>
  </si>
  <si>
    <t>SDK podhled základní penetrační nátěr</t>
  </si>
  <si>
    <t>-968135199</t>
  </si>
  <si>
    <t>82</t>
  </si>
  <si>
    <t>763131721</t>
  </si>
  <si>
    <t>SDK podhled skoková změna v do 0,5 m</t>
  </si>
  <si>
    <t>-1836244914</t>
  </si>
  <si>
    <t>přechod z vodorovné na svislou rovinu (čela)</t>
  </si>
  <si>
    <t>83</t>
  </si>
  <si>
    <t>763131772</t>
  </si>
  <si>
    <t>Příplatek k SDK podhledu za rovinnost kvality Q4</t>
  </si>
  <si>
    <t>1014128171</t>
  </si>
  <si>
    <t>84</t>
  </si>
  <si>
    <t>998763301</t>
  </si>
  <si>
    <t>Přesun hmot tonážní pro sádrokartonové konstrukce v objektech v do 6 m</t>
  </si>
  <si>
    <t>1462563047</t>
  </si>
  <si>
    <t>85</t>
  </si>
  <si>
    <t>766416xxx</t>
  </si>
  <si>
    <t>Montáž obložení stěn plochy přes 5 m2 panely dýhovanými přes 1,50 m2</t>
  </si>
  <si>
    <t>-2094019330</t>
  </si>
  <si>
    <t xml:space="preserve">A.06, montáž neviditelným kotvením, včetně primárního impreg. dřevěného roštu z prken tl. 20 mm 
včetně tepelné izolace kolem ocelových sloupů a stěny vstupu viz Detail 622, 623
včetně kotevního, spojovacího a pomocného materiálu apod. 
</t>
  </si>
  <si>
    <t>86</t>
  </si>
  <si>
    <t>624001</t>
  </si>
  <si>
    <t>obkladové deska tl. 20 mm typu Prodex s přírodní dýhou, vysokohustotním bakelitovým jádrem a ochrannou vrstvou PVDF filmu, pro interiér i exteriér, typ dýhy bude vybrán architektem/investorem</t>
  </si>
  <si>
    <t>1723229173</t>
  </si>
  <si>
    <t>prořez 10%</t>
  </si>
  <si>
    <t>87</t>
  </si>
  <si>
    <t>771474113</t>
  </si>
  <si>
    <t>Montáž soklíků z dlaždic keramických rovných flexibilní lepidlo v do 120 mm</t>
  </si>
  <si>
    <t>-980149948</t>
  </si>
  <si>
    <t>P01.02 28,81
P01.03 10,07</t>
  </si>
  <si>
    <t>88</t>
  </si>
  <si>
    <t>597001</t>
  </si>
  <si>
    <t>keramická dlaždice slinutá rektifikovaná max. rozměr 300 (295) x 600 (595) x 10 mm, dle výběru investora</t>
  </si>
  <si>
    <t>-732574820</t>
  </si>
  <si>
    <t xml:space="preserve">prořez 10%
</t>
  </si>
  <si>
    <t>89</t>
  </si>
  <si>
    <t>771574154</t>
  </si>
  <si>
    <t>Montáž podlah keramických velkoformátových lepených rozlivovým lepidlem přes 4 do 6 ks/ m2</t>
  </si>
  <si>
    <t>69599759</t>
  </si>
  <si>
    <t>P01.02 25,77
P01.03 7,32</t>
  </si>
  <si>
    <t>90</t>
  </si>
  <si>
    <t>-654542635</t>
  </si>
  <si>
    <t>91</t>
  </si>
  <si>
    <t>771591111</t>
  </si>
  <si>
    <t>Podlahy penetrace podkladu</t>
  </si>
  <si>
    <t>-1643465377</t>
  </si>
  <si>
    <t>92</t>
  </si>
  <si>
    <t>771591185</t>
  </si>
  <si>
    <t>Podlahy řezání keramických dlaždic rovné</t>
  </si>
  <si>
    <t>2108471949</t>
  </si>
  <si>
    <t>P1.03</t>
  </si>
  <si>
    <t>93</t>
  </si>
  <si>
    <t>771990112</t>
  </si>
  <si>
    <t>Vyrovnání podkladu samonivelační stěrkou tl 4 mm pevnosti 30 Mpa</t>
  </si>
  <si>
    <t>473756871</t>
  </si>
  <si>
    <t>94</t>
  </si>
  <si>
    <t>771990192</t>
  </si>
  <si>
    <t>Příplatek k vyrovnání podkladu dlažby samonivelační stěrkou pevnosti 30 Mpa ZKD 1 mm tloušťky</t>
  </si>
  <si>
    <t>-315554629</t>
  </si>
  <si>
    <t>95</t>
  </si>
  <si>
    <t>998771101</t>
  </si>
  <si>
    <t>Přesun hmot tonážní pro podlahy z dlaždic v objektech v do 6 m</t>
  </si>
  <si>
    <t>1808733061</t>
  </si>
  <si>
    <t>96</t>
  </si>
  <si>
    <t>777111111</t>
  </si>
  <si>
    <t>Vysátí podkladu před provedením lité podlahy</t>
  </si>
  <si>
    <t>1702431588</t>
  </si>
  <si>
    <t xml:space="preserve">P01.01, P01.04
</t>
  </si>
  <si>
    <t>97</t>
  </si>
  <si>
    <t>777111121</t>
  </si>
  <si>
    <t>Ruční broušení podkladu před provedením lité podlahy</t>
  </si>
  <si>
    <t>1727048707</t>
  </si>
  <si>
    <t>98</t>
  </si>
  <si>
    <t>777131111</t>
  </si>
  <si>
    <t>Penetrační epoxidový nátěr podlahy plněný pískem</t>
  </si>
  <si>
    <t>-585410353</t>
  </si>
  <si>
    <t>P01.01, P01.04
velmi tvrdá epoxidová stěrka Betonepox imitující betonovou plochu</t>
  </si>
  <si>
    <t>99</t>
  </si>
  <si>
    <t>777131211</t>
  </si>
  <si>
    <t>Penetrační epoxidový nátěr schodiště plněný pískem</t>
  </si>
  <si>
    <t>-1869992011</t>
  </si>
  <si>
    <t>P01.01, P01.04 (schod oltáře)
velmi tvrdá epoxidová stěrka Betonepox imitující betonovou plochu</t>
  </si>
  <si>
    <t>100</t>
  </si>
  <si>
    <t>777511103</t>
  </si>
  <si>
    <t>Krycí epoxidová stěrka tloušťky přes 1 do 2 mm dekorativní lité podlahy</t>
  </si>
  <si>
    <t>43598957</t>
  </si>
  <si>
    <t>101</t>
  </si>
  <si>
    <t>777611101</t>
  </si>
  <si>
    <t>Krycí epoxidový dekorativní nátěr podlahy</t>
  </si>
  <si>
    <t>-115735859</t>
  </si>
  <si>
    <t>102</t>
  </si>
  <si>
    <t>777611201</t>
  </si>
  <si>
    <t>Krycí epoxidový dekorativní nátěr schodišťových stupňů</t>
  </si>
  <si>
    <t>328195326</t>
  </si>
  <si>
    <t>P01.01, P01.04
velmi tvrdá epoxidová stěrka Betonepox imitující betonovou plochu (schod oltáře)</t>
  </si>
  <si>
    <t>103</t>
  </si>
  <si>
    <t>777612103</t>
  </si>
  <si>
    <t>Uzavírací epoxidový transparentní nátěr podlahy</t>
  </si>
  <si>
    <t>-1500623254</t>
  </si>
  <si>
    <t>104</t>
  </si>
  <si>
    <t>777612203</t>
  </si>
  <si>
    <t>Uzavírací epoxidový transparentní nátěr schodišťových stupňů</t>
  </si>
  <si>
    <t>-1440069187</t>
  </si>
  <si>
    <t>105</t>
  </si>
  <si>
    <t>777911113</t>
  </si>
  <si>
    <t>Pohyblivé napojení lité podlahy na stěnu nebo sokl</t>
  </si>
  <si>
    <t>366286756</t>
  </si>
  <si>
    <t>P01.01, P01.04
jen m.č. 1.03, 1.06, 1.07</t>
  </si>
  <si>
    <t>106</t>
  </si>
  <si>
    <t>998777101</t>
  </si>
  <si>
    <t>Přesun hmot tonážní pro podlahy lité v objektech v do 6 m</t>
  </si>
  <si>
    <t>100372904</t>
  </si>
  <si>
    <t>107</t>
  </si>
  <si>
    <t>781474154</t>
  </si>
  <si>
    <t>Montáž obkladů vnitřních keramických velkoformátových do 6 ks/m2 lepených flexibilním lepidlem</t>
  </si>
  <si>
    <t>1452697693</t>
  </si>
  <si>
    <t>A.02
obklady budou bez ukončovacích lišt, podél zárubní nebo zařizovacích předmětů, případně na dorazu s jiným materiálem bude spára vyplněna trvale pružným tmelem s fungicidní přísadou, vždy v barvě obkladového materiálu
spárovací hmota bude systémová v barvě obkladového materiálu</t>
  </si>
  <si>
    <t>108</t>
  </si>
  <si>
    <t>-783874338</t>
  </si>
  <si>
    <t>109</t>
  </si>
  <si>
    <t>781495111</t>
  </si>
  <si>
    <t>Penetrace podkladu vnitřních obkladů</t>
  </si>
  <si>
    <t>425697246</t>
  </si>
  <si>
    <t>110</t>
  </si>
  <si>
    <t>781734112</t>
  </si>
  <si>
    <t>Montáž obkladů vnějších z obkladaček cihelných do 85 ks/m2 lepené flexibilním lepidlem</t>
  </si>
  <si>
    <t>1336245886</t>
  </si>
  <si>
    <t>A.01, analog. vnitřních obkladů
včetně řezání pásků</t>
  </si>
  <si>
    <t>111</t>
  </si>
  <si>
    <t>596001</t>
  </si>
  <si>
    <t>obkladový pásek tl. 20 mm z cihelného střepu v tmavším šedohnědém barevném odstínu - bude upřesněno architektem</t>
  </si>
  <si>
    <t>1509998950</t>
  </si>
  <si>
    <t>112</t>
  </si>
  <si>
    <t>781739191</t>
  </si>
  <si>
    <t>Příplatek k montáži obkladů vnějších z obkladaček cihelných za plochu do 10 m2</t>
  </si>
  <si>
    <t>256322352</t>
  </si>
  <si>
    <t xml:space="preserve">A.01, analog. vnitřních obkladů (ostění)
</t>
  </si>
  <si>
    <t>113</t>
  </si>
  <si>
    <t>781739195</t>
  </si>
  <si>
    <t>Příplatek k montáži obkladů vnějších z obkladaček cihelných za spárování bílým cementem</t>
  </si>
  <si>
    <t>753050392</t>
  </si>
  <si>
    <t>A.01, analog. vnitřních obkladů</t>
  </si>
  <si>
    <t>114</t>
  </si>
  <si>
    <t>159200963</t>
  </si>
  <si>
    <t>A.04, analog. vnitřních obkladů
včetně řezání pásků
lepeno epoxidovým lepidlem na podklad z tahokovu, bez promaltovaných spár</t>
  </si>
  <si>
    <t>115</t>
  </si>
  <si>
    <t>-2139658309</t>
  </si>
  <si>
    <t>116</t>
  </si>
  <si>
    <t>-1715421355</t>
  </si>
  <si>
    <t xml:space="preserve">A.04, analog. vnitřních obkladů (ostění)
</t>
  </si>
  <si>
    <t>117</t>
  </si>
  <si>
    <t>998781101</t>
  </si>
  <si>
    <t>Přesun hmot tonážní pro obklady keramické v objektech v do 6 m</t>
  </si>
  <si>
    <t>-1426481132</t>
  </si>
  <si>
    <t>118</t>
  </si>
  <si>
    <t>784111001</t>
  </si>
  <si>
    <t>Oprášení (ometení ) podkladu v místnostech výšky do 3,80 m</t>
  </si>
  <si>
    <t>-1588824045</t>
  </si>
  <si>
    <t>119</t>
  </si>
  <si>
    <t>784111011</t>
  </si>
  <si>
    <t>Obroušení podkladu omítnutého v místnostech výšky do 3,80 m</t>
  </si>
  <si>
    <t>72096914</t>
  </si>
  <si>
    <t>sádrové omítky</t>
  </si>
  <si>
    <t>120</t>
  </si>
  <si>
    <t>784171101</t>
  </si>
  <si>
    <t>Zakrytí vnitřních podlah včetně pozdějšího odkrytí</t>
  </si>
  <si>
    <t>1097739929</t>
  </si>
  <si>
    <t>121</t>
  </si>
  <si>
    <t>581248420</t>
  </si>
  <si>
    <t xml:space="preserve">fólie pro malířské potřeby zakrývací, PG 4020-20, 7µ,  4 x 5 m</t>
  </si>
  <si>
    <t>1558601165</t>
  </si>
  <si>
    <t>122</t>
  </si>
  <si>
    <t>784171111</t>
  </si>
  <si>
    <t>Zakrytí vnitřních ploch stěn v místnostech výšky do 3,80 m</t>
  </si>
  <si>
    <t>-662352285</t>
  </si>
  <si>
    <t>123</t>
  </si>
  <si>
    <t>788225024</t>
  </si>
  <si>
    <t>124</t>
  </si>
  <si>
    <t>784181101</t>
  </si>
  <si>
    <t>Základní akrylátová jednonásobná penetrace podkladu v místnostech výšky do 3,80m</t>
  </si>
  <si>
    <t>711886959</t>
  </si>
  <si>
    <t>125</t>
  </si>
  <si>
    <t>784211101</t>
  </si>
  <si>
    <t>Dvojnásobné bílé malby ze směsí za mokra výborně otěruvzdorných v místnostech výšky do 3,80 m</t>
  </si>
  <si>
    <t>-57849144</t>
  </si>
  <si>
    <t>např. Primalex Fortissimo
první nátěr ředěný s 10% vody, druhý nátěr neředěný</t>
  </si>
  <si>
    <t>08 - Výrobky PSV</t>
  </si>
  <si>
    <t xml:space="preserve">    764 - Konstrukce klempířské</t>
  </si>
  <si>
    <t xml:space="preserve">    OV - Ostatní výrobky</t>
  </si>
  <si>
    <t xml:space="preserve">    OVV - Okna a vnější výplně</t>
  </si>
  <si>
    <t xml:space="preserve">    DVV - Dveře a vnitřní výplně</t>
  </si>
  <si>
    <t>949999xxx</t>
  </si>
  <si>
    <t xml:space="preserve">Pomocné pracovní lešení, pojízdné věže, montážní plošiny apod. potřebné pro montáž výrobků PSV </t>
  </si>
  <si>
    <t>-759942023</t>
  </si>
  <si>
    <t>764244404</t>
  </si>
  <si>
    <t>Oplechování horních ploch a nadezdívek bez rohů z TiZn předzvětral plechu kotvené rš 330 mm</t>
  </si>
  <si>
    <t>149951304</t>
  </si>
  <si>
    <t xml:space="preserve">analog. rš 300 mm, ozn. K.07
včetně průběžného kotevního plechu tl. 2 mm 
spoje na suvnou spojku
kompletní provedení podle popisu v TZ a Tabulce klempířských výrobků
</t>
  </si>
  <si>
    <t>764244406</t>
  </si>
  <si>
    <t>Oplechování horních ploch a nadezdívek bez rohů z TiZn předzvětral plechu kotvené rš 500 mm</t>
  </si>
  <si>
    <t>-113875611</t>
  </si>
  <si>
    <t>analog. rš 550 mm, ozn. K.01
včetně průběžného kotevního plechu tl. 2 mm
spoje na suvnou spojku
kompletní provedení podle popisu v TZ a Tabulce klempířských výrobků</t>
  </si>
  <si>
    <t>-331852811</t>
  </si>
  <si>
    <t>analog. rš 550 mm, ozn. K.09
včetně průběžného kotevního plechu tl. 2 mm
spoje na suvnou spojku
kompletní provedení podle popisu v TZ a Tabulce klempířských výrobků</t>
  </si>
  <si>
    <t>764244407</t>
  </si>
  <si>
    <t>Oplechování horních ploch a nadezdívek bez rohů z TiZn předzvětral plechu kotvené rš 670 mm</t>
  </si>
  <si>
    <t>-1349639433</t>
  </si>
  <si>
    <t>analog. rš 620 mm, ozn. K.02
včetně průběžného kotevního plechu tl. 2 mm 
spoje na suvnou spojku
kompletní provedení podle popisu v TZ a Tabulce klempířských výrobků</t>
  </si>
  <si>
    <t>764244411</t>
  </si>
  <si>
    <t xml:space="preserve">Oplechování horních ploch a nadezdívek bez rohů z TiZn předzvětral plechu kotvené rš  přes 800 mm</t>
  </si>
  <si>
    <t>971002664</t>
  </si>
  <si>
    <t>analog. rš 850 mm, ozn. K.08
včetně průběžného kotevního plechu tl. 2 mm 
spoje na suvnou spojku
kompletní provedení podle popisu v TZ a Tabulce klempířských výrobků</t>
  </si>
  <si>
    <t>764246402</t>
  </si>
  <si>
    <t xml:space="preserve">Oplechování parapetů rovných mechanicky kotvené z TiZn předzvětralého plechu  rš 200 mm</t>
  </si>
  <si>
    <t>1698132128</t>
  </si>
  <si>
    <t xml:space="preserve">analog. rš 195 mm, ozn. K.03
včetně průběžného kotevního plechu tl. 2 mm 
spoje na suvnou spojku
kompletní provedení podle popisu v TZ a Tabulce klempířských výrobků
</t>
  </si>
  <si>
    <t>764246441</t>
  </si>
  <si>
    <t>Oplechování parapetů rovných celoplošně lepené z TiZn předzvětralého plechu rš 150 mm</t>
  </si>
  <si>
    <t>1707264162</t>
  </si>
  <si>
    <t xml:space="preserve">analog. rš 145 mm, ozn. K.06
kompletní provedení podle popisu v TZ a Tabulce klempířských výrobků
</t>
  </si>
  <si>
    <t>764548402</t>
  </si>
  <si>
    <t>Hranatý svod včetně objímek, kolen, odskoků z TiZn předzvětralého plechu o straně 80 mm</t>
  </si>
  <si>
    <t>438581207</t>
  </si>
  <si>
    <t xml:space="preserve">ozn. K.04
kompletní provedení podle popisu v TZ a Tabulce klempířských výrobků
</t>
  </si>
  <si>
    <t>764548404</t>
  </si>
  <si>
    <t xml:space="preserve">Hranatý svod včetně objímek, kolen, odskoků  z TiZn předzvětralého plechu o straně 120 mm</t>
  </si>
  <si>
    <t>751339685</t>
  </si>
  <si>
    <t>analog. o straně 110 mm, ozn. K.05
kompletní provedení podle popisu v TZ a Tabulce klempířských výrobků</t>
  </si>
  <si>
    <t>998764101</t>
  </si>
  <si>
    <t>Přesun hmot tonážní pro konstrukce klempířské v objektech v do 6 m</t>
  </si>
  <si>
    <t>1328771064</t>
  </si>
  <si>
    <t>766-R01</t>
  </si>
  <si>
    <t>Montáž úložného regálu do učebny</t>
  </si>
  <si>
    <t>1552874747</t>
  </si>
  <si>
    <t>montáž prvku včetně vnitrostaveništního přesunu hmot a technologické manipulace 
včetně pomocného (spojovacího, kotevního apod.) materiálu potřebného pro montáž prvku</t>
  </si>
  <si>
    <t>615001</t>
  </si>
  <si>
    <t>úložný regál do učebny, dl. 2080 x hl. 475 x v. 2990 mm, ozn. T.01</t>
  </si>
  <si>
    <t>1035755648</t>
  </si>
  <si>
    <t>truhlářský výrobek ozn. T.01
kompletní provedení včetně všech doplňků a příslušenství viz Tabulka truhlářských výrobků
výroba a dodávka prvku včetně vypracování dodavatelské a dílenské dokumentace a mimostaveništní dopravy</t>
  </si>
  <si>
    <t>766-R02</t>
  </si>
  <si>
    <t>Montáž úložného regálu do úklidové místnosti</t>
  </si>
  <si>
    <t>-1269643481</t>
  </si>
  <si>
    <t>615002</t>
  </si>
  <si>
    <t xml:space="preserve">úložný regál do úklidové místnosti. dl. 2045 x hl. 400 x v. 2990 mm, ozn. T.02 </t>
  </si>
  <si>
    <t>-750530103</t>
  </si>
  <si>
    <t>truhlářský výrobek ozn. T.02
kompletní provedení včetně všech doplňků a příslušenství viz Tabulka truhlářských výrobků
výroba a dodávka prvku včetně vypracování dodavatelské a dílenské dokumentace a mimostaveništní dopravy</t>
  </si>
  <si>
    <t>766-R03</t>
  </si>
  <si>
    <t>Montáž lehké dřevěné příčky pro oddělení skladu v kanceláři</t>
  </si>
  <si>
    <t>-711476721</t>
  </si>
  <si>
    <t>615003</t>
  </si>
  <si>
    <t>lehká dřevěná příčka s posuvnými dveřmi pro oddělení skladu v kanceláři, dl. 3760 x v. 2990 mm, ozn. T.03</t>
  </si>
  <si>
    <t>-1907762268</t>
  </si>
  <si>
    <t>truhlářský výrobek ozn. T.03
kompletní provedení včetně všech doplňků a příslušenství viz Tabulka truhlářských výrobků
výroba a dodávka prvku včetně vypracování dodavatelské a dílenské dokumentace a mimostaveništní dopravy</t>
  </si>
  <si>
    <t>766-R04</t>
  </si>
  <si>
    <t>Montáž kuchyňské linky a pracovního ostrůvku</t>
  </si>
  <si>
    <t>soub</t>
  </si>
  <si>
    <t>2009010221</t>
  </si>
  <si>
    <t>615004a</t>
  </si>
  <si>
    <t>kuchyňská linka se skříňkami dl. 4590 mm, ozn. T.04 (bez spotřebičů)</t>
  </si>
  <si>
    <t>891084673</t>
  </si>
  <si>
    <t>truhlářský výrobek ozn. T.04
kompletní provedení včetně všech doplňků a příslušenství viz Tabulka truhlářských výrobků
výroba a dodávka prvku včetně vypracování dodavatelské a dílenské dokumentace a mimostaveništní dopravy</t>
  </si>
  <si>
    <t>61500ab</t>
  </si>
  <si>
    <t>pracovní ostrůvek se zásuvkami dl. 3000 mm, ozn T.04</t>
  </si>
  <si>
    <t>-176517991</t>
  </si>
  <si>
    <t>766-R05</t>
  </si>
  <si>
    <t>Montáž dřevěného obkladu stěny v chodbě</t>
  </si>
  <si>
    <t>-1829269586</t>
  </si>
  <si>
    <t xml:space="preserve">neviditelné kotvení přes primární rošt z dřevěných latí/desek
montáž prvku včetně vnitrostaveništního přesunu hmot a technologické manipulace 
včetně pomocného (spojovacího, kotevního apod.) materiálu potřebného pro montáž prvku
</t>
  </si>
  <si>
    <t>615005</t>
  </si>
  <si>
    <t>dřevěný obklad stěny v chodbě, ozn. T.05</t>
  </si>
  <si>
    <t>-107690350</t>
  </si>
  <si>
    <t>truhlářský výrobek ozn. T.05
kompletní provedení včetně roštu a všech doplňků a příslušenství viz Tabulka truhlářských výrobků
výroba a dodávka prvku včetně vypracování dodavatelské a dílenské dokumentace a mimostaveništní dopravy</t>
  </si>
  <si>
    <t>766-R06</t>
  </si>
  <si>
    <t>Montáž dřevěného obkladu stěny v kuchyňce</t>
  </si>
  <si>
    <t>-36495891</t>
  </si>
  <si>
    <t>615006</t>
  </si>
  <si>
    <t>dřevěný obklad stěny v kuchyňce, ozn. T.06</t>
  </si>
  <si>
    <t>452962196</t>
  </si>
  <si>
    <t>truhlářský výrobek ozn. T.06
kompletní provedení včetně roštu a všech doplňků a příslušenství viz Tabulka truhlářských výrobků
výroba a dodávka prvku včetně vypracování dodavatelské a dílenské dokumentace a mimostaveništní dopravy</t>
  </si>
  <si>
    <t>766-R07</t>
  </si>
  <si>
    <t>Montáž dřevěného obkladu stěny v kanceláři</t>
  </si>
  <si>
    <t>1387993322</t>
  </si>
  <si>
    <t>615007</t>
  </si>
  <si>
    <t>dřevěný obklad stěny v kanceláři, ozn. T.07</t>
  </si>
  <si>
    <t>1578452803</t>
  </si>
  <si>
    <t>truhlářský výrobek ozn. T.07
kompletní provedení včetně roštu a všech doplňků a příslušenství viz Tabulka truhlářských výrobků
výroba a dodávka prvku včetně vypracování dodavatelské a dílenské dokumentace a mimostaveništní dopravy</t>
  </si>
  <si>
    <t>767-R01</t>
  </si>
  <si>
    <t>Montáž ocelové systémové nerezové kotvy pro uložení lícového zdiva v úrovni soklu</t>
  </si>
  <si>
    <t>-1732322153</t>
  </si>
  <si>
    <t>553001</t>
  </si>
  <si>
    <t>ocelová systémová nerezová kotva pro uložení lícového zdiva v úrovni soklu, ozn. Z.01</t>
  </si>
  <si>
    <t>-856773128</t>
  </si>
  <si>
    <t>zámečnický výrobek ozn. Z.01
ref. výrobek ELMCO EKS-30
kompletní provedení včetně povrchové úpravy a všech doplňků a příslušenství viz Tabulka zámečnických výrobků a TZ
výroba a dodávka prvku včetně vypracování dodavatelské a dílenské dokumentace a mimostaveništní dopravy</t>
  </si>
  <si>
    <t>767-R02</t>
  </si>
  <si>
    <t>Montáž ocelového úhelníku pro kotvení rámů copilitové stěny</t>
  </si>
  <si>
    <t>-592241233</t>
  </si>
  <si>
    <t>553002</t>
  </si>
  <si>
    <t>ocelový úhlelník pro kotvení rámů copilitové stěny, ozn. Z.02</t>
  </si>
  <si>
    <t>1443338251</t>
  </si>
  <si>
    <t xml:space="preserve">zámečnický výrobek ozn. Z.02
kompletní provedení včetně povrchové úpravy a všech doplňků a příslušenství viz Tabulka zámečnických výrobků a TZ
výroba a dodávka prvku včetně vypracování dodavatelské a dílenské dokumentace a mimostaveništní dopravy
</t>
  </si>
  <si>
    <t>767-R03</t>
  </si>
  <si>
    <t>Montáž ocelové vstupní branky ze svařované rámové konstrukce včetně kování a zámku</t>
  </si>
  <si>
    <t>-1948278472</t>
  </si>
  <si>
    <t>553003</t>
  </si>
  <si>
    <t>ocelová vstupní branka ze svařované ocelové rámové konstrukce včetně kování a samozamykacího elektromechanického zámku tř. bezp. 4, š. 1200 x v. 1720 mm, ozn. Z.03</t>
  </si>
  <si>
    <t>708215173</t>
  </si>
  <si>
    <t>zámečnický výrobek ozn. Z.03
kompletní provedení včetně povrchové úpravy a všech doplňků a příslušenství viz Tabulka zámečnických výrobků a TZ
výroba a dodávka prvku včetně vypracování dodavatelské a dílenské dokumentace a mimostaveništní dopravy</t>
  </si>
  <si>
    <t>767-R04</t>
  </si>
  <si>
    <t>823082050</t>
  </si>
  <si>
    <t>553004</t>
  </si>
  <si>
    <t xml:space="preserve">ocelová vstupní branka ze svařované ocelové rámové konstrukce včetně kování a samozamykacího elektromechanického zámku tř. bezp. 4, š.  2600 x v. 1200 mm, ozn. Z.04</t>
  </si>
  <si>
    <t>-1297602165</t>
  </si>
  <si>
    <t>zámečnický výrobek ozn. Z.04
kompletní provedení včetně povrchové úpravy a všech doplňků a příslušenství viz Tabulka zámečnických výrobků a TZ
výroba a dodávka prvku včetně vypracování dodavatelské a dílenské dokumentace a mimostaveništní dopravy</t>
  </si>
  <si>
    <t>767-R05</t>
  </si>
  <si>
    <t>1768827696</t>
  </si>
  <si>
    <t>553005</t>
  </si>
  <si>
    <t>ocelová branka ze svařované ocelové rámové konstrukce včetně kování a zámku, š. 1300 x v. 1200 mm, ozn.Z.05</t>
  </si>
  <si>
    <t>2086053435</t>
  </si>
  <si>
    <t>zámečnický výrobek ozn. Z.05
kompletní provedení včetně povrchové úpravy a všech doplňků a příslušenství viz Tabulka zámečnických výrobků a TZ
výroba a dodávka prvku včetně vypracování dodavatelské a dílenské dokumentace a mimostaveništní dopravy</t>
  </si>
  <si>
    <t>767-R06</t>
  </si>
  <si>
    <t>Montáž průběžného ocelového dvojitého L svařence pro kotvení copilitové stěny u stropu nástavby</t>
  </si>
  <si>
    <t>-1154648264</t>
  </si>
  <si>
    <t>553006</t>
  </si>
  <si>
    <t xml:space="preserve">průběžný ocelový dvojitý L svařenec pro kotvení copilitové stěny u stropu nástavby, svařeno z plechu tl. 10 mm, ozn. Z.06 </t>
  </si>
  <si>
    <t>-238214383</t>
  </si>
  <si>
    <t>zámečnický výrobek ozn. Z.06
výšková rektifikace přes oválné otvory
kompletní provedení včetně povrchové úpravy a všech doplňků a příslušenství viz Tabulka zámečnických výrobků a TZ
výroba a dodávka prvku včetně vypracování dodavatelské a dílenské dokumentace a mimostaveništní dopravy</t>
  </si>
  <si>
    <t>767-R07</t>
  </si>
  <si>
    <t>Montáž ocelového svařovaného úhelníku pro vyložení atiky</t>
  </si>
  <si>
    <t>499372828</t>
  </si>
  <si>
    <t xml:space="preserve">do úhelníku budou po osazení na místě vyříznuty otvory pro odvodnění střechy a prostup chrliče
montáž prvku včetně vnitrostaveništního přesunu hmot a technologické manipulace 
včetně pomocného (spojovacího, kotevního apod.) materiálu potřebného pro montáž prvku
</t>
  </si>
  <si>
    <t>553007</t>
  </si>
  <si>
    <t>ocelový svařovaný úhelník pro vyložení atiky, svařeno z plechu tl. 10 mm, ozn. Z.07</t>
  </si>
  <si>
    <t>1330902882</t>
  </si>
  <si>
    <t>zámečnický výrobek ozn. Z.07
kompletní provedení včetně povrchové úpravy a všech doplňků a příslušenství viz Tabulka zámečnických výrobků a TZ
výroba a dodávka prvku včetně vypracování dodavatelské a dílenské dokumentace a mimostaveništní dopravy</t>
  </si>
  <si>
    <t>767-R08</t>
  </si>
  <si>
    <t>Montáž lakovaného ocelového krycího lemovacího plechu atiky</t>
  </si>
  <si>
    <t>2098539489</t>
  </si>
  <si>
    <t xml:space="preserve">svařeno, kotveno lepením např. Enkolitem
montáž prvku včetně vnitrostaveništního přesunu hmot a technologické manipulace 
včetně pomocného (spojovacího, kotevního apod.) materiálu potřebného pro montáž prvku
</t>
  </si>
  <si>
    <t>553008</t>
  </si>
  <si>
    <t xml:space="preserve">lakovaný ocelový krycí lemovací plech atiky š. 290 + 30 mm, ozn. Z.08 </t>
  </si>
  <si>
    <t>-398209528</t>
  </si>
  <si>
    <t>zámečnický výrobek ozn. Z.08
kompletní provedení včetně povrchové úpravy a všech doplňků a příslušenství viz Tabulka zámečnických výrobků a TZ
výroba a dodávka prvku včetně vypracování dodavatelské a dílenské dokumentace a mimostaveništní dopravy</t>
  </si>
  <si>
    <t>767-R09</t>
  </si>
  <si>
    <t>Montáž ocelové svařované konstrukce pro kotvení rámu dveří a zasklení v úrovni stropu</t>
  </si>
  <si>
    <t>-1926364825</t>
  </si>
  <si>
    <t>553009</t>
  </si>
  <si>
    <t>ocelová svařovaná konstrukce pro kotvení rámu dveří a zasklení v úrovni stropu, dl. 4050 mm, ozn. Z.09</t>
  </si>
  <si>
    <t>1695913973</t>
  </si>
  <si>
    <t xml:space="preserve">zámečnický výrobek ozn. Z.09
kompletní provedení včetně povrchové úpravy a všech doplňků a příslušenství viz Tabulka zámečnických výrobků a TZ
výroba a dodávka prvku včetně vypracování dodavatelské a dílenské dokumentace a mimostaveništní dopravy
</t>
  </si>
  <si>
    <t>767-R10</t>
  </si>
  <si>
    <t>Montáž typového rámu a poklopu revizní šachty</t>
  </si>
  <si>
    <t>-88809307</t>
  </si>
  <si>
    <t>553010</t>
  </si>
  <si>
    <t>typový hliníkový rám a poklop revizní šachty sv. rozměr 600 x 1000 mm vodotěsný, ozn. Z.10</t>
  </si>
  <si>
    <t>671105049</t>
  </si>
  <si>
    <t>zámečnický výrobek ozn. Z.10
ref. výrobek GABEX Aludeck AD 61 3t k zadláždění vodotěsný
kompletní provedení včetně povrchové úpravy a všech doplňků a příslušenství viz Tabulka zámečnických výrobků a TZ
výroba a dodávka prvku včetně vypracování dodavatelské a dílenské dokumentace a mimostaveništní dopravy</t>
  </si>
  <si>
    <t>767-R11</t>
  </si>
  <si>
    <t>Montáž ocelové patky pro osazení dřevěných stropních trámů</t>
  </si>
  <si>
    <t>-488623473</t>
  </si>
  <si>
    <t>553011</t>
  </si>
  <si>
    <t>ocelová patka pro osazení dřevěných stropních trámů, svařeno z plechu tl. 8 mm, ozn. Z.11</t>
  </si>
  <si>
    <t>-763926151</t>
  </si>
  <si>
    <t>zámečnický výrobek ozn. Z.11
kompletní provedení včetně povrchové úpravy a všech doplňků a příslušenství viz Tabulka zámečnických výrobků a TZ
výroba a dodávka prvku včetně vypracování dodavatelské a dílenské dokumentace a mimostaveništní dopravy</t>
  </si>
  <si>
    <t>767-R12</t>
  </si>
  <si>
    <t>Montáž lakovaného ocelového vnitřního parapetního plechu</t>
  </si>
  <si>
    <t>-470346843</t>
  </si>
  <si>
    <t>553012</t>
  </si>
  <si>
    <t>lakovaný ocelový vnitřní parapetní plech š. 305 + 30 mm, ozn.Z.12</t>
  </si>
  <si>
    <t>1402104751</t>
  </si>
  <si>
    <t>zámečnický výrobek ozn. Z.12
kompletní provedení včetně povrchové úpravy a všech doplňků a příslušenství viz Tabulka zámečnických výrobků a TZ
výroba a dodávka prvku včetně vypracování dodavatelské a dílenské dokumentace a mimostaveništní dopravy</t>
  </si>
  <si>
    <t>767-R13</t>
  </si>
  <si>
    <t>Montáž lakovaného ocelového vnějšího krycího plechu</t>
  </si>
  <si>
    <t>691971717</t>
  </si>
  <si>
    <t xml:space="preserve">kotveno lepením např. Enkolitem
montáž prvku včetně vnitrostaveništního přesunu hmot a technologické manipulace 
včetně pomocného (spojovacího, kotevního apod.) materiálu potřebného pro montáž prvku
</t>
  </si>
  <si>
    <t>553013</t>
  </si>
  <si>
    <t>lakovaný ocelový vnější krycí plech š. 170 + 20 mm, ozn.Z.13</t>
  </si>
  <si>
    <t>1876104967</t>
  </si>
  <si>
    <t>zámečnický výrobek ozn. Z.13
kompletní provedení včetně povrchové úpravy a všech doplňků a příslušenství viz Tabulka zámečnických výrobků a TZ
výroba a dodávka prvku včetně vypracování dodavatelské a dílenské dokumentace a mimostaveništní dopravy</t>
  </si>
  <si>
    <t>767-R14</t>
  </si>
  <si>
    <t xml:space="preserve">Montáž stínění pergoly </t>
  </si>
  <si>
    <t>221605999</t>
  </si>
  <si>
    <t xml:space="preserve">kotveno přes patní plechy do prefa žb konstrukce pergoly pomocí mechanických kotev
montáž prvku včetně vnitrostaveništního přesunu hmot a technologické manipulace 
včetně pomocného (spojovacího, kotevního apod.) materiálu potřebného pro montáž prvku
</t>
  </si>
  <si>
    <t>553014</t>
  </si>
  <si>
    <t>stínění pergoly z ocelového válcovaného plechu, zavěšeno na ocelových nosných profilech, ozn. Z14</t>
  </si>
  <si>
    <t>1493760508</t>
  </si>
  <si>
    <t>výměra je půdorysná plocha stínící konstrukce
zámečnický výrobek ozn. Z.14
kompletní provedení včetně povrchové úpravy a všech doplňků a příslušenství viz Tabulka zámečnických výrobků a TZ
výroba a dodávka prvku včetně vypracování dodavatelské a dílenské dokumentace a mimostaveništní dopravy</t>
  </si>
  <si>
    <t>767-R15</t>
  </si>
  <si>
    <t xml:space="preserve">Montáž věšáku na kabáty </t>
  </si>
  <si>
    <t>-1585425684</t>
  </si>
  <si>
    <t xml:space="preserve">skrytě kotveno do stěny a podlahy přes ocelové patní konzoly
montáž prvku včetně vnitrostaveništního přesunu hmot a technologické manipulace 
včetně pomocného (spojovacího, kotevního apod.) materiálu potřebného pro montáž prvku
</t>
  </si>
  <si>
    <t>5530015</t>
  </si>
  <si>
    <t>věšák na kabáty do šatny, ozn. Z15</t>
  </si>
  <si>
    <t>332681719</t>
  </si>
  <si>
    <t>zámečnický výrobek ozn. Z.15
kompletní provedení včetně povrchové úpravy a všech doplňků a příslušenství viz Tabulka zámečnických výrobků a TZ
výroba a dodávka prvku včetně vypracování dodavatelské a dílenské dokumentace a mimostaveništní dopravy</t>
  </si>
  <si>
    <t>767-R16</t>
  </si>
  <si>
    <t>Montáž oplechování čelní strany pilíře oplocení</t>
  </si>
  <si>
    <t>-2018635497</t>
  </si>
  <si>
    <t xml:space="preserve">kotveno k betonovému zdivu pilíře lepením, např. Enkolit
montáž prvku včetně vnitrostaveništního přesunu hmot a technologické manipulace 
včetně pomocného (spojovacího, kotevního apod.) materiálu potřebného pro montáž prvku
</t>
  </si>
  <si>
    <t>553016</t>
  </si>
  <si>
    <t>oplechování čelní strany pilíře oplocení s integrovanými dvířky PS NN, info vitrínou a zvonkovým tablem, ozn. Z16</t>
  </si>
  <si>
    <t>-365556927</t>
  </si>
  <si>
    <t>zámečnický výrobek ozn. Z.16
kompletní provedení včetně povrchové úpravy a všech doplňků a příslušenství viz Tabulka zámečnických výrobků a TZ
výroba a dodávka prvku včetně vypracování dodavatelské a dílenské dokumentace a mimostaveništní dopravy</t>
  </si>
  <si>
    <t>767-R17</t>
  </si>
  <si>
    <t>Montáž vnitřní hliníkové žaluzie</t>
  </si>
  <si>
    <t>1614207019</t>
  </si>
  <si>
    <t xml:space="preserve">kotveno do SDK konstrukce vruty
montáž prvku včetně vnitrostaveništního přesunu hmot a technologické manipulace 
včetně pomocného (spojovacího, kotevního apod.) materiálu potřebného pro montáž prvku
</t>
  </si>
  <si>
    <t>553017</t>
  </si>
  <si>
    <t>vnitřní hliníková krycí žaluzie, ozn. Z17</t>
  </si>
  <si>
    <t>1016543612</t>
  </si>
  <si>
    <t>zámečnický výrobek ozn. Z.17
kompletní provedení včetně povrchové úpravy a všech doplňků a příslušenství viz Tabulka zámečnických výrobků a TZ
výroba a dodávka prvku včetně vypracování dodavatelské a dílenské dokumentace a mimostaveništní dopravy</t>
  </si>
  <si>
    <t>767-R18</t>
  </si>
  <si>
    <t>-101489324</t>
  </si>
  <si>
    <t>553018</t>
  </si>
  <si>
    <t>lakovaný ocelový vnější krycí plech š. 30 + 350 + 30 mm, ozn.Z.18</t>
  </si>
  <si>
    <t>1071343001</t>
  </si>
  <si>
    <t>zámečnický výrobek ozn. Z.18
kompletní provedení včetně povrchové úpravy a všech doplňků a příslušenství viz Tabulka zámečnických výrobků a TZ
výroba a dodávka prvku včetně vypracování dodavatelské a dílenské dokumentace a mimostaveništní dopravy</t>
  </si>
  <si>
    <t>OV-R01</t>
  </si>
  <si>
    <t>Montáž rámu a zádveřní vnitřní podlahové čistící zóny</t>
  </si>
  <si>
    <t>-609204175</t>
  </si>
  <si>
    <t>697001</t>
  </si>
  <si>
    <t>zádveřní vnitřní podlahová čistící zóna pro odstranění jemných nečistot, 2865 x 990 mm, ozn. OV.01</t>
  </si>
  <si>
    <t>-1454406450</t>
  </si>
  <si>
    <t>ostatní výrobek ozn. OV.01
ref. výrobek EMCO Diplomat CBI s kartáčovými lamelami, hliníkový rám
kompletní provedení včetně všech doplňků a příslušenství viz Tabulka ostatních výrobků
výroba a dodávka prvku včetně vypracování dodavatelské a dílenské dokumentace a mimostaveništní dopravy</t>
  </si>
  <si>
    <t>OV-R02</t>
  </si>
  <si>
    <t>Montáž přenosného hasícího přístroje</t>
  </si>
  <si>
    <t>-389073484</t>
  </si>
  <si>
    <t>449001</t>
  </si>
  <si>
    <t>přenosný hasící přístroj práškový PG6 (34A), ozn. OV.02</t>
  </si>
  <si>
    <t>736450689</t>
  </si>
  <si>
    <t>ostatní výrobek ozn. OV.02
kompletní provedení včetně všech doplňků a příslušenství viz Tabulka ostatních výrobků
výroba a dodávka prvku včetně vypracování dodavatelské a dílenské dokumentace a mimostaveništní dopravy</t>
  </si>
  <si>
    <t>OV-R03</t>
  </si>
  <si>
    <t>Montáž chrliče kulatého s integrovanou manžetou z hydroizol. fólie a ochrannou mřížkou</t>
  </si>
  <si>
    <t>796924197</t>
  </si>
  <si>
    <t>chrlič kulatý s integrovanou manžetou z hydroziol. fólie a ochrannou mřížkou, ozn. OV.03</t>
  </si>
  <si>
    <t>-1186820921</t>
  </si>
  <si>
    <t>ostatní výrobek ozn. OV.03
PVC, DN 70
kompletní provedení včetně všech doplňků a příslušenství viz Tabulka ostatních výrobků
výroba a dodávka prvku včetně vypracování dodavatelské a dílenské dokumentace a mimostaveništní dopravy</t>
  </si>
  <si>
    <t>OV-R04</t>
  </si>
  <si>
    <t>93575760</t>
  </si>
  <si>
    <t>283002</t>
  </si>
  <si>
    <t>chrlič kulatý s integrovanou manžetou z hydroizol. fólie a ochrannou mřížkou, ozn. OV.04</t>
  </si>
  <si>
    <t>-1263855701</t>
  </si>
  <si>
    <t>ostatní výrobek ozn. OV.04
PVC, DN 110
kompletní provedení včetně všech doplňků a příslušenství viz Tabulka ostatních výrobků
výroba a dodávka prvku včetně vypracování dodavatelské a dílenské dokumentace a mimostaveništní dopravy</t>
  </si>
  <si>
    <t>OV-R05</t>
  </si>
  <si>
    <t>Montáž nerezové ochranné šachty pro chrliče střechy s kačírkem</t>
  </si>
  <si>
    <t>-1172079614</t>
  </si>
  <si>
    <t>553019</t>
  </si>
  <si>
    <t>nerezová ochranná šachta pro chrliče střechy s kačírkem, 250 x 150 x 100 mm, ozn. OV.05</t>
  </si>
  <si>
    <t>994549147</t>
  </si>
  <si>
    <t>ostatní výrobek ozn. OV.05
kompletní provedení včetně všech doplňků a příslušenství viz Tabulka ostatních výrobků
výroba a dodávka prvku včetně vypracování dodavatelské a dílenské dokumentace a mimostaveništní dopravy</t>
  </si>
  <si>
    <t>OV-R06</t>
  </si>
  <si>
    <t>Montáž nerezové ochranné šachty pro střešní vpusti střechy s kačírkem</t>
  </si>
  <si>
    <t>-1695397543</t>
  </si>
  <si>
    <t>553020</t>
  </si>
  <si>
    <t>nerezová ochranná šachta pro střešní vpusti střechy s kačírkem, 250 x 250 x 100 mm, ozn. OV.06</t>
  </si>
  <si>
    <t>-2037123302</t>
  </si>
  <si>
    <t xml:space="preserve">ostatní výrobek ozn. OV.06
kompletní provedení včetně všech doplňků a příslušenství viz Tabulka ostatních výrobků
výroba a dodávka prvku včetně vypracování dodavatelské a dílenské dokumentace a mimostaveništní dopravy
</t>
  </si>
  <si>
    <t>OV-R07</t>
  </si>
  <si>
    <t>Montáž kačírkové okrajové lišty pro střechy s kačírkem</t>
  </si>
  <si>
    <t>916718823</t>
  </si>
  <si>
    <t>553021</t>
  </si>
  <si>
    <t>hliníková kačírková okrajová lišta pro střechy s kačírkem, 50/65 mm, ozn. OV.07</t>
  </si>
  <si>
    <t>1547331372</t>
  </si>
  <si>
    <t xml:space="preserve">ostatní výrobek ozn. OV.07
kompletní provedení včetně všech doplňků a příslušenství viz Tabulka ostatních výrobků
výroba a dodávka prvku včetně vypracování dodavatelské a dílenské dokumentace a mimostaveništní dopravy
</t>
  </si>
  <si>
    <t>OV-R08</t>
  </si>
  <si>
    <t>Montáž systémové sanitární příčky s dveřmi z DTD panelů</t>
  </si>
  <si>
    <t>-1819362585</t>
  </si>
  <si>
    <t>590001</t>
  </si>
  <si>
    <t xml:space="preserve">systémová sanitární příčka s dveřmi z DTD panelů, tl. panelu 30 mm, dl. 2500 + 1635 x v. 2500 mm (vč. 1x dveří 700 x 2100 mm), ozn. OV.08 </t>
  </si>
  <si>
    <t>1040391503</t>
  </si>
  <si>
    <t>ostatní výrobek ozn. OV.08
ref. výrobek SCHÄFER SVF 30 Jump, 
kompletní provedení včetně všech doplňků a příslušenství viz Tabulka ostatních výrobků
výroba a dodávka prvku včetně vypracování dodavatelské a dílenské dokumentace a mimostaveništní dopravy</t>
  </si>
  <si>
    <t>OV-R09</t>
  </si>
  <si>
    <t>643568328</t>
  </si>
  <si>
    <t>590002</t>
  </si>
  <si>
    <t>systémová sanitární příčka s dveřmi z DTD panelů, tl. panelu 30 mm, dl. 1500 + 2285 x v. 2500 mm (vč. 2x dveří 700 x 2100 mm), ozn. OV.09</t>
  </si>
  <si>
    <t>220592461</t>
  </si>
  <si>
    <t>ostatní výrobek ozn. OV.09
ref. výrobek SCHÄFER SVF 30 Jump, 
kompletní provedení včetně všech doplňků a příslušenství viz Tabulka ostatních výrobků
výroba a dodávka prvku včetně vypracování dodavatelské a dílenské dokumentace a mimostaveništní dopravy</t>
  </si>
  <si>
    <t>OV-R10</t>
  </si>
  <si>
    <t>Montáž požárně bezpečnostního značení</t>
  </si>
  <si>
    <t>1359086410</t>
  </si>
  <si>
    <t>735001</t>
  </si>
  <si>
    <t>požárně bezpečnostní značení podle ČSN ISO 3864 a ČSN 01 8013, ozn. OV.10</t>
  </si>
  <si>
    <t>-354308012</t>
  </si>
  <si>
    <t xml:space="preserve">ostatní výrobek ozn. OV.10
kompletní provedení včetně všech doplňků a příslušenství viz Tabulka ostatních výrobků
výroba a dodávka prvku včetně vypracování dodavatelské a dílenské dokumentace a mimostaveništní dopravy
</t>
  </si>
  <si>
    <t>OV-R11</t>
  </si>
  <si>
    <t>Montáž těsnění prostupů potrubí TZB skrz hydroizolační vrstvu spodní stavby</t>
  </si>
  <si>
    <t>2133911492</t>
  </si>
  <si>
    <t>283003</t>
  </si>
  <si>
    <t>komplexní řešení těsnění prostupů potrubí TZB skrz hydroizolační vrstvu spodní stavby, ozn. OV.11</t>
  </si>
  <si>
    <t>-836395581</t>
  </si>
  <si>
    <t xml:space="preserve">ostatní výrobek ozn. OV.11
kompletní provedení včetně všech doplňků a příslušenství viz Tabulka ostatních výrobků
výroba a dodávka prvku včetně vypracování dodavatelské a dílenské dokumentace a mimostaveništní dopravy
</t>
  </si>
  <si>
    <t>OV-R12</t>
  </si>
  <si>
    <t>Montáž zatemňovacích rolet vnitřních předokenních, elektro-motoricky ovládaných, instalace ke stropní konstrukci, zapojení elektro, seřízení</t>
  </si>
  <si>
    <t>-127321673</t>
  </si>
  <si>
    <t>611001a</t>
  </si>
  <si>
    <t>zatemňovací roleta vnitřní předokenní, elektro-motoricky ovládaná, instalace ke stropní konstrukci, dl. 3180 x rozvin 3840 mm, ozn. OV.12</t>
  </si>
  <si>
    <t>-1907567254</t>
  </si>
  <si>
    <t>ostatní výrobek ozn. OV.12
ref. výrobek HUNTER DOUGLAS EOS-500M, napájení 24V
kompletní provedení včetně všech doplňků a příslušenství viz Tabulka ostatních výrobků
výroba a dodávka prvku včetně vypracování dodavatelské a dílenské dokumentace a mimostaveništní dopravy</t>
  </si>
  <si>
    <t>611001b</t>
  </si>
  <si>
    <t>zatemňovací roleta vnitřní předokenní, elektro-motoricky ovládaná, instalace ke stropní konstrukci, dl. 3350 x rozvin 3000 mm, ozn. OV.12</t>
  </si>
  <si>
    <t>-1670863314</t>
  </si>
  <si>
    <t>611001c</t>
  </si>
  <si>
    <t>zatemňovací roleta vnitřní předokenní, elektro-motoricky ovládaná, instalace ke stropní konstrukci, dl. 2750 x rozvin 3000 mm, ozn. OV.12</t>
  </si>
  <si>
    <t>2102885489</t>
  </si>
  <si>
    <t>611001d</t>
  </si>
  <si>
    <t>zatemňovací roleta vnitřní předokenní, elektro-motoricky ovládaná, instalace ke stropní konstrukci, dl. 3050 x rozvin 3000 mm, ozn. OV.12</t>
  </si>
  <si>
    <t>1766773820</t>
  </si>
  <si>
    <t>611001e</t>
  </si>
  <si>
    <t>zatemňovací roleta vnitřní předokenní, elektro-motoricky ovládaná, instalace ke stropní konstrukci, dl. 2950 x rozvin 3000 mm, ozn. OV.12</t>
  </si>
  <si>
    <t>703490023</t>
  </si>
  <si>
    <t>611001f</t>
  </si>
  <si>
    <t>1365221988</t>
  </si>
  <si>
    <t>OV-R13</t>
  </si>
  <si>
    <t>Montáž akustických rolet</t>
  </si>
  <si>
    <t>1484934186</t>
  </si>
  <si>
    <t>611002a</t>
  </si>
  <si>
    <t>akustická roleta dle akustických požadavků, 2450 x 3120 mm, ozn. OV.13</t>
  </si>
  <si>
    <t>-426011558</t>
  </si>
  <si>
    <t>ostatní výrobek ozn. OV.13
kompletní provedení včetně všech doplňků a příslušenství viz Tabulka ostatních výrobků
výroba a dodávka prvku včetně vypracování dodavatelské a dílenské dokumentace a mimostaveništní dopravy</t>
  </si>
  <si>
    <t>611002b</t>
  </si>
  <si>
    <t>akustická roleta dle akustických požadavků, 3850 x 3120 mm, ozn. OV.13</t>
  </si>
  <si>
    <t>1702552673</t>
  </si>
  <si>
    <t>OV-R14</t>
  </si>
  <si>
    <t>Montáž elektrických projekčních pláten</t>
  </si>
  <si>
    <t>-1300731875</t>
  </si>
  <si>
    <t>358001</t>
  </si>
  <si>
    <t xml:space="preserve">elektrické projekční plátno pro veřejnou přední projekci s dálkovým ovládáním, instalace ke stropu, dl. 3180 x r.v. 2500 mm, ozn. OV.14 </t>
  </si>
  <si>
    <t>-1702441004</t>
  </si>
  <si>
    <t>ostatní výrobek ozn. OV.14
ref. výrobek NOBO Wall Screen
kompletní provedení včetně všech doplňků a příslušenství viz Tabulka ostatních výrobků
výroba a dodávka prvku včetně vypracování dodavatelské a dílenské dokumentace a mimostaveništní dopravy</t>
  </si>
  <si>
    <t>OV-R17</t>
  </si>
  <si>
    <t>Montáž zrcadla WC předsíň</t>
  </si>
  <si>
    <t>1909068619</t>
  </si>
  <si>
    <t xml:space="preserve">montáž prvku včetně vnitrostaveništního přesunu hmot a technologické manipulace 
včetně pomocného (spojovacího, kotevního apod.) materiálu potřebného pro montáž prvku
</t>
  </si>
  <si>
    <t>634001</t>
  </si>
  <si>
    <t>zrcadlo na WC předsíň, ozn. OV.17</t>
  </si>
  <si>
    <t>-299195164</t>
  </si>
  <si>
    <t xml:space="preserve">ostatní výrobek ozn. OV.17
kompletní provedení včetně všech doplňků a příslušenství viz Tabulka ostatních výrobků
výroba a dodávka prvku včetně vypracování dodavatelské a dílenské dokumentace a mimostaveništní dopravy
</t>
  </si>
  <si>
    <t>OV-R18</t>
  </si>
  <si>
    <t>Montáž zrcadla WC TP</t>
  </si>
  <si>
    <t>2142689959</t>
  </si>
  <si>
    <t>634002</t>
  </si>
  <si>
    <t>zrcadlo na WC TP, ozn. OV.18</t>
  </si>
  <si>
    <t>702125960</t>
  </si>
  <si>
    <t xml:space="preserve">ostatní výrobek ozn. OV.18
kompletní provedení včetně všech doplňků a příslušenství viz Tabulka ostatních výrobků
výroba a dodávka prvku včetně vypracování dodavatelské a dílenské dokumentace a mimostaveništní dopravy
</t>
  </si>
  <si>
    <t>OV-R19</t>
  </si>
  <si>
    <t>Montáž rámu a dvířek hydrantu</t>
  </si>
  <si>
    <t>1407451237</t>
  </si>
  <si>
    <t>553030</t>
  </si>
  <si>
    <t>dvířka hydrantu s rámem do zdiva, ozn. OV.19</t>
  </si>
  <si>
    <t>-1254073455</t>
  </si>
  <si>
    <t xml:space="preserve">ostatní výrobek ozn. OV.19
kompletní provedení včetně všech doplňků a příslušenství viz Tabulka ostatních výrobků
výroba a dodávka prvku včetně vypracování dodavatelské a dílenské dokumentace a mimostaveništní dopravy
</t>
  </si>
  <si>
    <t>OV-R20</t>
  </si>
  <si>
    <t>Montáž rámu a dvířek HUV</t>
  </si>
  <si>
    <t>1906212485</t>
  </si>
  <si>
    <t>553031</t>
  </si>
  <si>
    <t>dvířka HUV s rámem do zdiva, ozn. OV.20</t>
  </si>
  <si>
    <t>306582633</t>
  </si>
  <si>
    <t>ostatní výrobek ozn. OV.20
kompletní provedení včetně všech doplňků a příslušenství viz Tabulka ostatních výrobků
výroba a dodávka prvku včetně vypracování dodavatelské a dílenské dokumentace a mimostaveništní dopravy</t>
  </si>
  <si>
    <t>OV-R21</t>
  </si>
  <si>
    <t>Montáž informační vitríny do pilíře oplocení</t>
  </si>
  <si>
    <t>341782559</t>
  </si>
  <si>
    <t>553032</t>
  </si>
  <si>
    <t>informační vitrína do pilíře oplocení, ozn. OV.21</t>
  </si>
  <si>
    <t>-2003136294</t>
  </si>
  <si>
    <t>ostatní výrobek ozn. OV.21
kompletní provedení včetně všech doplňků a příslušenství viz Tabulka ostatních výrobků
výroba a dodávka prvku včetně vypracování dodavatelské a dílenské dokumentace a mimostaveništní dopravy</t>
  </si>
  <si>
    <t>OV-R22</t>
  </si>
  <si>
    <t>Montáž prohazovací poštovní schránky do pilíře oplocení</t>
  </si>
  <si>
    <t>1892464444</t>
  </si>
  <si>
    <t>553033</t>
  </si>
  <si>
    <t>prohazovací poštovní schránka pro zabudování do pilíře oplocení s nastavovací hloubkou, ozn. OV.22</t>
  </si>
  <si>
    <t>466828060</t>
  </si>
  <si>
    <t>ostatní výrobek ozn. OV.22
kompletní provedení včetně všech doplňků a příslušenství viz Tabulka ostatních výrobků
výroba a dodávka prvku včetně vypracování dodavatelské a dílenské dokumentace a mimostaveništní dopravy</t>
  </si>
  <si>
    <t>OV-R23</t>
  </si>
  <si>
    <t>Montáž ocelového záhonového obrubníku</t>
  </si>
  <si>
    <t>8151012</t>
  </si>
  <si>
    <t>553034</t>
  </si>
  <si>
    <t>ocelový záhonový obrubník, ozn. OV.23</t>
  </si>
  <si>
    <t>1446012088</t>
  </si>
  <si>
    <t>ostatní výrobek ozn. OV.23
kompletní provedení včetně všech doplňků a příslušenství viz Tabulka ostatních výrobků
výroba a dodávka prvku včetně vypracování dodavatelské a dílenské dokumentace a mimostaveništní dopravy</t>
  </si>
  <si>
    <t>OVV-R01</t>
  </si>
  <si>
    <t>Montáž prosklené stěny z Al profilů</t>
  </si>
  <si>
    <t>-489812789</t>
  </si>
  <si>
    <t>výplně budou osazeny podle knihy stavebních detailů, v souladu s ČSN 74 6077 a podle schémat a specifikace ve výkazu výrobků
kompletní kotevní konstrukce a připojovací materiál (např. kotevní profily, parotěsné folie, hydroizolační folie, montážní pěny, podkladní podložky atd.) vnějších otvorových výplní musí být součástí jejich dodávky a nejsou zahrnuty ani vykazovány v architektonicko-stavební části dokumentace
montáž prvku včetně vnitrostaveništního přesunu hmot a technologické manipulace 
včetně pomocného (spojovacího, kotevního apod.) materiálu potřebného pro montáž prvku</t>
  </si>
  <si>
    <t>553022</t>
  </si>
  <si>
    <t>stěna z Al profilů 3400 x 3650 mm, pevné zasklení, zcela zapuštěné a skryté rámy, ozn. O.01</t>
  </si>
  <si>
    <t>-1954486185</t>
  </si>
  <si>
    <t>vnější výplň ozn. O.01
ref. výrobce Izolační skla a.s.
předsazená montáž výplně v rovině tepelné izolace
kompletní provedení včetně zasklení a všech doplňků a příslušenství viz Tabulka oken a vnějších výplní a popis v TZ
výroba a dodávka prvku včetně vypracování dodavatelské a dílenské dokumentace a mimostaveništní dopravy</t>
  </si>
  <si>
    <t>OVV-R02</t>
  </si>
  <si>
    <t>Montáž prosklené stěny z Al/dřevěných profilů</t>
  </si>
  <si>
    <t>1232304001</t>
  </si>
  <si>
    <t>553023</t>
  </si>
  <si>
    <t>stěna z Al/dřevěných profilů 2965 x 3150 mm, pevné zasklení v kombinaci se vstupními 2křídlými dveřmi, ozn. O.02</t>
  </si>
  <si>
    <t>494336362</t>
  </si>
  <si>
    <t>vnější výplň ozn. O.02
ref. výrobek ACTUAL ALWOOD, resp. ACTUAL CUBIC
předsazená montáž výplně v rovině tepelné izolace
kompletní provedení včetně zasklení a všech doplňků a příslušenství viz Tabulka oken a vnějších výplní a popis v TZ
výroba a dodávka prvku včetně vypracování dodavatelské a dílenské dokumentace a mimostaveništní dopravy</t>
  </si>
  <si>
    <t>OVV-R03</t>
  </si>
  <si>
    <t>-2137568470</t>
  </si>
  <si>
    <t>553024</t>
  </si>
  <si>
    <t>stěna z Al/dřevěných profilů 5100 x 3150 mm, pevné zasklení v kombinaci se otevíravým okenním 2křídlem, ozn. O.03B</t>
  </si>
  <si>
    <t>-1303726037</t>
  </si>
  <si>
    <t>vnější výplň ozn. O.03B
ref. výrobek ACTUAL ALWOOD, resp. ACTUAL CUBIC
balkonový práh H=20 mm
předsazená montáž výplně v rovině tepelné izolace
kompletní provedení včetně zasklení a všech doplňků a příslušenství viz Tabulka oken a vnějších výplní a popis v TZ
výroba a dodávka prvku včetně vypracování dodavatelské a dílenské dokumentace a mimostaveništní dopravy</t>
  </si>
  <si>
    <t>OVV-R04</t>
  </si>
  <si>
    <t>1822814672</t>
  </si>
  <si>
    <t>553025</t>
  </si>
  <si>
    <t>stěna z Al/dřevěných profilů 4070 x 3150 mm, pevné zasklení v kombinaci se otevíravým okenním křídlem, ozn. O.04</t>
  </si>
  <si>
    <t>191656105</t>
  </si>
  <si>
    <t>vnější výplň ozn. O.04
ref. výrobek ACTUAL ALWOOD, resp. ACTUAL CUBIC
balkonový práh H=20 mm
předsazená montáž výplně v rovině tepelné izolace
kompletní provedení včetně zasklení a všech doplňků a příslušenství viz Tabulka oken a vnějších výplní a popis v TZ
výroba a dodávka prvku včetně vypracování dodavatelské a dílenské dokumentace a mimostaveništní dopravy</t>
  </si>
  <si>
    <t>OVV-R05</t>
  </si>
  <si>
    <t>213116779</t>
  </si>
  <si>
    <t>553026</t>
  </si>
  <si>
    <t>stěna z Al/dřevěných profilů 4070 x 3150 mm, pevné zasklení v kombinaci se otevíravým okenním křídlem, ozn. O.05</t>
  </si>
  <si>
    <t>1797976027</t>
  </si>
  <si>
    <t>vnější výplň ozn. O.05
ref. výrobek ACTUAL ALWOOD, resp. ACTUAL CUBIC
balkonový práh H=20 mm
předsazená montáž výplně v rovině tepelné izolace
kompletní provedení včetně zasklení a všech doplňků a příslušenství viz Tabulka oken a vnějších výplní a popis v TZ
výroba a dodávka prvku včetně vypracování dodavatelské a dílenské dokumentace a mimostaveništní dopravy</t>
  </si>
  <si>
    <t>OVV-R06</t>
  </si>
  <si>
    <t>-2055780656</t>
  </si>
  <si>
    <t>553027</t>
  </si>
  <si>
    <t>stěna z Al/dřevěných profilů 1600 x 2800 mm, pevné zasklení v kombinaci se otevíravým okenním křídlem, ozn. O.06</t>
  </si>
  <si>
    <t>-876544470</t>
  </si>
  <si>
    <t>vnější výplň ozn. O.06
ref. výrobek ACTUAL ALWOOD, resp. ACTUAL CUBIC
balkonový práh H=20 mm
předsazená montáž výplně v rovině tepelné izolace
kompletní provedení včetně zasklení a všech doplňků a příslušenství viz Tabulka oken a vnějších výplní a popis v TZ
výroba a dodávka prvku včetně vypracování dodavatelské a dílenské dokumentace a mimostaveništní dopravy</t>
  </si>
  <si>
    <t>OVV-R07</t>
  </si>
  <si>
    <t>757688588</t>
  </si>
  <si>
    <t>553028</t>
  </si>
  <si>
    <t>stěna z Al profilů 3165 x 3150 mm, pevné zasklení, zcela zapuštěné a skryté rámy, ozn. O.07</t>
  </si>
  <si>
    <t>1902439963</t>
  </si>
  <si>
    <t>vnější výplň ozn. O.07
ref. výrobce Izolační skla a.s.
předsazená montáž výplně v rovině tepelné izolace
kompletní provedení včetně zasklení a všech doplňků a příslušenství viz Tabulka oken a vnějších výplní a popis v TZ
výroba a dodávka prvku včetně vypracování dodavatelské a dílenské dokumentace a mimostaveništní dopravy</t>
  </si>
  <si>
    <t>OVV-R08</t>
  </si>
  <si>
    <t>-165920448</t>
  </si>
  <si>
    <t>126</t>
  </si>
  <si>
    <t>553029</t>
  </si>
  <si>
    <t>stěna z Al/dřevěných profilů 1950 x 3150 mm, pevné zasklení v kombinaci se otevíravým okenním křídlem, ozn. O.08</t>
  </si>
  <si>
    <t>1226055896</t>
  </si>
  <si>
    <t>vnější výplň ozn. O.08
ref. výrobek ACTUAL ALWOOD, resp. ACTUAL CUBIC
balkonový práh H=20 mm
předsazená montáž výplně v rovině tepelné izolace
kompletní provedení včetně zasklení a všech doplňků a příslušenství viz Tabulka oken a vnějších výplní a popis v TZ
výroba a dodávka prvku včetně vypracování dodavatelské a dílenské dokumentace a mimostaveništní dopravy</t>
  </si>
  <si>
    <t>127</t>
  </si>
  <si>
    <t>DVV-R01</t>
  </si>
  <si>
    <t>Montáž atyp. 2kř dřevěných venkovních dveří s rámovou zárubní</t>
  </si>
  <si>
    <t>158716027</t>
  </si>
  <si>
    <t>výplně včetně kování a zámku budou osazeny podle knihy stavebních detailů, v souladu s ČSN 74 6077 a podle schémat a specifikace ve výkazu výrobků
kompletní kotevní konstrukce a připojovací materiál (např. kotevní profily, parotěsné folie, hydroizolační folie, montážní pěny, podkladní podložky atd.) otvorových výplní musí být součástí jejich dodávky a nejsou zahrnuty ani vykazovány v architektonicko-stavební části dokumentace
montáž prvku včetně vnitrostaveništního přesunu hmot a technologické manipulace 
včetně pomocného (spojovacího, kotevního apod.) materiálu potřebného pro montáž prvku</t>
  </si>
  <si>
    <t>128</t>
  </si>
  <si>
    <t>611001</t>
  </si>
  <si>
    <t>atyp dřevěné venkovní plné 2kř. vstupní dveře hladké 1690 x 3500 mm, ozn. D.01</t>
  </si>
  <si>
    <t>1096011678</t>
  </si>
  <si>
    <t>venkovní dveře ozn. D.01
atyp. rámová zárubeň, kování atyp. umělecká výroba
předsazená montáž výplně v rovině tepelné izolace
kompletní provedení včetně všech doplňků a příslušenství viz Tabulka dveří a vnitřních výplní a popis v TZ
výroba a dodávka prvku včetně vypracování dodavatelské a dílenské dokumentace a mimostaveništní dopravy</t>
  </si>
  <si>
    <t>129</t>
  </si>
  <si>
    <t>DVV-R02</t>
  </si>
  <si>
    <t>Montáž atyp. 2kř dřevěných vnitřních dveří s rámovou zárubní</t>
  </si>
  <si>
    <t>-256611484</t>
  </si>
  <si>
    <t>130</t>
  </si>
  <si>
    <t>611002</t>
  </si>
  <si>
    <t>atyp dřevěné vnitřní plné 2kř. vstupní dveře hladké 1900 x 3000 mm, ozn. D.02</t>
  </si>
  <si>
    <t>1627664675</t>
  </si>
  <si>
    <t>vnitřní dveře ozn. D.02
atyp. rámová zárubeň, kování atyp. umělecká výroba
předsazená montáž výplně v rovině obkladu stěn
kompletní provedení včetně všech doplňků a příslušenství viz Tabulka dveří a vnitřních výplní a popis v TZ
výroba a dodávka prvku včetně vypracování dodavatelské a dílenské dokumentace a mimostaveništní dopravy</t>
  </si>
  <si>
    <t>131</t>
  </si>
  <si>
    <t>DVV-R03</t>
  </si>
  <si>
    <t>Montáž atyp. 1kř dřevěných vnitřních dveří s rámovou zárubní</t>
  </si>
  <si>
    <t>-196263740</t>
  </si>
  <si>
    <t>132</t>
  </si>
  <si>
    <t>611003</t>
  </si>
  <si>
    <t>atyp dřevěné vnitřní plné 1kř. dveře hladké 1000 x 3000 mm, ozn. D.03</t>
  </si>
  <si>
    <t>1509235798</t>
  </si>
  <si>
    <t xml:space="preserve">vnitřní dveře ozn. D.03
atyp. rámová zárubeň, kování atyp. umělecká výroba
předsazená montáž výplně v rovině obkladu stěn
kompletní provedení včetně všech doplňků a příslušenství viz Tabulka dveří a vnitřních výplní a popis v TZ
výroba a dodávka prvku včetně vypracování dodavatelské a dílenské dokumentace a mimostaveništní dopravy
</t>
  </si>
  <si>
    <t>133</t>
  </si>
  <si>
    <t>DVV-R04</t>
  </si>
  <si>
    <t>-1562645045</t>
  </si>
  <si>
    <t>134</t>
  </si>
  <si>
    <t>611004</t>
  </si>
  <si>
    <t>atyp dřevěné vnitřní plné 1kř. dveře hladké 1000 x 3000 mm, ozn. D.04</t>
  </si>
  <si>
    <t>735827377</t>
  </si>
  <si>
    <t xml:space="preserve">vnitřní dveře ozn. D.04
atyp. rámová zárubeň, kování atyp. umělecká výroba
předsazená montáž výplně v rovině obkladu stěn
kompletní provedení včetně všech doplňků a příslušenství viz Tabulka dveří a vnitřních výplní a popis v TZ
výroba a dodávka prvku včetně vypracování dodavatelské a dílenské dokumentace a mimostaveništní dopravy
</t>
  </si>
  <si>
    <t>135</t>
  </si>
  <si>
    <t>DVV-R05</t>
  </si>
  <si>
    <t>-152729553</t>
  </si>
  <si>
    <t>136</t>
  </si>
  <si>
    <t>611005</t>
  </si>
  <si>
    <t>atyp dřevěné vnitřní plné 1kř. dveře hladké 800 x 2600 mm, ozn. D.05</t>
  </si>
  <si>
    <t>630282917</t>
  </si>
  <si>
    <t xml:space="preserve">vnitřní dveře ozn. D.05
atyp. rámová zárubeň, kování atyp. umělecká výroba
předsazená montáž výplně v rovině obkladu stěn
kompletní provedení včetně všech doplňků a příslušenství viz Tabulka dveří a vnitřních výplní a popis v TZ
výroba a dodávka prvku včetně vypracování dodavatelské a dílenské dokumentace a mimostaveništní dopravy
</t>
  </si>
  <si>
    <t>137</t>
  </si>
  <si>
    <t>DVV-R06</t>
  </si>
  <si>
    <t>1961509515</t>
  </si>
  <si>
    <t>138</t>
  </si>
  <si>
    <t>611006</t>
  </si>
  <si>
    <t>atyp dřevěné vnitřní plné 1kř. dveře hladké 1000 x 2600 mm, ozn. D.06</t>
  </si>
  <si>
    <t>-493439822</t>
  </si>
  <si>
    <t xml:space="preserve">vnitřní dveře ozn. D.06
atyp. rámová zárubeň, kování atyp. umělecká výroba
předsazená montáž výplně v rovině obkladu stěn
kompletní provedení včetně všech doplňků a příslušenství viz Tabulka dveří a vnitřních výplní a popis v TZ
výroba a dodávka prvku včetně vypracování dodavatelské a dílenské dokumentace a mimostaveništní dopravy
</t>
  </si>
  <si>
    <t>139</t>
  </si>
  <si>
    <t>DVV-R07</t>
  </si>
  <si>
    <t>Montáž typ. 1kř dřevěných vnitřních dveří s ocelovou zárubní</t>
  </si>
  <si>
    <t>-1820955486</t>
  </si>
  <si>
    <t>140</t>
  </si>
  <si>
    <t>611007</t>
  </si>
  <si>
    <t>typ dřevěné vnitřní plné 1kř. dveře hladké bezfalcové 700 x 2100 mm, ozn. D.07</t>
  </si>
  <si>
    <t>370793447</t>
  </si>
  <si>
    <t xml:space="preserve">vnitřní dveře ozn. D.07
atyp. ocelová zárubeň HSE-USD se stínovou drážkou, kování atyp. umělecká výroba
kompletní provedení včetně všech doplňků a příslušenství viz Tabulka dveří a vnitřních výplní a popis v TZ
výroba a dodávka prvku včetně vypracování dodavatelské a dílenské dokumentace a mimostaveništní dopravy
</t>
  </si>
  <si>
    <t>141</t>
  </si>
  <si>
    <t>DVV-R08</t>
  </si>
  <si>
    <t>175152801</t>
  </si>
  <si>
    <t>142</t>
  </si>
  <si>
    <t>611008</t>
  </si>
  <si>
    <t>atyp dřevěné vnitřní plné 1kř. dveře hladké 1000 x 3000 mm, ozn. D.08</t>
  </si>
  <si>
    <t>54001149</t>
  </si>
  <si>
    <t xml:space="preserve">vnitřní dveře ozn. D.08
atyp. rámová zárubeň, kování atyp. umělecká výroba
předsazená montáž výplně v rovině obkladu stěn
kompletní provedení včetně všech doplňků a příslušenství viz Tabulka dveří a vnitřních výplní a popis v TZ
výroba a dodávka prvku včetně vypracování dodavatelské a dílenské dokumentace a mimostaveništní dopravy
</t>
  </si>
  <si>
    <t>143</t>
  </si>
  <si>
    <t>DVV-R09</t>
  </si>
  <si>
    <t>Montáž atyp. celoskleněných 2kř dveří s pevnými postranními díly</t>
  </si>
  <si>
    <t>-558552118</t>
  </si>
  <si>
    <t>144</t>
  </si>
  <si>
    <t>590003</t>
  </si>
  <si>
    <t>atyp celoskleněné 2kř dveře s pevnými postranními díly 3700 x 3000 mm, čistý průchod 900+900 x 3000 mm, ozn. D.09</t>
  </si>
  <si>
    <t>-755100109</t>
  </si>
  <si>
    <t>vnitřní dveře ozn. D.09
tvrzené čiré bezpečnostní sklo, pevné části do zapuštěných skrytých profilů, kování atyp. umělecká výroba
kompletní provedení včetně všech doplňků a příslušenství viz Tabulka dveří a vnitřních výplní a popis v TZ
výroba a dodávka prvku včetně vypracování dodavatelské a dílenské dokumentace a mimostaveništní dopravy</t>
  </si>
  <si>
    <t>145</t>
  </si>
  <si>
    <t>DVV-R10</t>
  </si>
  <si>
    <t>Montáž atyp. 1kř dřevěných vnitřních dveří s rámovou zárubní a pevného zasklení, ozn. D.10</t>
  </si>
  <si>
    <t>-1065259123</t>
  </si>
  <si>
    <t>146</t>
  </si>
  <si>
    <t>590004</t>
  </si>
  <si>
    <t>atyp pevná prosklená část 3090 x 2600 mm, ozn. D.10</t>
  </si>
  <si>
    <t>1627849934</t>
  </si>
  <si>
    <t xml:space="preserve">pevné prosklení ozn. D.10
tvrzené čiré bezpečnostní sklo, pevné části do zapuštěných skrytých profilů
předsazená montáž výplně v rovině obkladu stěn
kompletní provedení včetně všech doplňků a příslušenství viz Tabulka dveří a vnitřních výplní a popis v TZ
výroba a dodávka prvku včetně vypracování dodavatelské a dílenské dokumentace a mimostaveništní dopravy
</t>
  </si>
  <si>
    <t>147</t>
  </si>
  <si>
    <t>611009</t>
  </si>
  <si>
    <t>atyp dřevěné vnitřní plné 1kř. dveře hladké 1000 x 2600 mm, ozn. D.10</t>
  </si>
  <si>
    <t>-118722102</t>
  </si>
  <si>
    <t xml:space="preserve">vnitřní dveře ozn. D.10 integrované s pevným zasklením
atyp. rámová zárubeň, kování atyp. umělecká výroba
předsazená montáž výplně v rovině obkladu stěn
kompletní provedení včetně všech doplňků a příslušenství viz Tabulka dveří a vnitřních výplní a popis v TZ
výroba a dodávka prvku včetně vypracování dodavatelské a dílenské dokumentace a mimostaveništní dopravy
</t>
  </si>
  <si>
    <t>148</t>
  </si>
  <si>
    <t>DVV-R11</t>
  </si>
  <si>
    <t>Montáž atyp. 1kř dřevěných vnitřních dveří s rámovou zárubní a pevného zasklení, ozn. D.11</t>
  </si>
  <si>
    <t>-592701693</t>
  </si>
  <si>
    <t>149</t>
  </si>
  <si>
    <t>590005</t>
  </si>
  <si>
    <t>atyp pevná prosklená část 3090 x 2600 mm, ozn. D.11</t>
  </si>
  <si>
    <t>-371139118</t>
  </si>
  <si>
    <t xml:space="preserve">pevné prosklení ozn. D.11
tvrzené čiré bezpečnostní sklo, pevné části do zapuštěných skrytých profilů
předsazená montáž výplně v rovině obkladu stěn
kompletní provedení včetně všech doplňků a příslušenství viz Tabulka dveří a vnitřních výplní a popis v TZ
výroba a dodávka prvku včetně vypracování dodavatelské a dílenské dokumentace a mimostaveništní dopravy
</t>
  </si>
  <si>
    <t>150</t>
  </si>
  <si>
    <t>611010</t>
  </si>
  <si>
    <t>atyp dřevěné vnitřní plné 1kř. dveře hladké 1000 x 2600 mm, ozn. D.11</t>
  </si>
  <si>
    <t>1710729173</t>
  </si>
  <si>
    <t xml:space="preserve">vnitřní dveře ozn. D.11 integrované s pevným zasklením
atyp. rámová zárubeň, kování atyp. umělecká výroba
předsazená montáž výplně v rovině obkladu stěn
kompletní provedení včetně všech doplňků a příslušenství viz Tabulka dveří a vnitřních výplní a popis v TZ
výroba a dodávka prvku včetně vypracování dodavatelské a dílenské dokumentace a mimostaveništní dopravy
</t>
  </si>
  <si>
    <t>09 - Oplocení a venkovní plochy</t>
  </si>
  <si>
    <t>HSV - HSV</t>
  </si>
  <si>
    <t xml:space="preserve">    OPL-A - Oplocení část A</t>
  </si>
  <si>
    <t xml:space="preserve">      1 - Zemní práce</t>
  </si>
  <si>
    <t xml:space="preserve">      2 - Zakládání</t>
  </si>
  <si>
    <t xml:space="preserve">      3 - Svislé a kompletní konstrukce</t>
  </si>
  <si>
    <t xml:space="preserve">      95 - Různé dokončovací konstrukce a práce pozemních staveb</t>
  </si>
  <si>
    <t xml:space="preserve">      998 - Přesun hmot</t>
  </si>
  <si>
    <t xml:space="preserve">    OPL-B - Oplocení část B</t>
  </si>
  <si>
    <t xml:space="preserve">    OPL-C - Oplocení část C</t>
  </si>
  <si>
    <t xml:space="preserve">    OPL-D - Oplocení část D</t>
  </si>
  <si>
    <t xml:space="preserve">    VPL - Venkovní plochy</t>
  </si>
  <si>
    <t xml:space="preserve">      59 - Kryty pozemních komunikací, letišť a ploch dlážděné</t>
  </si>
  <si>
    <t xml:space="preserve">      63 - Podlahy a podlahové konstrukce</t>
  </si>
  <si>
    <t>-105891604</t>
  </si>
  <si>
    <t>161961072</t>
  </si>
  <si>
    <t>133202011</t>
  </si>
  <si>
    <t>Hloubení šachet ručním nebo pneum nářadím v soudržných horninách tř. 3, plocha výkopu do 4 m2</t>
  </si>
  <si>
    <t>84633945</t>
  </si>
  <si>
    <t>133202019</t>
  </si>
  <si>
    <t>Příplatek za lepivost u hloubení šachet ručním nebo pneum nářadím v horninách tř. 3</t>
  </si>
  <si>
    <t>-1040173746</t>
  </si>
  <si>
    <t>-1157633826</t>
  </si>
  <si>
    <t>-183873704</t>
  </si>
  <si>
    <t>1572827258</t>
  </si>
  <si>
    <t>-186630962</t>
  </si>
  <si>
    <t>274313711</t>
  </si>
  <si>
    <t>Základové pásy z betonu tř. C 20/25</t>
  </si>
  <si>
    <t>2020563237</t>
  </si>
  <si>
    <t>348272xxx</t>
  </si>
  <si>
    <t>Plotová zeď tl 150 mm z betonových tvarovek hladkých přírodních na MC včetně spárování</t>
  </si>
  <si>
    <t>1966489333</t>
  </si>
  <si>
    <t>betonové dutinové tvarovky z vibrolisovaného betonu
vyztuženo betonářskou výztuží ve svislém i vodorovném směru
zalití dutin betonem
nebude provedena další povrchová úprava, zdivo bude provedeno v pohledové kvalitě</t>
  </si>
  <si>
    <t>348272312</t>
  </si>
  <si>
    <t>Ztužující věnec plotové zdi tl 150 mm z věncovek hladkých přírodních vč výplně betonem C16/20</t>
  </si>
  <si>
    <t>-1788751034</t>
  </si>
  <si>
    <t>348272512</t>
  </si>
  <si>
    <t>Plotová stříška pro zeď tl 155 mm z tvarovek hladkých nebo štípaných přírodních</t>
  </si>
  <si>
    <t>580265884</t>
  </si>
  <si>
    <t>348273907</t>
  </si>
  <si>
    <t>Držák plotových polí koncový vkládaný do ložných spár plotového sloupku</t>
  </si>
  <si>
    <t>1969239345</t>
  </si>
  <si>
    <t>analog. pro přichycení sloupků</t>
  </si>
  <si>
    <t>348273942</t>
  </si>
  <si>
    <t>Revizní nerezová dvířka 405x605 mm osazená na plotovou zeď</t>
  </si>
  <si>
    <t>-236581467</t>
  </si>
  <si>
    <t>348921xxx</t>
  </si>
  <si>
    <t>Plotový pilířek z betonových tvárnic</t>
  </si>
  <si>
    <t>2074315266</t>
  </si>
  <si>
    <t>348171120</t>
  </si>
  <si>
    <t>Osazení rámového oplocení výšky do 1,5 m ve sklonu svahu do 15°</t>
  </si>
  <si>
    <t>1139499823</t>
  </si>
  <si>
    <t>panel plotový typový DIRICKX AXIS typ D, různé výšky</t>
  </si>
  <si>
    <t>2081704571</t>
  </si>
  <si>
    <t>svařovaný typový panel AXIS
typ panelu D, rovný s dvojitým horizontálním drátem
povrchová úprava žárovým zinkováním 60-80 mikronů
šíře panelu 2500 mm, výška proměnlivá
rozměry oka 200x50 mm
průměr vodorovného drátu 6 mm
průměr svislého drátu 5 mm
RAL dle výběru architekta</t>
  </si>
  <si>
    <t>338171113</t>
  </si>
  <si>
    <t>Osazování sloupků a vzpěr plotových ocelových v 2,00 m se zabetonováním</t>
  </si>
  <si>
    <t>-1364840792</t>
  </si>
  <si>
    <t>sloupek typový DIRICKX dl. 150 cm vč. vymezovačů, úchytů apod.</t>
  </si>
  <si>
    <t>1862747465</t>
  </si>
  <si>
    <t>sloupek z Ja 60x40/2 mm, povrchová úprava žárovým zinkováním 60-80 mikronů,
opatřeno maticemi pro uchycení plotových panelů
kotveno do betonové patky nebo základu
RAL dle výběru architekta</t>
  </si>
  <si>
    <t>sloupek typový DIRICKX dl. 170 cm vč. vymezovačů, úchytů apod.</t>
  </si>
  <si>
    <t>893928884</t>
  </si>
  <si>
    <t>95394xxxx</t>
  </si>
  <si>
    <t>Dodání plastové nádoby 240 litrů na odpad s kolečky</t>
  </si>
  <si>
    <t>1239064337</t>
  </si>
  <si>
    <t>998232110</t>
  </si>
  <si>
    <t>Přesun hmot pro oplocení zděné z cihel nebo tvárnic v do 3 m</t>
  </si>
  <si>
    <t>993044030</t>
  </si>
  <si>
    <t>154153705</t>
  </si>
  <si>
    <t>-1606502285</t>
  </si>
  <si>
    <t>-53869918</t>
  </si>
  <si>
    <t>758911705</t>
  </si>
  <si>
    <t>1487247424</t>
  </si>
  <si>
    <t>1643712419</t>
  </si>
  <si>
    <t>-239431506</t>
  </si>
  <si>
    <t>-137023860</t>
  </si>
  <si>
    <t>543589513</t>
  </si>
  <si>
    <t>478274592</t>
  </si>
  <si>
    <t>1342201940</t>
  </si>
  <si>
    <t>620397437</t>
  </si>
  <si>
    <t>866380989</t>
  </si>
  <si>
    <t xml:space="preserve">předběžně 25% objemu
</t>
  </si>
  <si>
    <t>1758064732</t>
  </si>
  <si>
    <t>-581503734</t>
  </si>
  <si>
    <t xml:space="preserve">do 20 km
</t>
  </si>
  <si>
    <t>1773712118</t>
  </si>
  <si>
    <t>2033664173</t>
  </si>
  <si>
    <t>-1886284706</t>
  </si>
  <si>
    <t>1892105156</t>
  </si>
  <si>
    <t>-1911038571</t>
  </si>
  <si>
    <t>851466717</t>
  </si>
  <si>
    <t>1807883281</t>
  </si>
  <si>
    <t>-1001046995</t>
  </si>
  <si>
    <t>410814478</t>
  </si>
  <si>
    <t>690878863</t>
  </si>
  <si>
    <t>-507880146</t>
  </si>
  <si>
    <t>-1748951477</t>
  </si>
  <si>
    <t>-439063828</t>
  </si>
  <si>
    <t>841230164</t>
  </si>
  <si>
    <t>-482467423</t>
  </si>
  <si>
    <t>594171744</t>
  </si>
  <si>
    <t>2117708214</t>
  </si>
  <si>
    <t>sloupek typový DIRICKX dl. 190 cm vč. vymezovačů, úchytů apod.</t>
  </si>
  <si>
    <t>333478304</t>
  </si>
  <si>
    <t>vzpěra typová DIRICKX vč. úchytů apod.</t>
  </si>
  <si>
    <t>1947413857</t>
  </si>
  <si>
    <t>vzpěra typová, povrchová úprava žárovým zinkováním 60-80 mikronů,
kotveno do betonové patky nebo základu
RAL dle výběru architekta</t>
  </si>
  <si>
    <t>-506277814</t>
  </si>
  <si>
    <t>596411111</t>
  </si>
  <si>
    <t>Kladení dlažby z vegetačních tvárnic komunikací pro pěší tl 80 mm pl do 50 m2</t>
  </si>
  <si>
    <t>-635192670</t>
  </si>
  <si>
    <t>P.02</t>
  </si>
  <si>
    <t>592281xxx</t>
  </si>
  <si>
    <t>tvárnice betonová zatravňovací tl. 8 cm</t>
  </si>
  <si>
    <t>1792121710</t>
  </si>
  <si>
    <t>271532212</t>
  </si>
  <si>
    <t>Podsyp pod základové konstrukce se zhutněním z hrubého kameniva frakce 16 až 32 mm</t>
  </si>
  <si>
    <t>1963296601</t>
  </si>
  <si>
    <t xml:space="preserve">tl. 20 cm, hutněno na Edef2=10 MPa
P.02, P.03
</t>
  </si>
  <si>
    <t>271532213</t>
  </si>
  <si>
    <t>Podsyp pod základové konstrukce se zhutněním z hrubého kameniva frakce 8 až 16 mm</t>
  </si>
  <si>
    <t>868756063</t>
  </si>
  <si>
    <t xml:space="preserve">tl. 5 cm
P.02, P.03
</t>
  </si>
  <si>
    <t>271572211</t>
  </si>
  <si>
    <t>Podsyp pod základové konstrukce se zhutněním z netříděného štěrkopísku</t>
  </si>
  <si>
    <t>1348610133</t>
  </si>
  <si>
    <t>tl. 3 cm, frakce 0-8 mm
P.02, P.03</t>
  </si>
  <si>
    <t>273322xxx</t>
  </si>
  <si>
    <t>Základové desky ze ŽB se zvýšenými nároky na prostředí tř. C 30/37</t>
  </si>
  <si>
    <t>1631389820</t>
  </si>
  <si>
    <t>P.03
pochozí betonová deska bude provedena jako venkovní česaný beton
stupeň vlivu prostředí XF4 dle ČSN EN 206
včetně dilatací po cca 6m</t>
  </si>
  <si>
    <t>-1635206606</t>
  </si>
  <si>
    <t>P.03</t>
  </si>
  <si>
    <t>-1224053576</t>
  </si>
  <si>
    <t>273362021</t>
  </si>
  <si>
    <t>Výztuž základových desek svařovanými sítěmi Kari</t>
  </si>
  <si>
    <t>-2071559555</t>
  </si>
  <si>
    <t>318/002 - Profese PSV</t>
  </si>
  <si>
    <t>01 - ZTI</t>
  </si>
  <si>
    <t xml:space="preserve">neobsahuje průleh retence_x000d_
</t>
  </si>
  <si>
    <t>D1 - Vodovod</t>
  </si>
  <si>
    <t xml:space="preserve">    D2 - potrubí PPR a rPe</t>
  </si>
  <si>
    <t xml:space="preserve">    D3 - baterie</t>
  </si>
  <si>
    <t xml:space="preserve">    D4 - vývody pro</t>
  </si>
  <si>
    <t xml:space="preserve">    D5 - ohřívač vody</t>
  </si>
  <si>
    <t xml:space="preserve">    D6 - armatury</t>
  </si>
  <si>
    <t xml:space="preserve">    D7 - ostatní zařízení</t>
  </si>
  <si>
    <t>D8 - Kanalizace dešťová + splašková</t>
  </si>
  <si>
    <t xml:space="preserve">    D9 - Potrubí HT a KG vč. Tvarovek</t>
  </si>
  <si>
    <t xml:space="preserve">    D10 - zařizovací předměty vč. příslušenství - referenční</t>
  </si>
  <si>
    <t xml:space="preserve">    D11 - montážní systémy Geberit</t>
  </si>
  <si>
    <t xml:space="preserve">    D12 - odpadní soupravy a zápachové uzavírky</t>
  </si>
  <si>
    <t xml:space="preserve">    D13 - tvarovky HL</t>
  </si>
  <si>
    <t xml:space="preserve">    D14 - doplňky zařizovacích předmětů - referenční</t>
  </si>
  <si>
    <t xml:space="preserve">    D15 - Ostatní</t>
  </si>
  <si>
    <t>Pol56</t>
  </si>
  <si>
    <t>potrubí PPR d20 včetně tvarovek, upevnění a izolace</t>
  </si>
  <si>
    <t>Pol57</t>
  </si>
  <si>
    <t>potrubí PPR d25 včetně tvarovek, upevnění a izolace</t>
  </si>
  <si>
    <t>Pol58</t>
  </si>
  <si>
    <t>potrubí PPR d32 včetně tvarovek, upevnění a izolace</t>
  </si>
  <si>
    <t>Pol59</t>
  </si>
  <si>
    <t>potrubí PE-HD 32x3 SDR 11</t>
  </si>
  <si>
    <t>Pol60</t>
  </si>
  <si>
    <t>potrubí ocelové pozinkované DN25 včetně tvarovek, upevnění a izolace</t>
  </si>
  <si>
    <t>Pol61</t>
  </si>
  <si>
    <t>zemní práce pro potrubí PE-HD</t>
  </si>
  <si>
    <t>bm</t>
  </si>
  <si>
    <t>Pol62</t>
  </si>
  <si>
    <t>umyvadlová stojánková páková baterie</t>
  </si>
  <si>
    <t>ks</t>
  </si>
  <si>
    <t>Pol63</t>
  </si>
  <si>
    <t>umyvadlová stojánková baterie termostatické- dětské</t>
  </si>
  <si>
    <t>Pol64</t>
  </si>
  <si>
    <t>umyvadlová stojánková páková baterie pro tělesně postížené</t>
  </si>
  <si>
    <t>Pol65</t>
  </si>
  <si>
    <t>sprchová nástěnná páková baterie pro tělesně postížené</t>
  </si>
  <si>
    <t>Pol66</t>
  </si>
  <si>
    <t>dřezová stojánková páková baterie</t>
  </si>
  <si>
    <t>Pol67</t>
  </si>
  <si>
    <t>nástěnná páková baterie (pro výlevku)</t>
  </si>
  <si>
    <t>Pol68</t>
  </si>
  <si>
    <t>WC</t>
  </si>
  <si>
    <t>Pol69</t>
  </si>
  <si>
    <t>pisoár</t>
  </si>
  <si>
    <t>Pol70</t>
  </si>
  <si>
    <t>Zásobník TV DZD NTR125</t>
  </si>
  <si>
    <t>Pol71</t>
  </si>
  <si>
    <t>kulový kohout DN25</t>
  </si>
  <si>
    <t>Pol72</t>
  </si>
  <si>
    <t>kulový kohout DN15</t>
  </si>
  <si>
    <t>Pol73</t>
  </si>
  <si>
    <t>rohový ventil</t>
  </si>
  <si>
    <t>Pol74</t>
  </si>
  <si>
    <t>termostatický ventil DN25</t>
  </si>
  <si>
    <t>Pol75</t>
  </si>
  <si>
    <t>kombinovaný roháček s ventilem pro myčku</t>
  </si>
  <si>
    <t>Pol76</t>
  </si>
  <si>
    <t>sdružená poj. armatura</t>
  </si>
  <si>
    <t>Pol77</t>
  </si>
  <si>
    <t>vypouštěcí ventil DN15</t>
  </si>
  <si>
    <t>Pol78</t>
  </si>
  <si>
    <t>filtr DN15</t>
  </si>
  <si>
    <t>Pol79</t>
  </si>
  <si>
    <t>zpětná klapka DN25</t>
  </si>
  <si>
    <t>Pol80</t>
  </si>
  <si>
    <t>zpětná klapka DN15</t>
  </si>
  <si>
    <t>Pol81</t>
  </si>
  <si>
    <t>teploměr</t>
  </si>
  <si>
    <t>Pol82</t>
  </si>
  <si>
    <t>manometr</t>
  </si>
  <si>
    <t>Pol83</t>
  </si>
  <si>
    <t>cirkulační čerpadlo WILO STAR-Z15 CircoStar TT</t>
  </si>
  <si>
    <t>Pol84</t>
  </si>
  <si>
    <t>expanzní nádoba na pitnou vodu V=8L</t>
  </si>
  <si>
    <t>Pol85</t>
  </si>
  <si>
    <t>flowjet 3/4 - uzavírací armatura s vyp. Zaj. průtok nád.</t>
  </si>
  <si>
    <t>Pol86</t>
  </si>
  <si>
    <t xml:space="preserve">hydrant Systémy k zapuštění do zdi    D19/30m</t>
  </si>
  <si>
    <t>Pol87</t>
  </si>
  <si>
    <t>signalizační vodič Cu 4 mm2</t>
  </si>
  <si>
    <t>Pol88</t>
  </si>
  <si>
    <t>signalizační folie barva bílá</t>
  </si>
  <si>
    <t>Pol89</t>
  </si>
  <si>
    <t>stavební přípomoci, doprava, režie, přesun hmot</t>
  </si>
  <si>
    <t>Pol90</t>
  </si>
  <si>
    <t>tlaková zkouška, dezinfekce vodovodu</t>
  </si>
  <si>
    <t>Pol91</t>
  </si>
  <si>
    <t>potrubí HT 32, 40, 50 včetně tvarovek a upevnění</t>
  </si>
  <si>
    <t>Pol92</t>
  </si>
  <si>
    <t>potrubí HT 75 včetně tvarovek a upevnění</t>
  </si>
  <si>
    <t>Pol93</t>
  </si>
  <si>
    <t>potrubí HT 110 včetně tvarovek a upevnění</t>
  </si>
  <si>
    <t>Pol94</t>
  </si>
  <si>
    <t>potrubí KG 110 včetně tvarovek a upevnění</t>
  </si>
  <si>
    <t>Pol95</t>
  </si>
  <si>
    <t>potrubí KG 125 včetně tvarovek a upevnění</t>
  </si>
  <si>
    <t>Pol96</t>
  </si>
  <si>
    <t>potrubí KG 160 včetně tvarovek a upevnění</t>
  </si>
  <si>
    <t>Pol97</t>
  </si>
  <si>
    <t>zemní práce pro potrubí KG</t>
  </si>
  <si>
    <t>Pol98</t>
  </si>
  <si>
    <t>WC1 - záchodová mísa závěsná</t>
  </si>
  <si>
    <t>Pol99</t>
  </si>
  <si>
    <t>WC2 - záchodová mísa závěsná- dětská</t>
  </si>
  <si>
    <t>Pol100</t>
  </si>
  <si>
    <t>WCi - záchodová mísa závěsná - pro invalidy</t>
  </si>
  <si>
    <t>Pol101</t>
  </si>
  <si>
    <t>U1 - umyvadlo</t>
  </si>
  <si>
    <t>Pol102</t>
  </si>
  <si>
    <t>U2 - umyvadlo- dětské</t>
  </si>
  <si>
    <t>Pol103</t>
  </si>
  <si>
    <t>Ui - umyvadlo pro invalidy</t>
  </si>
  <si>
    <t>Pol104</t>
  </si>
  <si>
    <t>P- pisoár</t>
  </si>
  <si>
    <t>Pol105</t>
  </si>
  <si>
    <t>D - dřez nerezový</t>
  </si>
  <si>
    <t>Pol106</t>
  </si>
  <si>
    <t xml:space="preserve">Vy -  výlevka keramická</t>
  </si>
  <si>
    <t>Pol107</t>
  </si>
  <si>
    <t>S - sprchový žlab s krycí mřížkou</t>
  </si>
  <si>
    <t>Pol108</t>
  </si>
  <si>
    <t>umyvadlo</t>
  </si>
  <si>
    <t>Pol109</t>
  </si>
  <si>
    <t>dřez</t>
  </si>
  <si>
    <t>Pol110</t>
  </si>
  <si>
    <t>pisoár + modul pro pisoár</t>
  </si>
  <si>
    <t>Pol111</t>
  </si>
  <si>
    <t>sprcha</t>
  </si>
  <si>
    <t>Pol112</t>
  </si>
  <si>
    <t>myčka</t>
  </si>
  <si>
    <t>Pol113</t>
  </si>
  <si>
    <t>výlevka</t>
  </si>
  <si>
    <t>Pol114</t>
  </si>
  <si>
    <t>WC + modul Geberit</t>
  </si>
  <si>
    <t>Pol115</t>
  </si>
  <si>
    <t>montážní prvek Duofix pro závěsné WC, s nádržkou do stěny UP 320,ovládání zepředu, s kolenem 90°pro závěsné WC ( stavební výška 112 cm ), ovládání zepředu, s kolenem 90°pro závěsné WC ( stavební výška 112 cm )</t>
  </si>
  <si>
    <t>Pol116</t>
  </si>
  <si>
    <t>montážní prvek Duofix pro umyvadlo, pro stojánkovou armaturu</t>
  </si>
  <si>
    <t>Pol117</t>
  </si>
  <si>
    <t>umyvadlo - umyvadlová zápachová uzávěrka 5/4” s krycí růžicí odtoku DN40</t>
  </si>
  <si>
    <t>Pol118</t>
  </si>
  <si>
    <t>sprchový kout - odtokový žlab vč. krycí mřížky</t>
  </si>
  <si>
    <t>Pol119</t>
  </si>
  <si>
    <t>dřez - dřezová zápachová uzávěrka 6/4” s přípojkou pro spotřebiče se zpětným uzávěrem</t>
  </si>
  <si>
    <t>Pol120</t>
  </si>
  <si>
    <t>myčka - zápachová uzávěrka pod omítku</t>
  </si>
  <si>
    <t>Pol121</t>
  </si>
  <si>
    <t>HL 21 - vtok se zápachovou uzávěrkou a s přídavným uzávěrem proti zápachu pro suchý stav</t>
  </si>
  <si>
    <t>Pol122</t>
  </si>
  <si>
    <t>HL 900NECO - přivzdušňovací ventil pro DN 110</t>
  </si>
  <si>
    <t>Pol123</t>
  </si>
  <si>
    <t>HL 900N - přivzdušňovací ventil pro DN 50, 75, 110</t>
  </si>
  <si>
    <t>Pol124</t>
  </si>
  <si>
    <t>HL 904 - přivzdušňovací ventil pro DN 32, 40, 50</t>
  </si>
  <si>
    <t>Pol125</t>
  </si>
  <si>
    <t>čistící kus + dvířka</t>
  </si>
  <si>
    <t>Pol126</t>
  </si>
  <si>
    <t>sprchová zástěna</t>
  </si>
  <si>
    <t>Pol127</t>
  </si>
  <si>
    <t>akumulační nádoba na dešť. vodu 6,5 m3 osazení</t>
  </si>
  <si>
    <t>Pol128</t>
  </si>
  <si>
    <t>nádrž s PE poklopem 6,5 m3 "Columbus"</t>
  </si>
  <si>
    <t>Pol129</t>
  </si>
  <si>
    <t>poklop PE 700 mm pochůzný</t>
  </si>
  <si>
    <t>Pol130</t>
  </si>
  <si>
    <t>šachtová kopule</t>
  </si>
  <si>
    <t>Pol131</t>
  </si>
  <si>
    <t>filtrační koš</t>
  </si>
  <si>
    <t>152</t>
  </si>
  <si>
    <t>Pol132</t>
  </si>
  <si>
    <t>ponorné čerpadlo Drown</t>
  </si>
  <si>
    <t>154</t>
  </si>
  <si>
    <t>Pol133</t>
  </si>
  <si>
    <t>plovoucí sání</t>
  </si>
  <si>
    <t>156</t>
  </si>
  <si>
    <t>Pol134</t>
  </si>
  <si>
    <t>šachta rozvodu vody</t>
  </si>
  <si>
    <t>158</t>
  </si>
  <si>
    <t>Pol135</t>
  </si>
  <si>
    <t xml:space="preserve">vsakovací objekt  + poklop vč. osazení 25m3</t>
  </si>
  <si>
    <t>160</t>
  </si>
  <si>
    <t>Pol136</t>
  </si>
  <si>
    <t>Garantia EcoBloc-Tělo bloku</t>
  </si>
  <si>
    <t>162</t>
  </si>
  <si>
    <t>Pol137</t>
  </si>
  <si>
    <t>Garantia EcoBloc-Dno</t>
  </si>
  <si>
    <t>164</t>
  </si>
  <si>
    <t>Pol138</t>
  </si>
  <si>
    <t>Garantia EcoBloc-Zakončení bloku</t>
  </si>
  <si>
    <t>166</t>
  </si>
  <si>
    <t>Pol139</t>
  </si>
  <si>
    <t>odvětrávací hlavice DN 100- HTDH 110</t>
  </si>
  <si>
    <t>168</t>
  </si>
  <si>
    <t>Pol140</t>
  </si>
  <si>
    <t>průleh reteční objem 25m3 - viz stavba</t>
  </si>
  <si>
    <t>170</t>
  </si>
  <si>
    <t>Pol141</t>
  </si>
  <si>
    <t>podzemní filtrační šachta nastavitelná 800-1200 mm, pruměr 600 mm, PE poklop, pochozí vč. osazení</t>
  </si>
  <si>
    <t>172</t>
  </si>
  <si>
    <t>Pol142</t>
  </si>
  <si>
    <t>uklidňující šachta 600, s PE poklopem vč. osazení</t>
  </si>
  <si>
    <t>174</t>
  </si>
  <si>
    <t>Pol143</t>
  </si>
  <si>
    <t>176</t>
  </si>
  <si>
    <t>Pol144</t>
  </si>
  <si>
    <t>tlaková zkouška kanalizace</t>
  </si>
  <si>
    <t>178</t>
  </si>
  <si>
    <t>56565; ostatní</t>
  </si>
  <si>
    <t>02 - UT</t>
  </si>
  <si>
    <t xml:space="preserve">technologie vrtů a primární okruh - viz samostatná PD_x000d_
</t>
  </si>
  <si>
    <t>D1 - podlahové vytápění REHAU</t>
  </si>
  <si>
    <t>D2 - konvektory</t>
  </si>
  <si>
    <t>D3 - potrubí z trubek měděnných Supersan alt. Henco, nebo Ivar</t>
  </si>
  <si>
    <t>D4 - tepelné návlekové izolace potrubí</t>
  </si>
  <si>
    <t>D5 - zdroje tepla a příslušenství</t>
  </si>
  <si>
    <t>D6 - ostatní armatury</t>
  </si>
  <si>
    <t>Pol1</t>
  </si>
  <si>
    <t>rozdělovací jednotka HKV-D - 8 okruhů</t>
  </si>
  <si>
    <t>Pol2</t>
  </si>
  <si>
    <t>rozdělovací jednotka HKV-D - 6 okruhů</t>
  </si>
  <si>
    <t>Pol3</t>
  </si>
  <si>
    <t>rozdělovací jednotka HKV-D - 10 okruhů</t>
  </si>
  <si>
    <t>Pol4</t>
  </si>
  <si>
    <t xml:space="preserve">vestavná skříň UP 750  (lakovaná, bílá, se zámkem)</t>
  </si>
  <si>
    <t>Pol5</t>
  </si>
  <si>
    <t xml:space="preserve">vestavná skříň UP 950  (lakovaná, bílá, se zámkem)</t>
  </si>
  <si>
    <t>Pol6</t>
  </si>
  <si>
    <t>kompozitní vícevrstvá Rautherm S 17x2</t>
  </si>
  <si>
    <t>Pol7</t>
  </si>
  <si>
    <t>systémová deska Varionova</t>
  </si>
  <si>
    <t>Pol8</t>
  </si>
  <si>
    <t>reflexní fólie</t>
  </si>
  <si>
    <t>Pol9</t>
  </si>
  <si>
    <t>dilatační pás</t>
  </si>
  <si>
    <t>Pol10</t>
  </si>
  <si>
    <t>prostorový termostat + servopohon</t>
  </si>
  <si>
    <t>Pol11</t>
  </si>
  <si>
    <t>korabase BPE20 2000mm nelakovaný</t>
  </si>
  <si>
    <t>Pol12</t>
  </si>
  <si>
    <t>stojánková konzola KORABASE, typ 20, 22; černá, 75 mm</t>
  </si>
  <si>
    <t>Pol13</t>
  </si>
  <si>
    <t xml:space="preserve">radiátorový  ventil</t>
  </si>
  <si>
    <t>Pol14</t>
  </si>
  <si>
    <t>regulační radiátorové šroubení</t>
  </si>
  <si>
    <t>Pol15</t>
  </si>
  <si>
    <t>svěrné šroubení pro měděnné potrubí</t>
  </si>
  <si>
    <t>Pol16</t>
  </si>
  <si>
    <t>termostatická hlavice</t>
  </si>
  <si>
    <t>Pol17</t>
  </si>
  <si>
    <t>O 18x1</t>
  </si>
  <si>
    <t>Pol18</t>
  </si>
  <si>
    <t>O 22x1</t>
  </si>
  <si>
    <t>Pol19</t>
  </si>
  <si>
    <t>O 28x1</t>
  </si>
  <si>
    <t>Pol20</t>
  </si>
  <si>
    <t>O 35x1,5</t>
  </si>
  <si>
    <t>Pol21</t>
  </si>
  <si>
    <t>O 42x1,5</t>
  </si>
  <si>
    <t>Pol22</t>
  </si>
  <si>
    <t>O 18 - 15 mm</t>
  </si>
  <si>
    <t>Pol23</t>
  </si>
  <si>
    <t>O 22 - 20 mm</t>
  </si>
  <si>
    <t>Pol24</t>
  </si>
  <si>
    <t>O 28 - 20 mm</t>
  </si>
  <si>
    <t>Pol25</t>
  </si>
  <si>
    <t>O 35 - 20 mm</t>
  </si>
  <si>
    <t>Pol26</t>
  </si>
  <si>
    <t>O 42 - 20 mm</t>
  </si>
  <si>
    <t>Pol27</t>
  </si>
  <si>
    <t>TČ NIBE F1345 - 24 Kw</t>
  </si>
  <si>
    <t>Pol28</t>
  </si>
  <si>
    <t>modul pro chlazení</t>
  </si>
  <si>
    <t>Pol29</t>
  </si>
  <si>
    <t>R+S mini 3.0</t>
  </si>
  <si>
    <t>Pol30</t>
  </si>
  <si>
    <t>izolacen na R+S</t>
  </si>
  <si>
    <t>Pol31</t>
  </si>
  <si>
    <t>stavitelný stojan k R+S</t>
  </si>
  <si>
    <t>Pol32</t>
  </si>
  <si>
    <t>expanzní nádoba V=35l</t>
  </si>
  <si>
    <t>Pol33</t>
  </si>
  <si>
    <t>MK ventil se zajištěním k expanzní nádobě 1"</t>
  </si>
  <si>
    <t>Pol34</t>
  </si>
  <si>
    <t>Č1- čerpadlo okruh TV Alpha 2 25-60</t>
  </si>
  <si>
    <t>Pol35</t>
  </si>
  <si>
    <t>Č2- čerpadlo okruh VZT Alpha 2 25-60</t>
  </si>
  <si>
    <t>Pol36</t>
  </si>
  <si>
    <t>Č2- čerpadlo okruh PDL Magna 1 25/80</t>
  </si>
  <si>
    <t>Pol37</t>
  </si>
  <si>
    <t>termostatický směšovací ventil TRV- ventil VRG 133 DN 20 Kvs=4</t>
  </si>
  <si>
    <t>Pol38</t>
  </si>
  <si>
    <t>pohon TRV ventilu ESBE ARA 600 3-bod 24V AC</t>
  </si>
  <si>
    <t>Pol39</t>
  </si>
  <si>
    <t>kohouty plnící a vypouštěcí DN 1/2"</t>
  </si>
  <si>
    <t>Pol40</t>
  </si>
  <si>
    <t>kulový kohout DN 1"</t>
  </si>
  <si>
    <t>Pol41</t>
  </si>
  <si>
    <t>kulový kohout DN 5/4"</t>
  </si>
  <si>
    <t>Pol42</t>
  </si>
  <si>
    <t>kulový kohout DN 6/4"</t>
  </si>
  <si>
    <t>Pol43</t>
  </si>
  <si>
    <t>filtr do potrubí DN 6/4"</t>
  </si>
  <si>
    <t>Pol44</t>
  </si>
  <si>
    <t>filtr do potrubí DN 5/4"</t>
  </si>
  <si>
    <t>Pol45</t>
  </si>
  <si>
    <t>filtr do potrubí DN 1"</t>
  </si>
  <si>
    <t>Pol46</t>
  </si>
  <si>
    <t>pojistný ventil DN 3/4"</t>
  </si>
  <si>
    <t>Pol47</t>
  </si>
  <si>
    <t>pojistný ventil tep čerpadlo</t>
  </si>
  <si>
    <t>Pol48</t>
  </si>
  <si>
    <t>zpětná klapka DN 1"</t>
  </si>
  <si>
    <t>Pol49</t>
  </si>
  <si>
    <t>zpětná klapka DN 5/4"</t>
  </si>
  <si>
    <t>Pol50</t>
  </si>
  <si>
    <t>zpětná klapka DN 6/4"</t>
  </si>
  <si>
    <t>Pol51</t>
  </si>
  <si>
    <t>Teploměr s jímkou</t>
  </si>
  <si>
    <t>Pol52</t>
  </si>
  <si>
    <t>Manometr</t>
  </si>
  <si>
    <t>Pol53</t>
  </si>
  <si>
    <t>tlaková zkouška- podlahové topení</t>
  </si>
  <si>
    <t>Pol54</t>
  </si>
  <si>
    <t>tlaková zkouška</t>
  </si>
  <si>
    <t>Pol55</t>
  </si>
  <si>
    <t>technologie vrtů a primární okruh - vz. samostatná PD</t>
  </si>
  <si>
    <t>-1550485716</t>
  </si>
  <si>
    <t>03 - EI silnoproud</t>
  </si>
  <si>
    <t>D1 - Svítidla</t>
  </si>
  <si>
    <t>D2 - Vypínače</t>
  </si>
  <si>
    <t>D3 - Zásuvky</t>
  </si>
  <si>
    <t>D4 - Vývody</t>
  </si>
  <si>
    <t>D5 - Kabely</t>
  </si>
  <si>
    <t>Pol174</t>
  </si>
  <si>
    <t>A Stropní svítidlo SI BIG round - 35W vč. montáže a příslušenství</t>
  </si>
  <si>
    <t>Pol175</t>
  </si>
  <si>
    <t>B LED linie - detail 601 - 24V 17W + 11W vč. montáže a příslušenství (profil, difuser, příchytky, trafo)</t>
  </si>
  <si>
    <t>Pol176</t>
  </si>
  <si>
    <t>C1 Závěsné svítidlo KADR 106 14W vč. montáže a příslušenství (černé) stmívatelné</t>
  </si>
  <si>
    <t>Pol177</t>
  </si>
  <si>
    <t>C2 + H + K + L + N Stropní svítidlo DE V170 14W vč. montáže a příslušenství (černé)</t>
  </si>
  <si>
    <t>Pol178</t>
  </si>
  <si>
    <t>D1 Stropní svítidlo DES 800 - 20W vč. montáže a příslušenství (černé)</t>
  </si>
  <si>
    <t>Pol179</t>
  </si>
  <si>
    <t>D2 Závesné svítidlo DES 801 - 14W vč. montáže a příslušenství (černé)</t>
  </si>
  <si>
    <t>Pol180</t>
  </si>
  <si>
    <t>E Stropní svítidlo DES 800 - 14W vč. montáže a příslušenství (černé)</t>
  </si>
  <si>
    <t>Pol181</t>
  </si>
  <si>
    <t>F Svítidlo MIKR linie 15m - 250W vč. montáže a příslušenství (černé)</t>
  </si>
  <si>
    <t>Pol182</t>
  </si>
  <si>
    <t xml:space="preserve">G Stropní  svítidlo DES 604 - 36W vč. montáže a příslušenství (černé) stmívatelné</t>
  </si>
  <si>
    <t>Pol183</t>
  </si>
  <si>
    <t>I Svítidlo INMIKR - 29W vč. montáže a příslušenství + nouzové osvětlení</t>
  </si>
  <si>
    <t>Pol184</t>
  </si>
  <si>
    <t>J Svítidlo INMIKR - 29W vč. montáže a příslušenství</t>
  </si>
  <si>
    <t>Pol185</t>
  </si>
  <si>
    <t>M Svitidlo COSM LED 50W</t>
  </si>
  <si>
    <t>Pol186</t>
  </si>
  <si>
    <t>O Vestavné svítidlo BERG 3310 - 2,2W vč. montáže a příslušenství (šedé)</t>
  </si>
  <si>
    <t>Pol187</t>
  </si>
  <si>
    <t>P Zahradní sloupky BERG 886 - 13,6W vč. montáže a příslušenství</t>
  </si>
  <si>
    <t>Pol188</t>
  </si>
  <si>
    <t>Q LED TRON RGB - 60W 10 ks svítidel vč. montáže a příslušenství (RGB regulátor, napaječ 24V, zesilovač RGB</t>
  </si>
  <si>
    <t>Pol189</t>
  </si>
  <si>
    <t>R Nouzové svítidlo - přisazené vč. montáže a příslušenství</t>
  </si>
  <si>
    <t>Pol190</t>
  </si>
  <si>
    <t>R Nouzové svítidlo - vestavné vč. montáže a příslušenství</t>
  </si>
  <si>
    <t>Pol191</t>
  </si>
  <si>
    <t>Piktogramy nouzového osvětlení vč. montáže a příslušenství</t>
  </si>
  <si>
    <t>Pol192</t>
  </si>
  <si>
    <t>S Zemní svítidlo vč. montáže a příslušenství</t>
  </si>
  <si>
    <t>Pol193</t>
  </si>
  <si>
    <t>QS Sporáková kombinace</t>
  </si>
  <si>
    <t>Pol194</t>
  </si>
  <si>
    <t>Q1 Přepínač jednopólový, řaz 1 IP20</t>
  </si>
  <si>
    <t>Pol195</t>
  </si>
  <si>
    <t>Q1 Přepínač jednopólový, řaz 1 IP44</t>
  </si>
  <si>
    <t>Pol196</t>
  </si>
  <si>
    <t>Q5 Přepínač seriový, řaz 5</t>
  </si>
  <si>
    <t>Pol197</t>
  </si>
  <si>
    <t>Q6 Přepínač střídavý, řaz 6</t>
  </si>
  <si>
    <t>Pol198</t>
  </si>
  <si>
    <t>Q ST Krátkocestný stmívač pro LED zdroj v kombinaci s tl. ovladačem</t>
  </si>
  <si>
    <t>Pol199</t>
  </si>
  <si>
    <t>X Zásuvka 230V/16A IP20</t>
  </si>
  <si>
    <t>Pol200</t>
  </si>
  <si>
    <t>X D Zásuvka 230V/16A IP20 s přepěťovou ochranou</t>
  </si>
  <si>
    <t>Pol201</t>
  </si>
  <si>
    <t>XK dvounásobná zásuvka sdružená do spol. rámečku230V/16A</t>
  </si>
  <si>
    <t>Pol202</t>
  </si>
  <si>
    <t>XK D dvounásobná zásuvka sdružená do spol. rámečku230V/16A s přepěťovou ochranou</t>
  </si>
  <si>
    <t>Pol203</t>
  </si>
  <si>
    <t>XK čtyřnásobná zásuvka sdružená do spol. rámečku230V/16A</t>
  </si>
  <si>
    <t>Pol204</t>
  </si>
  <si>
    <t>XK D čtyřnásobná zásuvka sdružená do spol. rámečku230V/16A s přepěťovou ochranou</t>
  </si>
  <si>
    <t>Pol205</t>
  </si>
  <si>
    <t>XN zásuvka 230V/16A, IP20 mimo proudový chránič</t>
  </si>
  <si>
    <t>Pol206</t>
  </si>
  <si>
    <t>XC Dvouzásuvka 230V/16A IP44</t>
  </si>
  <si>
    <t>Pol207</t>
  </si>
  <si>
    <t>PK Podlahová krabice 2 moduly</t>
  </si>
  <si>
    <t>Pol208</t>
  </si>
  <si>
    <t>PK Podlahová krabice 6 modulů</t>
  </si>
  <si>
    <t>Pol209</t>
  </si>
  <si>
    <t>PK Podlahová krabice 12 modulů</t>
  </si>
  <si>
    <t>Pol210</t>
  </si>
  <si>
    <t>VV Vývod pro ventilátor</t>
  </si>
  <si>
    <t>Pol211</t>
  </si>
  <si>
    <t>VT Vývod pro tepelné čerpadlo</t>
  </si>
  <si>
    <t>Pol212</t>
  </si>
  <si>
    <t>CHL Vývod pro chladící modul</t>
  </si>
  <si>
    <t>Pol213</t>
  </si>
  <si>
    <t>VOC Vývod pro oběhová čerpadla UT, TUV</t>
  </si>
  <si>
    <t>Pol214</t>
  </si>
  <si>
    <t>VZT Vývod pro rozvaděč VZT jednotky</t>
  </si>
  <si>
    <t>Pol215</t>
  </si>
  <si>
    <t>VC Vývod příprava pro čerpadlo bazénu</t>
  </si>
  <si>
    <t>Pol216</t>
  </si>
  <si>
    <t>VR Vývod pro stínící rolety</t>
  </si>
  <si>
    <t>Pol217</t>
  </si>
  <si>
    <t>VP Vývod pro promítací plátno</t>
  </si>
  <si>
    <t>Pol218</t>
  </si>
  <si>
    <t>VD Vývod příprava pro zahradní domek</t>
  </si>
  <si>
    <t>Pol219</t>
  </si>
  <si>
    <t>VO Vývod pro osoušeč rukou</t>
  </si>
  <si>
    <t>Pol220</t>
  </si>
  <si>
    <t>VS Vývod pro radarový splachovač</t>
  </si>
  <si>
    <t>Pol221</t>
  </si>
  <si>
    <t>T Vývod pro termostat</t>
  </si>
  <si>
    <t>Pol222</t>
  </si>
  <si>
    <t>VA Vývod pro vyhřívanou střešní vpusť</t>
  </si>
  <si>
    <t>Pol223</t>
  </si>
  <si>
    <t>Sada pro nouzovou signalizaci</t>
  </si>
  <si>
    <t>Pol224</t>
  </si>
  <si>
    <t>Tlačítko central stop</t>
  </si>
  <si>
    <t>Pol225</t>
  </si>
  <si>
    <t>Pohybové čidlo</t>
  </si>
  <si>
    <t>Pol226</t>
  </si>
  <si>
    <t>Rozvaděč RH vč. výzbroje</t>
  </si>
  <si>
    <t>Pol227</t>
  </si>
  <si>
    <t>Rozvaděč RT vč. výzbroje</t>
  </si>
  <si>
    <t>Pol228</t>
  </si>
  <si>
    <t>Rozvaděč VZT (součást dodávky VZT)</t>
  </si>
  <si>
    <t>Pol229</t>
  </si>
  <si>
    <t>Domácí telefon</t>
  </si>
  <si>
    <t>Pol230</t>
  </si>
  <si>
    <t>CYKY 3J*1,5 - světla</t>
  </si>
  <si>
    <t>Pol231</t>
  </si>
  <si>
    <t>CYKY 3J*2,5 - zásuvky, pračka, lednice, digestoř</t>
  </si>
  <si>
    <t>Pol232</t>
  </si>
  <si>
    <t>CYKY 5J*2,5 - var. deska</t>
  </si>
  <si>
    <t>Pol233</t>
  </si>
  <si>
    <t>CYKY 5Jx4 - přívod pro tepelné čerpadlo</t>
  </si>
  <si>
    <t>Pol234</t>
  </si>
  <si>
    <t>CYKY 4Jx10 - přívod do RD</t>
  </si>
  <si>
    <t>Pol235</t>
  </si>
  <si>
    <t>Kabel JYTY 3Jx2,5</t>
  </si>
  <si>
    <t>Pol236</t>
  </si>
  <si>
    <t>Kabel JYTY 3Jx1,5 + (chr. v zemi)</t>
  </si>
  <si>
    <t>Pol237</t>
  </si>
  <si>
    <t>Kabel JYTY 4Jx10 + (chr. v zemi)</t>
  </si>
  <si>
    <t>Pol238</t>
  </si>
  <si>
    <t>Chránička plast d100</t>
  </si>
  <si>
    <t>Pol239</t>
  </si>
  <si>
    <t>HOP - pospojení s vodivými částmi ÚT, ZT, voda, plyn</t>
  </si>
  <si>
    <t>Pol240</t>
  </si>
  <si>
    <t>Bleskosvod</t>
  </si>
  <si>
    <t>Pol241</t>
  </si>
  <si>
    <t>Uzemnění (zemnící tyče, svorky, svody)</t>
  </si>
  <si>
    <t>Pol242</t>
  </si>
  <si>
    <t>Ekvitermní regulace, prostorový termostat, dálkové ovládání (součástí dodávky ÚT)</t>
  </si>
  <si>
    <t>Pol243</t>
  </si>
  <si>
    <t>Propojení komponentů MaR, zprovoznění ( součástí dodávky ÚT )</t>
  </si>
  <si>
    <t>Pol244</t>
  </si>
  <si>
    <t>Ostatní materiál ( krabice, svorky, lišty, trubky )</t>
  </si>
  <si>
    <t>Pol245</t>
  </si>
  <si>
    <t>Zemní práce pro elektro silnoproud ( vč. písku, odvozu na skládku, skládkovného, fólie atd. )</t>
  </si>
  <si>
    <t>Pol246</t>
  </si>
  <si>
    <t>Výchozí revize</t>
  </si>
  <si>
    <t>Pol247</t>
  </si>
  <si>
    <t>Doprava, režie, stavební přípomoci, přesun hmot</t>
  </si>
  <si>
    <t>04 - EI slaboproud</t>
  </si>
  <si>
    <t>D1 - EZS</t>
  </si>
  <si>
    <t>D2 - Datové kabelové rozvody - strukturovaná kabeláž (STK)</t>
  </si>
  <si>
    <t>Pol248</t>
  </si>
  <si>
    <t>Sestava ústředny DIGIPLEX EVOEVO192+BOX VT-40+K641+</t>
  </si>
  <si>
    <t xml:space="preserve">(deska ústředny 16 - 192 zón, 8 podsystémů, paměť událostí, telefonní komunikátor, napájecí zdroj 16Vac/13,8Vdc/1A, bezpečnostní transformátor 230vac/16Vac/40VA, ovládací klávesnice s LCD displejem, kovový kryt s ochranným kontaktem) </t>
  </si>
  <si>
    <t>Pol249</t>
  </si>
  <si>
    <t>Záložní bezúdržbový akumulátor 12V, 18Ah UT12180</t>
  </si>
  <si>
    <t>Pol250</t>
  </si>
  <si>
    <t>Rozšiřující sběrnicový koncentrátor pro ústřednu EVO, 4/8 zón ZX-4</t>
  </si>
  <si>
    <t>Pol251</t>
  </si>
  <si>
    <t xml:space="preserve">GSM/GPRS komunikáto pro ústředny Paradox v plastovém boxu, přenos na PCO v hlasovém pásmu GSM, spojení s programem WinLoad a NEware, posílání  SMS zpráv, napájení z ústředny EZS PCS250</t>
  </si>
  <si>
    <t>Pol252</t>
  </si>
  <si>
    <t>Modul pro síťovou komunikaci s ústřednou EVO přes LAN/Internet, obsahuje web server pro základní uživatelské ovládání a monitorování ústředny ze vzdáleného PC v síti LAN/Internet IP150</t>
  </si>
  <si>
    <t>Pol253</t>
  </si>
  <si>
    <t>Venkovní zálohovaná siréna 110dB/3m, blikač, akumulátor BELL-TEC STANDARD</t>
  </si>
  <si>
    <t>Pol254</t>
  </si>
  <si>
    <t>Reléový modul 12Vdc, NO/NC kontakt</t>
  </si>
  <si>
    <t>Pol255</t>
  </si>
  <si>
    <t>Vnitřní PIR detektor pohybu, digitální vyhodnocení, dosah 12m, vějíř 85° RXC-ST</t>
  </si>
  <si>
    <t>Pol256</t>
  </si>
  <si>
    <t>Vnitřní detektor tříštění skla, dosah 4,5 až 9m GLASSTREK DG457</t>
  </si>
  <si>
    <t>Pol257</t>
  </si>
  <si>
    <t>Automatický požární hlásič - opticko-kouřový, NO/NC výstup FDR-26-S</t>
  </si>
  <si>
    <t>Pol258</t>
  </si>
  <si>
    <t>Magnetický kontakt, plastový - okna, dveře TAP/SC</t>
  </si>
  <si>
    <t>Pol259</t>
  </si>
  <si>
    <t>Elektrický zámek</t>
  </si>
  <si>
    <t>Pol260</t>
  </si>
  <si>
    <t>Jednofázový jistič 230Vac/10A, char. "B" PL7-B10/1</t>
  </si>
  <si>
    <t>Pol261</t>
  </si>
  <si>
    <t>Sdělovací kabel stíněný, vnitřní SYKFY 2x2x0,5</t>
  </si>
  <si>
    <t>Pol262</t>
  </si>
  <si>
    <t>Sdělovací kabel stíněný, vnitřní - VNITŘNÍ SIRÉNA SYKFY 2x2x0,5</t>
  </si>
  <si>
    <t>Pol263</t>
  </si>
  <si>
    <t>Sdělovací kabel stíněný, vnitřní SYKFY 3x2x0,5</t>
  </si>
  <si>
    <t>Pol264</t>
  </si>
  <si>
    <t>Sdělovací kabel stíněný, vnitřní - AUDIODETEKTORY SYKFY 3x2x0,5</t>
  </si>
  <si>
    <t>Pol265</t>
  </si>
  <si>
    <t>Sdělovací kabel stíněný, vnitřní - POŽÁRNÍ HLÁSIČE SYKFY 3x2x0,5</t>
  </si>
  <si>
    <t>Pol266</t>
  </si>
  <si>
    <t>Sdělovací kabel stíněný, vnitřní SYKFY 5x2x0,5</t>
  </si>
  <si>
    <t>Pol267</t>
  </si>
  <si>
    <t>Silový kabel CYKY 3Cx1,5</t>
  </si>
  <si>
    <t>Pol268</t>
  </si>
  <si>
    <t>Kabelová trasa</t>
  </si>
  <si>
    <t>Pol269</t>
  </si>
  <si>
    <t>Kabelová trasa - doplnění - AUDIODETEKTORY</t>
  </si>
  <si>
    <t>Pol270</t>
  </si>
  <si>
    <t>Kabelová trasa - doplnění - POŽÁRNÍ HLÁSIČE S VNITŘNÍ SIRÉNOU</t>
  </si>
  <si>
    <t>Pol271</t>
  </si>
  <si>
    <t>Drobný nespecifikovaný materiál a přípomocné práce</t>
  </si>
  <si>
    <t>Pol272</t>
  </si>
  <si>
    <t>Průstupy stěnou pro kabely</t>
  </si>
  <si>
    <t>Pol273</t>
  </si>
  <si>
    <t>Nastavení, zprovoznění a odzkoušení systému, včetně zaškolení obsluhy</t>
  </si>
  <si>
    <t>Pol274</t>
  </si>
  <si>
    <t>Zkouška při uvádění systému do provozu, výchozí revize</t>
  </si>
  <si>
    <t>Pol275</t>
  </si>
  <si>
    <t>Montážní příprava, prováděcí dokumentace, včetně dokumentace skutečného provedení</t>
  </si>
  <si>
    <t>Pol276</t>
  </si>
  <si>
    <t>Režijní náklady</t>
  </si>
  <si>
    <t>Pol277</t>
  </si>
  <si>
    <t>Datový nástěnný rozvaděč 19" 21U 600mm, přední montážní lišty, prosklenné dveře, zámek</t>
  </si>
  <si>
    <t>Pol278</t>
  </si>
  <si>
    <t>Patch panel 19" 1U 24x UTP Cat5e, vyvazovací lišta. montážní sada, montážní sada</t>
  </si>
  <si>
    <t>Pol279</t>
  </si>
  <si>
    <t>Patch panel 19" 1U 24x UTP Cat5e, vyvazovací lišta. montážní sada, montážní sada - KAMERY</t>
  </si>
  <si>
    <t>Pol280</t>
  </si>
  <si>
    <t>Vyvazovací panel 19" 1U plastová oka, montážní sada</t>
  </si>
  <si>
    <t>Pol281</t>
  </si>
  <si>
    <t>Vyvazovací panel 19" 1U plastová oka, montážní sada - KAMERY</t>
  </si>
  <si>
    <t>Pol282</t>
  </si>
  <si>
    <t>Police 19" 1U 350mm pevná, úchyt na přední lišty, montážní sada</t>
  </si>
  <si>
    <t>Pol283</t>
  </si>
  <si>
    <t>Napájecí panel 19" 1U, 8x 230Vac, přepěťová ochrana, přívodní kabel s vidlicí, montážní sada</t>
  </si>
  <si>
    <t>Pol284</t>
  </si>
  <si>
    <t>Intercom</t>
  </si>
  <si>
    <t>Pol285</t>
  </si>
  <si>
    <t>Router</t>
  </si>
  <si>
    <t>Pol286</t>
  </si>
  <si>
    <t>Zásuvka datová 2x RJ45 UTP Cat5e, design ABB Tango, barva bílá, zápustná montáž - komplet</t>
  </si>
  <si>
    <t>Pol287</t>
  </si>
  <si>
    <t>Zásuvka datová 1x RJ45 UTP Cat5e, design ABB Tango, barva bílá, zápusná montáž - komplet - WIFI</t>
  </si>
  <si>
    <t>Pol288</t>
  </si>
  <si>
    <t>Reproduktorová zásuvka</t>
  </si>
  <si>
    <t>Pol289</t>
  </si>
  <si>
    <t>Televizní zásuvka</t>
  </si>
  <si>
    <t>Pol290</t>
  </si>
  <si>
    <t>Zapojení portu UTP Cat5E na patch panelu, vyvázání kabelu</t>
  </si>
  <si>
    <t>Pol291</t>
  </si>
  <si>
    <t>Zapojení portu UTP Cat5E na patch panelu, vyvázání kabelu - KAMERY</t>
  </si>
  <si>
    <t>Pol292</t>
  </si>
  <si>
    <t>Patch kabel UTP Cat5e, 1m</t>
  </si>
  <si>
    <t>Pol293</t>
  </si>
  <si>
    <t>Zásuvka 230Vac/16A, barva bílá, povrchová montáž - komplet (součástí dodávky silnoproud)</t>
  </si>
  <si>
    <t>Pol294</t>
  </si>
  <si>
    <t>Jednofázový jistič 230Vac/16A, char. "D" PL7-D16/1</t>
  </si>
  <si>
    <t>Pol295</t>
  </si>
  <si>
    <t>Instalační krabice pod omítku, víčko - KAMERY KU-68-2</t>
  </si>
  <si>
    <t>Pol296</t>
  </si>
  <si>
    <t>Montážní deska do zateplení - KAMERY MDZ</t>
  </si>
  <si>
    <t>Pol297</t>
  </si>
  <si>
    <t>Datový kabel Cat5e nestíněný, vnitřní LSOH plášť UTP-C5E-LSOH</t>
  </si>
  <si>
    <t>Pol298</t>
  </si>
  <si>
    <t>Datový kabel Cat5e nestíněný, vnitřní LSOH plášť - KAMERY UTP-C5E-LSOH</t>
  </si>
  <si>
    <t>Pol299</t>
  </si>
  <si>
    <t>Datový kabel Cat5e nestíněný, venkovní PE plášť UTP-C5E-PE</t>
  </si>
  <si>
    <t>Pol300</t>
  </si>
  <si>
    <t>Kabel optický single mode 8 vl., gelový, LSOH, CLT</t>
  </si>
  <si>
    <t>Pol301</t>
  </si>
  <si>
    <t>Silový kabel CYKY 3Cx2,5</t>
  </si>
  <si>
    <t>Pol302</t>
  </si>
  <si>
    <t>Kabelová trasa - objekt</t>
  </si>
  <si>
    <t>Pol303</t>
  </si>
  <si>
    <t>Kabelová trasa - technická místnost</t>
  </si>
  <si>
    <t>Pol304</t>
  </si>
  <si>
    <t>Kabelová trasa - doplnění - KAMERY</t>
  </si>
  <si>
    <t>Pol305</t>
  </si>
  <si>
    <t>Pol306</t>
  </si>
  <si>
    <t>Úprava kabelů v datovém rozvaděči</t>
  </si>
  <si>
    <t>Pol307</t>
  </si>
  <si>
    <t>Měření celistvosti kabelu a správnosti zapojení</t>
  </si>
  <si>
    <t>Pol308</t>
  </si>
  <si>
    <t>05 - VZT</t>
  </si>
  <si>
    <t>D1 - zař. č. 1</t>
  </si>
  <si>
    <t>D2 - zař. č. 2</t>
  </si>
  <si>
    <t>D3 - Potrubí včetně tvarovek</t>
  </si>
  <si>
    <t>D4 - Ostatní</t>
  </si>
  <si>
    <t>Pol145</t>
  </si>
  <si>
    <t>VZT rekuperační jednotka vč. příslušenství, viz příloha tech. zprávy</t>
  </si>
  <si>
    <t>Pol146</t>
  </si>
  <si>
    <t>kulisový tlumič hluku s náběhy 630x355 mm délka 1500 mm</t>
  </si>
  <si>
    <t>Pol147</t>
  </si>
  <si>
    <t>kulisový tlumič hluku s náběhy 630x355 mm délka 1100 mm</t>
  </si>
  <si>
    <t>Pol148</t>
  </si>
  <si>
    <t>protidešťová žaluzie 630x355 vč. montážního rámu</t>
  </si>
  <si>
    <t>Pol149</t>
  </si>
  <si>
    <t>protidešťová žaluzie 1000x355 vč. montážního rámu</t>
  </si>
  <si>
    <t>Pol150</t>
  </si>
  <si>
    <t>škrtící klapka se servopohonem 630x250</t>
  </si>
  <si>
    <t>Pol151</t>
  </si>
  <si>
    <t xml:space="preserve">škrtící klapka se servopohonem  400x250</t>
  </si>
  <si>
    <t>Pol152</t>
  </si>
  <si>
    <t xml:space="preserve">škrtící klapka se servopohonem  500x355</t>
  </si>
  <si>
    <t>Pol153</t>
  </si>
  <si>
    <t>podlahová mřížka s regulací 325x125</t>
  </si>
  <si>
    <t>Pol154</t>
  </si>
  <si>
    <t xml:space="preserve">podlahová mřížka s regulací  825x125</t>
  </si>
  <si>
    <t>Pol155</t>
  </si>
  <si>
    <t>stěnová mřížka jednořadá 600x150</t>
  </si>
  <si>
    <t>Pol156</t>
  </si>
  <si>
    <t>stěnová mřížka jednořadá 600x100</t>
  </si>
  <si>
    <t>Pol157</t>
  </si>
  <si>
    <t>stěnová mřížka jednořadá 400x100</t>
  </si>
  <si>
    <t>Pol158</t>
  </si>
  <si>
    <t xml:space="preserve">podlahová mřížka s regulací  1025x125</t>
  </si>
  <si>
    <t>Pol159</t>
  </si>
  <si>
    <t>podlahová mřížka (slepá) šířka 125 mm</t>
  </si>
  <si>
    <t>Pol160</t>
  </si>
  <si>
    <t>potrubí diagonální ventilátor Mixvent TD 500/160 vč. příslušenství</t>
  </si>
  <si>
    <t>Pol161</t>
  </si>
  <si>
    <t>zpětná klapka O160</t>
  </si>
  <si>
    <t>Pol162</t>
  </si>
  <si>
    <t>kruhový tlumič hluku O160 l=600 mm</t>
  </si>
  <si>
    <t>Pol163</t>
  </si>
  <si>
    <t>protidešťová žaluzie vč. pozedního rámu 400x200</t>
  </si>
  <si>
    <t>Pol164</t>
  </si>
  <si>
    <t>talířový ventil odvodní O100</t>
  </si>
  <si>
    <t>Pol165</t>
  </si>
  <si>
    <t>talířový ventil odvodní O125</t>
  </si>
  <si>
    <t>Pol166</t>
  </si>
  <si>
    <t>talířový ventil odvodní O160</t>
  </si>
  <si>
    <t>Pol167</t>
  </si>
  <si>
    <t>nástěnný ventilátor s integrovanou zpětnou klapkou EBB170</t>
  </si>
  <si>
    <t>Pol168</t>
  </si>
  <si>
    <t>čtyřhranné potrubí pozinkované</t>
  </si>
  <si>
    <t>Pol169</t>
  </si>
  <si>
    <t>kruhové potrubí spiro O100 popř. flexo</t>
  </si>
  <si>
    <t>Pol170</t>
  </si>
  <si>
    <t>kruhové potrubí spiro O125 popř. flexo</t>
  </si>
  <si>
    <t>Pol171</t>
  </si>
  <si>
    <t>kruhové potrubí spiro O160 popř. flexo</t>
  </si>
  <si>
    <t>Pol172</t>
  </si>
  <si>
    <t>izolace Al. polepem tl. 30-60 mm</t>
  </si>
  <si>
    <t>Pol173</t>
  </si>
  <si>
    <t>zprovoznění a zaregulování VZT systému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</si>
</sst>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0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FAE682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0"/>
      <color rgb="FF003366"/>
      <name val="Trebuchet MS"/>
    </font>
    <font>
      <b/>
      <sz val="12"/>
      <color rgb="FF800000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9"/>
      <color rgb="FF0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i/>
      <sz val="7"/>
      <color rgb="FF969696"/>
      <name val="Trebuchet MS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266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8" fillId="0" borderId="0" xfId="0" applyFont="1" applyAlignment="1"/>
    <xf numFmtId="0" fontId="9" fillId="2" borderId="0" xfId="0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1" applyFont="1" applyFill="1" applyAlignment="1" applyProtection="1">
      <alignment vertical="center"/>
    </xf>
    <xf numFmtId="0" fontId="0" fillId="2" borderId="0" xfId="0" applyFill="1"/>
    <xf numFmtId="0" fontId="9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3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13" fillId="0" borderId="0" xfId="0" applyFont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left" vertical="center"/>
    </xf>
    <xf numFmtId="0" fontId="0" fillId="0" borderId="5" xfId="0" applyBorder="1" applyProtection="1"/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Border="1" applyProtection="1"/>
    <xf numFmtId="0" fontId="15" fillId="0" borderId="0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center"/>
    </xf>
    <xf numFmtId="0" fontId="16" fillId="0" borderId="0" xfId="0" applyFont="1" applyAlignment="1">
      <alignment horizontal="left" vertical="center" wrapText="1"/>
    </xf>
    <xf numFmtId="0" fontId="3" fillId="0" borderId="0" xfId="0" applyFont="1" applyBorder="1" applyAlignment="1" applyProtection="1">
      <alignment horizontal="left" vertical="top"/>
    </xf>
    <xf numFmtId="0" fontId="3" fillId="0" borderId="0" xfId="0" applyFont="1" applyBorder="1" applyAlignment="1" applyProtection="1">
      <alignment horizontal="left" vertical="top" wrapText="1"/>
    </xf>
    <xf numFmtId="0" fontId="16" fillId="0" borderId="0" xfId="0" applyFont="1" applyAlignment="1">
      <alignment horizontal="left" vertical="center"/>
    </xf>
    <xf numFmtId="0" fontId="15" fillId="0" borderId="0" xfId="0" applyFont="1" applyBorder="1" applyAlignment="1" applyProtection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 wrapText="1"/>
    </xf>
    <xf numFmtId="0" fontId="0" fillId="0" borderId="6" xfId="0" applyBorder="1" applyProtection="1"/>
    <xf numFmtId="0" fontId="17" fillId="0" borderId="0" xfId="0" applyFont="1" applyBorder="1" applyAlignment="1" applyProtection="1">
      <alignment horizontal="left" vertical="center"/>
    </xf>
    <xf numFmtId="4" fontId="5" fillId="0" borderId="0" xfId="0" applyNumberFormat="1" applyFont="1" applyBorder="1" applyAlignment="1" applyProtection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18" fillId="0" borderId="7" xfId="0" applyFont="1" applyBorder="1" applyAlignment="1" applyProtection="1">
      <alignment horizontal="left" vertical="center"/>
    </xf>
    <xf numFmtId="0" fontId="0" fillId="0" borderId="7" xfId="0" applyFont="1" applyBorder="1" applyAlignment="1" applyProtection="1">
      <alignment vertical="center"/>
    </xf>
    <xf numFmtId="4" fontId="18" fillId="0" borderId="7" xfId="0" applyNumberFormat="1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164" fontId="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center" vertical="center"/>
    </xf>
    <xf numFmtId="4" fontId="16" fillId="0" borderId="0" xfId="0" applyNumberFormat="1" applyFont="1" applyBorder="1" applyAlignment="1" applyProtection="1">
      <alignment vertical="center"/>
    </xf>
    <xf numFmtId="0" fontId="1" fillId="0" borderId="5" xfId="0" applyFont="1" applyBorder="1" applyAlignment="1" applyProtection="1">
      <alignment vertical="center"/>
    </xf>
    <xf numFmtId="0" fontId="0" fillId="5" borderId="0" xfId="0" applyFont="1" applyFill="1" applyBorder="1" applyAlignment="1" applyProtection="1">
      <alignment vertical="center"/>
    </xf>
    <xf numFmtId="0" fontId="3" fillId="5" borderId="8" xfId="0" applyFont="1" applyFill="1" applyBorder="1" applyAlignment="1" applyProtection="1">
      <alignment horizontal="left" vertical="center"/>
    </xf>
    <xf numFmtId="0" fontId="0" fillId="5" borderId="9" xfId="0" applyFont="1" applyFill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center" vertical="center"/>
    </xf>
    <xf numFmtId="0" fontId="3" fillId="5" borderId="9" xfId="0" applyFont="1" applyFill="1" applyBorder="1" applyAlignment="1" applyProtection="1">
      <alignment horizontal="left" vertical="center"/>
    </xf>
    <xf numFmtId="4" fontId="3" fillId="5" borderId="9" xfId="0" applyNumberFormat="1" applyFont="1" applyFill="1" applyBorder="1" applyAlignment="1" applyProtection="1">
      <alignment vertical="center"/>
    </xf>
    <xf numFmtId="0" fontId="0" fillId="5" borderId="10" xfId="0" applyFont="1" applyFill="1" applyBorder="1" applyAlignment="1" applyProtection="1">
      <alignment vertical="center"/>
    </xf>
    <xf numFmtId="0" fontId="19" fillId="0" borderId="11" xfId="0" applyFont="1" applyBorder="1" applyAlignment="1" applyProtection="1">
      <alignment horizontal="left"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Border="1" applyProtection="1"/>
    <xf numFmtId="0" fontId="0" fillId="0" borderId="15" xfId="0" applyBorder="1" applyProtection="1"/>
    <xf numFmtId="0" fontId="20" fillId="0" borderId="16" xfId="0" applyFont="1" applyBorder="1" applyAlignment="1" applyProtection="1">
      <alignment horizontal="left" vertical="center"/>
    </xf>
    <xf numFmtId="0" fontId="0" fillId="0" borderId="17" xfId="0" applyFont="1" applyBorder="1" applyAlignment="1" applyProtection="1">
      <alignment vertical="center"/>
    </xf>
    <xf numFmtId="0" fontId="20" fillId="0" borderId="17" xfId="0" applyFont="1" applyBorder="1" applyAlignment="1" applyProtection="1">
      <alignment horizontal="left" vertical="center"/>
    </xf>
    <xf numFmtId="0" fontId="0" fillId="0" borderId="18" xfId="0" applyFont="1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5" xfId="0" applyFont="1" applyBorder="1" applyAlignment="1" applyProtection="1">
      <alignment vertical="center"/>
    </xf>
    <xf numFmtId="0" fontId="21" fillId="0" borderId="0" xfId="0" applyFont="1" applyBorder="1" applyAlignment="1" applyProtection="1">
      <alignment vertical="center"/>
    </xf>
    <xf numFmtId="165" fontId="2" fillId="0" borderId="0" xfId="0" applyNumberFormat="1" applyFont="1" applyBorder="1" applyAlignment="1" applyProtection="1">
      <alignment horizontal="left"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" fillId="0" borderId="14" xfId="0" applyFont="1" applyBorder="1" applyAlignment="1" applyProtection="1">
      <alignment horizontal="left" vertical="center"/>
    </xf>
    <xf numFmtId="0" fontId="0" fillId="0" borderId="15" xfId="0" applyFont="1" applyBorder="1" applyAlignment="1" applyProtection="1">
      <alignment vertical="center"/>
    </xf>
    <xf numFmtId="0" fontId="2" fillId="6" borderId="8" xfId="0" applyFont="1" applyFill="1" applyBorder="1" applyAlignment="1" applyProtection="1">
      <alignment horizontal="center" vertical="center"/>
    </xf>
    <xf numFmtId="0" fontId="2" fillId="6" borderId="9" xfId="0" applyFont="1" applyFill="1" applyBorder="1" applyAlignment="1" applyProtection="1">
      <alignment horizontal="left" vertical="center"/>
    </xf>
    <xf numFmtId="0" fontId="0" fillId="6" borderId="9" xfId="0" applyFont="1" applyFill="1" applyBorder="1" applyAlignment="1" applyProtection="1">
      <alignment vertical="center"/>
    </xf>
    <xf numFmtId="0" fontId="2" fillId="6" borderId="9" xfId="0" applyFont="1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left" vertical="center"/>
    </xf>
    <xf numFmtId="0" fontId="15" fillId="0" borderId="22" xfId="0" applyFont="1" applyBorder="1" applyAlignment="1" applyProtection="1">
      <alignment horizontal="center" vertical="center" wrapText="1"/>
    </xf>
    <xf numFmtId="0" fontId="15" fillId="0" borderId="23" xfId="0" applyFont="1" applyBorder="1" applyAlignment="1" applyProtection="1">
      <alignment horizontal="center" vertical="center" wrapText="1"/>
    </xf>
    <xf numFmtId="0" fontId="15" fillId="0" borderId="24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23" fillId="0" borderId="0" xfId="0" applyFont="1" applyBorder="1" applyAlignment="1" applyProtection="1">
      <alignment horizontal="left" vertical="center"/>
    </xf>
    <xf numFmtId="0" fontId="23" fillId="0" borderId="0" xfId="0" applyFont="1" applyBorder="1" applyAlignment="1" applyProtection="1">
      <alignment vertical="center"/>
    </xf>
    <xf numFmtId="4" fontId="23" fillId="0" borderId="0" xfId="0" applyNumberFormat="1" applyFont="1" applyBorder="1" applyAlignment="1" applyProtection="1">
      <alignment horizontal="right" vertical="center"/>
    </xf>
    <xf numFmtId="4" fontId="23" fillId="0" borderId="0" xfId="0" applyNumberFormat="1" applyFont="1" applyBorder="1" applyAlignment="1" applyProtection="1">
      <alignment vertical="center"/>
    </xf>
    <xf numFmtId="4" fontId="22" fillId="0" borderId="14" xfId="0" applyNumberFormat="1" applyFont="1" applyBorder="1" applyAlignment="1" applyProtection="1">
      <alignment vertical="center"/>
    </xf>
    <xf numFmtId="4" fontId="22" fillId="0" borderId="0" xfId="0" applyNumberFormat="1" applyFont="1" applyBorder="1" applyAlignment="1" applyProtection="1">
      <alignment vertical="center"/>
    </xf>
    <xf numFmtId="166" fontId="22" fillId="0" borderId="0" xfId="0" applyNumberFormat="1" applyFont="1" applyBorder="1" applyAlignment="1" applyProtection="1">
      <alignment vertical="center"/>
    </xf>
    <xf numFmtId="4" fontId="22" fillId="0" borderId="15" xfId="0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4" fillId="0" borderId="4" xfId="0" applyFont="1" applyBorder="1" applyAlignment="1" applyProtection="1">
      <alignment vertical="center"/>
    </xf>
    <xf numFmtId="0" fontId="26" fillId="0" borderId="0" xfId="0" applyFont="1" applyBorder="1" applyAlignment="1" applyProtection="1">
      <alignment vertical="center"/>
    </xf>
    <xf numFmtId="0" fontId="26" fillId="0" borderId="0" xfId="0" applyFont="1" applyBorder="1" applyAlignment="1" applyProtection="1">
      <alignment horizontal="left" vertical="center" wrapText="1"/>
    </xf>
    <xf numFmtId="0" fontId="27" fillId="0" borderId="0" xfId="0" applyFont="1" applyBorder="1" applyAlignment="1" applyProtection="1">
      <alignment vertical="center"/>
    </xf>
    <xf numFmtId="4" fontId="27" fillId="0" borderId="0" xfId="0" applyNumberFormat="1" applyFont="1" applyBorder="1" applyAlignment="1" applyProtection="1">
      <alignment vertical="center"/>
    </xf>
    <xf numFmtId="0" fontId="4" fillId="0" borderId="5" xfId="0" applyFont="1" applyBorder="1" applyAlignment="1" applyProtection="1">
      <alignment vertical="center"/>
    </xf>
    <xf numFmtId="4" fontId="28" fillId="0" borderId="14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4" fontId="27" fillId="0" borderId="0" xfId="0" applyNumberFormat="1" applyFont="1" applyBorder="1" applyAlignment="1" applyProtection="1">
      <alignment horizontal="right" vertical="center"/>
    </xf>
    <xf numFmtId="0" fontId="5" fillId="0" borderId="4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vertical="center"/>
    </xf>
    <xf numFmtId="0" fontId="29" fillId="0" borderId="0" xfId="0" applyFont="1" applyBorder="1" applyAlignment="1" applyProtection="1">
      <alignment horizontal="left" vertical="center" wrapText="1"/>
    </xf>
    <xf numFmtId="4" fontId="7" fillId="0" borderId="0" xfId="0" applyNumberFormat="1" applyFont="1" applyBorder="1" applyAlignment="1" applyProtection="1">
      <alignment vertical="center"/>
    </xf>
    <xf numFmtId="0" fontId="5" fillId="0" borderId="5" xfId="0" applyFont="1" applyBorder="1" applyAlignment="1" applyProtection="1">
      <alignment vertical="center"/>
    </xf>
    <xf numFmtId="4" fontId="20" fillId="0" borderId="14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0" fillId="0" borderId="16" xfId="0" applyNumberFormat="1" applyFont="1" applyBorder="1" applyAlignment="1" applyProtection="1">
      <alignment vertical="center"/>
    </xf>
    <xf numFmtId="4" fontId="20" fillId="0" borderId="17" xfId="0" applyNumberFormat="1" applyFont="1" applyBorder="1" applyAlignment="1" applyProtection="1">
      <alignment vertical="center"/>
    </xf>
    <xf numFmtId="166" fontId="20" fillId="0" borderId="17" xfId="0" applyNumberFormat="1" applyFont="1" applyBorder="1" applyAlignment="1" applyProtection="1">
      <alignment vertical="center"/>
    </xf>
    <xf numFmtId="4" fontId="20" fillId="0" borderId="18" xfId="0" applyNumberFormat="1" applyFont="1" applyBorder="1" applyAlignment="1" applyProtection="1">
      <alignment vertical="center"/>
    </xf>
    <xf numFmtId="0" fontId="7" fillId="0" borderId="0" xfId="0" applyFont="1" applyBorder="1" applyAlignment="1" applyProtection="1">
      <alignment horizontal="left" vertical="center"/>
    </xf>
    <xf numFmtId="4" fontId="7" fillId="4" borderId="0" xfId="0" applyNumberFormat="1" applyFont="1" applyFill="1" applyBorder="1" applyAlignment="1" applyProtection="1">
      <alignment vertical="center"/>
      <protection locked="0"/>
    </xf>
    <xf numFmtId="164" fontId="20" fillId="4" borderId="11" xfId="0" applyNumberFormat="1" applyFont="1" applyFill="1" applyBorder="1" applyAlignment="1" applyProtection="1">
      <alignment horizontal="center" vertical="center"/>
      <protection locked="0"/>
    </xf>
    <xf numFmtId="0" fontId="20" fillId="4" borderId="12" xfId="0" applyFont="1" applyFill="1" applyBorder="1" applyAlignment="1" applyProtection="1">
      <alignment horizontal="center" vertical="center"/>
      <protection locked="0"/>
    </xf>
    <xf numFmtId="4" fontId="20" fillId="0" borderId="13" xfId="0" applyNumberFormat="1" applyFont="1" applyBorder="1" applyAlignment="1" applyProtection="1">
      <alignment vertical="center"/>
    </xf>
    <xf numFmtId="4" fontId="0" fillId="0" borderId="0" xfId="0" applyNumberFormat="1" applyFont="1" applyAlignment="1">
      <alignment vertical="center"/>
    </xf>
    <xf numFmtId="0" fontId="7" fillId="4" borderId="0" xfId="0" applyFont="1" applyFill="1" applyBorder="1" applyAlignment="1" applyProtection="1">
      <alignment horizontal="left" vertical="center"/>
      <protection locked="0"/>
    </xf>
    <xf numFmtId="164" fontId="20" fillId="4" borderId="14" xfId="0" applyNumberFormat="1" applyFont="1" applyFill="1" applyBorder="1" applyAlignment="1" applyProtection="1">
      <alignment horizontal="center" vertical="center"/>
      <protection locked="0"/>
    </xf>
    <xf numFmtId="0" fontId="20" fillId="4" borderId="0" xfId="0" applyFont="1" applyFill="1" applyBorder="1" applyAlignment="1" applyProtection="1">
      <alignment horizontal="center" vertical="center"/>
      <protection locked="0"/>
    </xf>
    <xf numFmtId="164" fontId="20" fillId="4" borderId="16" xfId="0" applyNumberFormat="1" applyFont="1" applyFill="1" applyBorder="1" applyAlignment="1" applyProtection="1">
      <alignment horizontal="center" vertical="center"/>
      <protection locked="0"/>
    </xf>
    <xf numFmtId="0" fontId="20" fillId="4" borderId="17" xfId="0" applyFont="1" applyFill="1" applyBorder="1" applyAlignment="1" applyProtection="1">
      <alignment horizontal="center" vertical="center"/>
      <protection locked="0"/>
    </xf>
    <xf numFmtId="0" fontId="23" fillId="6" borderId="0" xfId="0" applyFont="1" applyFill="1" applyBorder="1" applyAlignment="1" applyProtection="1">
      <alignment horizontal="left" vertical="center"/>
    </xf>
    <xf numFmtId="0" fontId="0" fillId="6" borderId="0" xfId="0" applyFont="1" applyFill="1" applyBorder="1" applyAlignment="1" applyProtection="1">
      <alignment vertical="center"/>
    </xf>
    <xf numFmtId="4" fontId="23" fillId="6" borderId="0" xfId="0" applyNumberFormat="1" applyFont="1" applyFill="1" applyBorder="1" applyAlignment="1" applyProtection="1">
      <alignment vertical="center"/>
    </xf>
    <xf numFmtId="0" fontId="0" fillId="2" borderId="0" xfId="0" applyFill="1" applyProtection="1"/>
    <xf numFmtId="0" fontId="11" fillId="2" borderId="0" xfId="1" applyFont="1" applyFill="1" applyAlignment="1" applyProtection="1">
      <alignment horizontal="center" vertical="center"/>
    </xf>
    <xf numFmtId="0" fontId="15" fillId="0" borderId="0" xfId="0" applyFont="1" applyBorder="1" applyAlignment="1" applyProtection="1">
      <alignment horizontal="left" vertical="center" wrapText="1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0" fontId="18" fillId="0" borderId="0" xfId="0" applyFont="1" applyBorder="1" applyAlignment="1" applyProtection="1">
      <alignment horizontal="left" vertical="center"/>
    </xf>
    <xf numFmtId="4" fontId="18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4" fontId="1" fillId="0" borderId="0" xfId="0" applyNumberFormat="1" applyFont="1" applyBorder="1" applyAlignment="1" applyProtection="1">
      <alignment vertical="center"/>
    </xf>
    <xf numFmtId="0" fontId="3" fillId="6" borderId="8" xfId="0" applyFont="1" applyFill="1" applyBorder="1" applyAlignment="1" applyProtection="1">
      <alignment horizontal="left" vertical="center"/>
    </xf>
    <xf numFmtId="0" fontId="3" fillId="6" borderId="9" xfId="0" applyFont="1" applyFill="1" applyBorder="1" applyAlignment="1" applyProtection="1">
      <alignment horizontal="right" vertical="center"/>
    </xf>
    <xf numFmtId="0" fontId="3" fillId="6" borderId="9" xfId="0" applyFont="1" applyFill="1" applyBorder="1" applyAlignment="1" applyProtection="1">
      <alignment horizontal="center" vertical="center"/>
    </xf>
    <xf numFmtId="4" fontId="3" fillId="6" borderId="9" xfId="0" applyNumberFormat="1" applyFont="1" applyFill="1" applyBorder="1" applyAlignment="1" applyProtection="1">
      <alignment vertical="center"/>
    </xf>
    <xf numFmtId="4" fontId="3" fillId="6" borderId="10" xfId="0" applyNumberFormat="1" applyFont="1" applyFill="1" applyBorder="1" applyAlignment="1" applyProtection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0" xfId="0" applyFont="1" applyAlignment="1" applyProtection="1">
      <alignment vertical="center"/>
    </xf>
    <xf numFmtId="0" fontId="2" fillId="6" borderId="0" xfId="0" applyFont="1" applyFill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left" vertical="center"/>
    </xf>
    <xf numFmtId="4" fontId="31" fillId="0" borderId="0" xfId="0" applyNumberFormat="1" applyFont="1" applyBorder="1" applyAlignment="1" applyProtection="1">
      <alignment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horizontal="left" vertical="center"/>
    </xf>
    <xf numFmtId="4" fontId="6" fillId="0" borderId="0" xfId="0" applyNumberFormat="1" applyFont="1" applyBorder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5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4" fontId="6" fillId="0" borderId="0" xfId="0" applyNumberFormat="1" applyFont="1" applyBorder="1" applyAlignment="1" applyProtection="1"/>
    <xf numFmtId="4" fontId="32" fillId="0" borderId="0" xfId="0" applyNumberFormat="1" applyFont="1" applyBorder="1" applyAlignment="1" applyProtection="1">
      <alignment vertical="center"/>
    </xf>
    <xf numFmtId="0" fontId="0" fillId="0" borderId="25" xfId="0" applyFont="1" applyBorder="1" applyAlignment="1" applyProtection="1">
      <alignment vertical="center"/>
    </xf>
    <xf numFmtId="0" fontId="15" fillId="0" borderId="25" xfId="0" applyFont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20" fillId="0" borderId="15" xfId="0" applyFont="1" applyBorder="1" applyAlignment="1" applyProtection="1">
      <alignment horizontal="center" vertical="center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16" xfId="0" applyFont="1" applyBorder="1" applyAlignment="1" applyProtection="1">
      <alignment vertical="center"/>
    </xf>
    <xf numFmtId="0" fontId="20" fillId="0" borderId="18" xfId="0" applyFont="1" applyBorder="1" applyAlignment="1" applyProtection="1">
      <alignment horizontal="center" vertical="center"/>
    </xf>
    <xf numFmtId="0" fontId="0" fillId="0" borderId="4" xfId="0" applyFont="1" applyBorder="1" applyAlignment="1" applyProtection="1">
      <alignment horizontal="center" vertical="center" wrapText="1"/>
    </xf>
    <xf numFmtId="0" fontId="2" fillId="6" borderId="22" xfId="0" applyFont="1" applyFill="1" applyBorder="1" applyAlignment="1" applyProtection="1">
      <alignment horizontal="center" vertical="center" wrapText="1"/>
    </xf>
    <xf numFmtId="0" fontId="2" fillId="6" borderId="23" xfId="0" applyFont="1" applyFill="1" applyBorder="1" applyAlignment="1" applyProtection="1">
      <alignment horizontal="center" vertical="center" wrapText="1"/>
    </xf>
    <xf numFmtId="0" fontId="33" fillId="6" borderId="23" xfId="0" applyFont="1" applyFill="1" applyBorder="1" applyAlignment="1" applyProtection="1">
      <alignment horizontal="center" vertical="center" wrapText="1"/>
    </xf>
    <xf numFmtId="0" fontId="2" fillId="6" borderId="24" xfId="0" applyFont="1" applyFill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4" fontId="23" fillId="0" borderId="12" xfId="0" applyNumberFormat="1" applyFont="1" applyBorder="1" applyAlignment="1" applyProtection="1"/>
    <xf numFmtId="4" fontId="3" fillId="0" borderId="12" xfId="0" applyNumberFormat="1" applyFont="1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Border="1" applyAlignment="1" applyProtection="1"/>
    <xf numFmtId="0" fontId="6" fillId="0" borderId="0" xfId="0" applyFont="1" applyBorder="1" applyAlignment="1" applyProtection="1">
      <alignment horizontal="left"/>
    </xf>
    <xf numFmtId="0" fontId="8" fillId="0" borderId="5" xfId="0" applyFont="1" applyBorder="1" applyAlignment="1" applyProtection="1"/>
    <xf numFmtId="0" fontId="8" fillId="0" borderId="14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Border="1" applyAlignment="1" applyProtection="1">
      <alignment horizontal="left"/>
    </xf>
    <xf numFmtId="4" fontId="7" fillId="0" borderId="17" xfId="0" applyNumberFormat="1" applyFont="1" applyBorder="1" applyAlignment="1" applyProtection="1"/>
    <xf numFmtId="4" fontId="7" fillId="0" borderId="17" xfId="0" applyNumberFormat="1" applyFont="1" applyBorder="1" applyAlignment="1" applyProtection="1">
      <alignment vertical="center"/>
    </xf>
    <xf numFmtId="0" fontId="0" fillId="0" borderId="25" xfId="0" applyFont="1" applyBorder="1" applyAlignment="1" applyProtection="1">
      <alignment horizontal="center" vertical="center"/>
    </xf>
    <xf numFmtId="49" fontId="0" fillId="0" borderId="25" xfId="0" applyNumberFormat="1" applyFont="1" applyBorder="1" applyAlignment="1" applyProtection="1">
      <alignment horizontal="left" vertical="center" wrapText="1"/>
    </xf>
    <xf numFmtId="0" fontId="0" fillId="0" borderId="25" xfId="0" applyFont="1" applyBorder="1" applyAlignment="1" applyProtection="1">
      <alignment horizontal="left" vertical="center" wrapText="1"/>
    </xf>
    <xf numFmtId="0" fontId="0" fillId="0" borderId="25" xfId="0" applyFont="1" applyBorder="1" applyAlignment="1" applyProtection="1">
      <alignment horizontal="center" vertical="center" wrapText="1"/>
    </xf>
    <xf numFmtId="167" fontId="0" fillId="0" borderId="25" xfId="0" applyNumberFormat="1" applyFont="1" applyBorder="1" applyAlignment="1" applyProtection="1">
      <alignment vertical="center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</xf>
    <xf numFmtId="4" fontId="0" fillId="0" borderId="25" xfId="0" applyNumberFormat="1" applyFont="1" applyBorder="1" applyAlignment="1" applyProtection="1">
      <alignment vertical="center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 applyProtection="1">
      <alignment vertical="center"/>
    </xf>
    <xf numFmtId="166" fontId="1" fillId="0" borderId="15" xfId="0" applyNumberFormat="1" applyFont="1" applyBorder="1" applyAlignment="1" applyProtection="1">
      <alignment vertical="center"/>
    </xf>
    <xf numFmtId="4" fontId="7" fillId="0" borderId="23" xfId="0" applyNumberFormat="1" applyFont="1" applyBorder="1" applyAlignment="1" applyProtection="1"/>
    <xf numFmtId="4" fontId="7" fillId="0" borderId="23" xfId="0" applyNumberFormat="1" applyFont="1" applyBorder="1" applyAlignment="1" applyProtection="1">
      <alignment vertical="center"/>
    </xf>
    <xf numFmtId="4" fontId="6" fillId="0" borderId="23" xfId="0" applyNumberFormat="1" applyFont="1" applyBorder="1" applyAlignment="1" applyProtection="1"/>
    <xf numFmtId="4" fontId="6" fillId="0" borderId="23" xfId="0" applyNumberFormat="1" applyFont="1" applyBorder="1" applyAlignment="1" applyProtection="1">
      <alignment vertical="center"/>
    </xf>
    <xf numFmtId="0" fontId="0" fillId="4" borderId="25" xfId="0" applyFont="1" applyFill="1" applyBorder="1" applyAlignment="1" applyProtection="1">
      <alignment horizontal="center" vertical="center"/>
      <protection locked="0"/>
    </xf>
    <xf numFmtId="49" fontId="0" fillId="4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center" vertical="center" wrapText="1"/>
      <protection locked="0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0" fontId="1" fillId="4" borderId="25" xfId="0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36" fillId="0" borderId="25" xfId="0" applyFont="1" applyBorder="1" applyAlignment="1" applyProtection="1">
      <alignment horizontal="center" vertical="center"/>
    </xf>
    <xf numFmtId="49" fontId="36" fillId="0" borderId="25" xfId="0" applyNumberFormat="1" applyFont="1" applyBorder="1" applyAlignment="1" applyProtection="1">
      <alignment horizontal="left" vertical="center" wrapText="1"/>
    </xf>
    <xf numFmtId="0" fontId="36" fillId="0" borderId="25" xfId="0" applyFont="1" applyBorder="1" applyAlignment="1" applyProtection="1">
      <alignment horizontal="left" vertical="center" wrapText="1"/>
    </xf>
    <xf numFmtId="0" fontId="36" fillId="0" borderId="25" xfId="0" applyFont="1" applyBorder="1" applyAlignment="1" applyProtection="1">
      <alignment horizontal="center" vertical="center" wrapText="1"/>
    </xf>
    <xf numFmtId="167" fontId="36" fillId="0" borderId="25" xfId="0" applyNumberFormat="1" applyFont="1" applyBorder="1" applyAlignment="1" applyProtection="1">
      <alignment vertical="center"/>
    </xf>
    <xf numFmtId="4" fontId="36" fillId="4" borderId="25" xfId="0" applyNumberFormat="1" applyFont="1" applyFill="1" applyBorder="1" applyAlignment="1" applyProtection="1">
      <alignment vertical="center"/>
      <protection locked="0"/>
    </xf>
    <xf numFmtId="4" fontId="36" fillId="4" borderId="25" xfId="0" applyNumberFormat="1" applyFont="1" applyFill="1" applyBorder="1" applyAlignment="1" applyProtection="1">
      <alignment vertical="center"/>
    </xf>
    <xf numFmtId="4" fontId="36" fillId="0" borderId="25" xfId="0" applyNumberFormat="1" applyFont="1" applyBorder="1" applyAlignment="1" applyProtection="1">
      <alignment vertical="center"/>
    </xf>
    <xf numFmtId="0" fontId="37" fillId="0" borderId="12" xfId="0" applyFont="1" applyBorder="1" applyAlignment="1" applyProtection="1">
      <alignment vertical="center" wrapText="1"/>
    </xf>
    <xf numFmtId="4" fontId="6" fillId="0" borderId="12" xfId="0" applyNumberFormat="1" applyFont="1" applyBorder="1" applyAlignment="1" applyProtection="1"/>
    <xf numFmtId="4" fontId="6" fillId="0" borderId="12" xfId="0" applyNumberFormat="1" applyFont="1" applyBorder="1" applyAlignment="1" applyProtection="1">
      <alignment vertical="center"/>
    </xf>
    <xf numFmtId="4" fontId="6" fillId="0" borderId="17" xfId="0" applyNumberFormat="1" applyFont="1" applyBorder="1" applyAlignment="1" applyProtection="1"/>
    <xf numFmtId="4" fontId="6" fillId="0" borderId="17" xfId="0" applyNumberFormat="1" applyFont="1" applyBorder="1" applyAlignment="1" applyProtection="1">
      <alignment vertical="center"/>
    </xf>
    <xf numFmtId="4" fontId="7" fillId="0" borderId="0" xfId="0" applyNumberFormat="1" applyFont="1" applyBorder="1" applyAlignment="1" applyProtection="1"/>
    <xf numFmtId="4" fontId="7" fillId="0" borderId="12" xfId="0" applyNumberFormat="1" applyFont="1" applyBorder="1" applyAlignment="1" applyProtection="1"/>
    <xf numFmtId="4" fontId="7" fillId="0" borderId="12" xfId="0" applyNumberFormat="1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styles" Target="styles.xml" /><Relationship Id="rId18" Type="http://schemas.openxmlformats.org/officeDocument/2006/relationships/theme" Target="theme/theme1.xml" /><Relationship Id="rId19" Type="http://schemas.openxmlformats.org/officeDocument/2006/relationships/calcChain" Target="calcChain.xml" /><Relationship Id="rId20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2.5" customWidth="1"/>
    <col min="5" max="5" width="2.5" customWidth="1"/>
    <col min="6" max="6" width="2.5" customWidth="1"/>
    <col min="7" max="7" width="2.5" customWidth="1"/>
    <col min="8" max="8" width="2.5" customWidth="1"/>
    <col min="9" max="9" width="2.5" customWidth="1"/>
    <col min="10" max="10" width="2.5" customWidth="1"/>
    <col min="11" max="11" width="2.5" customWidth="1"/>
    <col min="12" max="12" width="2.5" customWidth="1"/>
    <col min="13" max="13" width="2.5" customWidth="1"/>
    <col min="14" max="14" width="2.5" customWidth="1"/>
    <col min="15" max="15" width="2.5" customWidth="1"/>
    <col min="16" max="16" width="2.5" customWidth="1"/>
    <col min="17" max="17" width="2.5" customWidth="1"/>
    <col min="18" max="18" width="2.5" customWidth="1"/>
    <col min="19" max="19" width="2.5" customWidth="1"/>
    <col min="20" max="20" width="2.5" customWidth="1"/>
    <col min="21" max="21" width="2.5" customWidth="1"/>
    <col min="22" max="22" width="2.5" customWidth="1"/>
    <col min="23" max="23" width="2.5" customWidth="1"/>
    <col min="24" max="24" width="2.5" customWidth="1"/>
    <col min="25" max="25" width="2.5" customWidth="1"/>
    <col min="26" max="26" width="2.5" customWidth="1"/>
    <col min="27" max="27" width="2.5" customWidth="1"/>
    <col min="28" max="28" width="2.5" customWidth="1"/>
    <col min="29" max="29" width="2.5" customWidth="1"/>
    <col min="30" max="30" width="2.5" customWidth="1"/>
    <col min="31" max="31" width="2.5" customWidth="1"/>
    <col min="32" max="32" width="2.5" customWidth="1"/>
    <col min="33" max="33" width="2.5" customWidth="1"/>
    <col min="34" max="34" width="3.33" customWidth="1"/>
    <col min="35" max="35" width="2.5" customWidth="1"/>
    <col min="36" max="36" width="2.5" customWidth="1"/>
    <col min="37" max="37" width="2.5" customWidth="1"/>
    <col min="38" max="38" width="8.33" customWidth="1"/>
    <col min="39" max="39" width="3.33" customWidth="1"/>
    <col min="40" max="40" width="13.33" customWidth="1"/>
    <col min="41" max="41" width="7.5" customWidth="1"/>
    <col min="42" max="42" width="4.17" customWidth="1"/>
    <col min="43" max="43" width="1.67" customWidth="1"/>
    <col min="44" max="44" width="13.67" customWidth="1"/>
    <col min="45" max="45" width="25.83" hidden="1" customWidth="1"/>
    <col min="46" max="46" width="25.83" hidden="1" customWidth="1"/>
    <col min="47" max="47" width="25" hidden="1" customWidth="1"/>
    <col min="48" max="48" width="21.67" hidden="1" customWidth="1"/>
    <col min="49" max="49" width="21.67" hidden="1" customWidth="1"/>
    <col min="50" max="50" width="21.67" hidden="1" customWidth="1"/>
    <col min="51" max="51" width="21.67" hidden="1" customWidth="1"/>
    <col min="52" max="52" width="21.67" hidden="1" customWidth="1"/>
    <col min="53" max="53" width="19.17" hidden="1" customWidth="1"/>
    <col min="54" max="54" width="25" hidden="1" customWidth="1"/>
    <col min="55" max="55" width="19.17" hidden="1" customWidth="1"/>
    <col min="56" max="56" width="19.17" hidden="1" customWidth="1"/>
    <col min="57" max="57" width="66.5" customWidth="1"/>
    <col min="71" max="71" width="9.33" hidden="1"/>
    <col min="72" max="72" width="9.33" hidden="1"/>
    <col min="73" max="73" width="9.33" hidden="1"/>
    <col min="74" max="74" width="9.33" hidden="1"/>
    <col min="75" max="75" width="9.33" hidden="1"/>
    <col min="76" max="76" width="9.33" hidden="1"/>
    <col min="77" max="77" width="9.33" hidden="1"/>
    <col min="78" max="78" width="9.33" hidden="1"/>
    <col min="79" max="79" width="9.33" hidden="1"/>
    <col min="80" max="80" width="9.33" hidden="1"/>
    <col min="81" max="81" width="9.33" hidden="1"/>
    <col min="82" max="82" width="9.33" hidden="1"/>
    <col min="83" max="83" width="9.33" hidden="1"/>
    <col min="84" max="84" width="9.33" hidden="1"/>
    <col min="85" max="85" width="9.33" hidden="1"/>
    <col min="86" max="86" width="9.33" hidden="1"/>
    <col min="87" max="87" width="9.33" hidden="1"/>
    <col min="88" max="88" width="9.33" hidden="1"/>
    <col min="89" max="89" width="9.33" hidden="1"/>
  </cols>
  <sheetData>
    <row r="1" ht="21.36" customHeight="1">
      <c r="A1" s="11" t="s">
        <v>0</v>
      </c>
      <c r="B1" s="12"/>
      <c r="C1" s="12"/>
      <c r="D1" s="13" t="s">
        <v>1</v>
      </c>
      <c r="E1" s="12"/>
      <c r="F1" s="12"/>
      <c r="G1" s="12"/>
      <c r="H1" s="12"/>
      <c r="I1" s="12"/>
      <c r="J1" s="12"/>
      <c r="K1" s="14" t="s">
        <v>2</v>
      </c>
      <c r="L1" s="14"/>
      <c r="M1" s="14"/>
      <c r="N1" s="14"/>
      <c r="O1" s="14"/>
      <c r="P1" s="14"/>
      <c r="Q1" s="14"/>
      <c r="R1" s="14"/>
      <c r="S1" s="14"/>
      <c r="T1" s="12"/>
      <c r="U1" s="12"/>
      <c r="V1" s="12"/>
      <c r="W1" s="14" t="s">
        <v>3</v>
      </c>
      <c r="X1" s="14"/>
      <c r="Y1" s="14"/>
      <c r="Z1" s="14"/>
      <c r="AA1" s="14"/>
      <c r="AB1" s="14"/>
      <c r="AC1" s="14"/>
      <c r="AD1" s="14"/>
      <c r="AE1" s="14"/>
      <c r="AF1" s="14"/>
      <c r="AG1" s="12"/>
      <c r="AH1" s="12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6" t="s">
        <v>4</v>
      </c>
      <c r="BB1" s="16" t="s">
        <v>5</v>
      </c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T1" s="17" t="s">
        <v>6</v>
      </c>
      <c r="BU1" s="17" t="s">
        <v>6</v>
      </c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R2" s="20" t="s">
        <v>8</v>
      </c>
      <c r="BS2" s="21" t="s">
        <v>9</v>
      </c>
      <c r="BT2" s="21" t="s">
        <v>10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4"/>
      <c r="BS3" s="21" t="s">
        <v>9</v>
      </c>
      <c r="BT3" s="21" t="s">
        <v>11</v>
      </c>
    </row>
    <row r="4" ht="36.96" customHeight="1">
      <c r="B4" s="25"/>
      <c r="C4" s="26" t="s">
        <v>12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8"/>
      <c r="AS4" s="29" t="s">
        <v>13</v>
      </c>
      <c r="BE4" s="30" t="s">
        <v>14</v>
      </c>
      <c r="BS4" s="21" t="s">
        <v>15</v>
      </c>
    </row>
    <row r="5" ht="14.4" customHeight="1">
      <c r="B5" s="25"/>
      <c r="C5" s="31"/>
      <c r="D5" s="32" t="s">
        <v>16</v>
      </c>
      <c r="E5" s="31"/>
      <c r="F5" s="31"/>
      <c r="G5" s="31"/>
      <c r="H5" s="31"/>
      <c r="I5" s="31"/>
      <c r="J5" s="31"/>
      <c r="K5" s="33" t="s">
        <v>17</v>
      </c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28"/>
      <c r="BE5" s="34" t="s">
        <v>18</v>
      </c>
      <c r="BS5" s="21" t="s">
        <v>9</v>
      </c>
    </row>
    <row r="6" ht="36.96" customHeight="1">
      <c r="B6" s="25"/>
      <c r="C6" s="31"/>
      <c r="D6" s="35" t="s">
        <v>19</v>
      </c>
      <c r="E6" s="31"/>
      <c r="F6" s="31"/>
      <c r="G6" s="31"/>
      <c r="H6" s="31"/>
      <c r="I6" s="31"/>
      <c r="J6" s="31"/>
      <c r="K6" s="36" t="s">
        <v>20</v>
      </c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28"/>
      <c r="BE6" s="37"/>
      <c r="BS6" s="21" t="s">
        <v>9</v>
      </c>
    </row>
    <row r="7" ht="14.4" customHeight="1">
      <c r="B7" s="25"/>
      <c r="C7" s="31"/>
      <c r="D7" s="38" t="s">
        <v>21</v>
      </c>
      <c r="E7" s="31"/>
      <c r="F7" s="31"/>
      <c r="G7" s="31"/>
      <c r="H7" s="31"/>
      <c r="I7" s="31"/>
      <c r="J7" s="31"/>
      <c r="K7" s="33" t="s">
        <v>22</v>
      </c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8" t="s">
        <v>23</v>
      </c>
      <c r="AL7" s="31"/>
      <c r="AM7" s="31"/>
      <c r="AN7" s="33" t="s">
        <v>22</v>
      </c>
      <c r="AO7" s="31"/>
      <c r="AP7" s="31"/>
      <c r="AQ7" s="28"/>
      <c r="BE7" s="37"/>
      <c r="BS7" s="21" t="s">
        <v>9</v>
      </c>
    </row>
    <row r="8" ht="14.4" customHeight="1">
      <c r="B8" s="25"/>
      <c r="C8" s="31"/>
      <c r="D8" s="38" t="s">
        <v>24</v>
      </c>
      <c r="E8" s="31"/>
      <c r="F8" s="31"/>
      <c r="G8" s="31"/>
      <c r="H8" s="31"/>
      <c r="I8" s="31"/>
      <c r="J8" s="31"/>
      <c r="K8" s="33" t="s">
        <v>25</v>
      </c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8" t="s">
        <v>26</v>
      </c>
      <c r="AL8" s="31"/>
      <c r="AM8" s="31"/>
      <c r="AN8" s="39" t="s">
        <v>27</v>
      </c>
      <c r="AO8" s="31"/>
      <c r="AP8" s="31"/>
      <c r="AQ8" s="28"/>
      <c r="BE8" s="37"/>
      <c r="BS8" s="21" t="s">
        <v>9</v>
      </c>
    </row>
    <row r="9" ht="14.4" customHeight="1">
      <c r="B9" s="25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28"/>
      <c r="BE9" s="37"/>
      <c r="BS9" s="21" t="s">
        <v>9</v>
      </c>
    </row>
    <row r="10" ht="14.4" customHeight="1">
      <c r="B10" s="25"/>
      <c r="C10" s="31"/>
      <c r="D10" s="38" t="s">
        <v>28</v>
      </c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8" t="s">
        <v>29</v>
      </c>
      <c r="AL10" s="31"/>
      <c r="AM10" s="31"/>
      <c r="AN10" s="33" t="s">
        <v>30</v>
      </c>
      <c r="AO10" s="31"/>
      <c r="AP10" s="31"/>
      <c r="AQ10" s="28"/>
      <c r="BE10" s="37"/>
      <c r="BS10" s="21" t="s">
        <v>9</v>
      </c>
    </row>
    <row r="11" ht="18.48" customHeight="1">
      <c r="B11" s="25"/>
      <c r="C11" s="31"/>
      <c r="D11" s="31"/>
      <c r="E11" s="33" t="s">
        <v>31</v>
      </c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8" t="s">
        <v>32</v>
      </c>
      <c r="AL11" s="31"/>
      <c r="AM11" s="31"/>
      <c r="AN11" s="33" t="s">
        <v>22</v>
      </c>
      <c r="AO11" s="31"/>
      <c r="AP11" s="31"/>
      <c r="AQ11" s="28"/>
      <c r="BE11" s="37"/>
      <c r="BS11" s="21" t="s">
        <v>9</v>
      </c>
    </row>
    <row r="12" ht="6.96" customHeight="1">
      <c r="B12" s="25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28"/>
      <c r="BE12" s="37"/>
      <c r="BS12" s="21" t="s">
        <v>9</v>
      </c>
    </row>
    <row r="13" ht="14.4" customHeight="1">
      <c r="B13" s="25"/>
      <c r="C13" s="31"/>
      <c r="D13" s="38" t="s">
        <v>33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8" t="s">
        <v>29</v>
      </c>
      <c r="AL13" s="31"/>
      <c r="AM13" s="31"/>
      <c r="AN13" s="40" t="s">
        <v>34</v>
      </c>
      <c r="AO13" s="31"/>
      <c r="AP13" s="31"/>
      <c r="AQ13" s="28"/>
      <c r="BE13" s="37"/>
      <c r="BS13" s="21" t="s">
        <v>9</v>
      </c>
    </row>
    <row r="14">
      <c r="B14" s="25"/>
      <c r="C14" s="31"/>
      <c r="D14" s="31"/>
      <c r="E14" s="40" t="s">
        <v>34</v>
      </c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38" t="s">
        <v>32</v>
      </c>
      <c r="AL14" s="31"/>
      <c r="AM14" s="31"/>
      <c r="AN14" s="40" t="s">
        <v>34</v>
      </c>
      <c r="AO14" s="31"/>
      <c r="AP14" s="31"/>
      <c r="AQ14" s="28"/>
      <c r="BE14" s="37"/>
      <c r="BS14" s="21" t="s">
        <v>9</v>
      </c>
    </row>
    <row r="15" ht="6.96" customHeight="1">
      <c r="B15" s="25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28"/>
      <c r="BE15" s="37"/>
      <c r="BS15" s="21" t="s">
        <v>6</v>
      </c>
    </row>
    <row r="16" ht="14.4" customHeight="1">
      <c r="B16" s="25"/>
      <c r="C16" s="31"/>
      <c r="D16" s="38" t="s">
        <v>35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8" t="s">
        <v>29</v>
      </c>
      <c r="AL16" s="31"/>
      <c r="AM16" s="31"/>
      <c r="AN16" s="33" t="s">
        <v>30</v>
      </c>
      <c r="AO16" s="31"/>
      <c r="AP16" s="31"/>
      <c r="AQ16" s="28"/>
      <c r="BE16" s="37"/>
      <c r="BS16" s="21" t="s">
        <v>6</v>
      </c>
    </row>
    <row r="17" ht="18.48" customHeight="1">
      <c r="B17" s="25"/>
      <c r="C17" s="31"/>
      <c r="D17" s="31"/>
      <c r="E17" s="33" t="s">
        <v>31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8" t="s">
        <v>32</v>
      </c>
      <c r="AL17" s="31"/>
      <c r="AM17" s="31"/>
      <c r="AN17" s="33" t="s">
        <v>22</v>
      </c>
      <c r="AO17" s="31"/>
      <c r="AP17" s="31"/>
      <c r="AQ17" s="28"/>
      <c r="BE17" s="37"/>
      <c r="BS17" s="21" t="s">
        <v>36</v>
      </c>
    </row>
    <row r="18" ht="6.96" customHeight="1">
      <c r="B18" s="25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28"/>
      <c r="BE18" s="37"/>
      <c r="BS18" s="21" t="s">
        <v>9</v>
      </c>
    </row>
    <row r="19" ht="14.4" customHeight="1">
      <c r="B19" s="25"/>
      <c r="C19" s="31"/>
      <c r="D19" s="38" t="s">
        <v>37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8" t="s">
        <v>29</v>
      </c>
      <c r="AL19" s="31"/>
      <c r="AM19" s="31"/>
      <c r="AN19" s="33" t="s">
        <v>38</v>
      </c>
      <c r="AO19" s="31"/>
      <c r="AP19" s="31"/>
      <c r="AQ19" s="28"/>
      <c r="BE19" s="37"/>
      <c r="BS19" s="21" t="s">
        <v>9</v>
      </c>
    </row>
    <row r="20" ht="18.48" customHeight="1">
      <c r="B20" s="25"/>
      <c r="C20" s="31"/>
      <c r="D20" s="31"/>
      <c r="E20" s="33" t="s">
        <v>39</v>
      </c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8" t="s">
        <v>32</v>
      </c>
      <c r="AL20" s="31"/>
      <c r="AM20" s="31"/>
      <c r="AN20" s="33" t="s">
        <v>22</v>
      </c>
      <c r="AO20" s="31"/>
      <c r="AP20" s="31"/>
      <c r="AQ20" s="28"/>
      <c r="BE20" s="37"/>
    </row>
    <row r="21" ht="6.96" customHeight="1">
      <c r="B21" s="25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28"/>
      <c r="BE21" s="37"/>
    </row>
    <row r="22">
      <c r="B22" s="25"/>
      <c r="C22" s="31"/>
      <c r="D22" s="38" t="s">
        <v>40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28"/>
      <c r="BE22" s="37"/>
    </row>
    <row r="23" ht="270.75" customHeight="1">
      <c r="B23" s="25"/>
      <c r="C23" s="31"/>
      <c r="D23" s="31"/>
      <c r="E23" s="42" t="s">
        <v>41</v>
      </c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31"/>
      <c r="AP23" s="31"/>
      <c r="AQ23" s="28"/>
      <c r="BE23" s="37"/>
    </row>
    <row r="24" ht="6.96" customHeight="1">
      <c r="B24" s="25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28"/>
      <c r="BE24" s="37"/>
    </row>
    <row r="25" ht="6.96" customHeight="1">
      <c r="B25" s="25"/>
      <c r="C25" s="31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31"/>
      <c r="AQ25" s="28"/>
      <c r="BE25" s="37"/>
    </row>
    <row r="26" ht="14.4" customHeight="1">
      <c r="B26" s="25"/>
      <c r="C26" s="31"/>
      <c r="D26" s="44" t="s">
        <v>42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45">
        <f>ROUND(AG87,2)</f>
        <v>0</v>
      </c>
      <c r="AL26" s="31"/>
      <c r="AM26" s="31"/>
      <c r="AN26" s="31"/>
      <c r="AO26" s="31"/>
      <c r="AP26" s="31"/>
      <c r="AQ26" s="28"/>
      <c r="BE26" s="37"/>
    </row>
    <row r="27" ht="14.4" customHeight="1">
      <c r="B27" s="25"/>
      <c r="C27" s="31"/>
      <c r="D27" s="44" t="s">
        <v>43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45">
        <f>ROUND(AG106,2)</f>
        <v>0</v>
      </c>
      <c r="AL27" s="45"/>
      <c r="AM27" s="45"/>
      <c r="AN27" s="45"/>
      <c r="AO27" s="45"/>
      <c r="AP27" s="31"/>
      <c r="AQ27" s="28"/>
      <c r="BE27" s="37"/>
    </row>
    <row r="28" s="1" customFormat="1" ht="6.96" customHeight="1">
      <c r="B28" s="46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8"/>
      <c r="BE28" s="37"/>
    </row>
    <row r="29" s="1" customFormat="1" ht="25.92" customHeight="1">
      <c r="B29" s="46"/>
      <c r="C29" s="47"/>
      <c r="D29" s="49" t="s">
        <v>44</v>
      </c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1">
        <f>ROUND(AK26+AK27,2)</f>
        <v>0</v>
      </c>
      <c r="AL29" s="50"/>
      <c r="AM29" s="50"/>
      <c r="AN29" s="50"/>
      <c r="AO29" s="50"/>
      <c r="AP29" s="47"/>
      <c r="AQ29" s="48"/>
      <c r="BE29" s="37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8"/>
      <c r="BE30" s="37"/>
    </row>
    <row r="31" s="2" customFormat="1" ht="14.4" customHeight="1">
      <c r="B31" s="52"/>
      <c r="C31" s="53"/>
      <c r="D31" s="54" t="s">
        <v>45</v>
      </c>
      <c r="E31" s="53"/>
      <c r="F31" s="54" t="s">
        <v>46</v>
      </c>
      <c r="G31" s="53"/>
      <c r="H31" s="53"/>
      <c r="I31" s="53"/>
      <c r="J31" s="53"/>
      <c r="K31" s="53"/>
      <c r="L31" s="55">
        <v>0.20999999999999999</v>
      </c>
      <c r="M31" s="53"/>
      <c r="N31" s="53"/>
      <c r="O31" s="53"/>
      <c r="P31" s="53"/>
      <c r="Q31" s="53"/>
      <c r="R31" s="53"/>
      <c r="S31" s="53"/>
      <c r="T31" s="56" t="s">
        <v>47</v>
      </c>
      <c r="U31" s="53"/>
      <c r="V31" s="53"/>
      <c r="W31" s="57">
        <f>ROUND(AZ87+SUM(CD107:CD111),2)</f>
        <v>0</v>
      </c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7">
        <f>ROUND(AV87+SUM(BY107:BY111),2)</f>
        <v>0</v>
      </c>
      <c r="AL31" s="53"/>
      <c r="AM31" s="53"/>
      <c r="AN31" s="53"/>
      <c r="AO31" s="53"/>
      <c r="AP31" s="53"/>
      <c r="AQ31" s="58"/>
      <c r="BE31" s="37"/>
    </row>
    <row r="32" s="2" customFormat="1" ht="14.4" customHeight="1">
      <c r="B32" s="52"/>
      <c r="C32" s="53"/>
      <c r="D32" s="53"/>
      <c r="E32" s="53"/>
      <c r="F32" s="54" t="s">
        <v>48</v>
      </c>
      <c r="G32" s="53"/>
      <c r="H32" s="53"/>
      <c r="I32" s="53"/>
      <c r="J32" s="53"/>
      <c r="K32" s="53"/>
      <c r="L32" s="55">
        <v>0.14999999999999999</v>
      </c>
      <c r="M32" s="53"/>
      <c r="N32" s="53"/>
      <c r="O32" s="53"/>
      <c r="P32" s="53"/>
      <c r="Q32" s="53"/>
      <c r="R32" s="53"/>
      <c r="S32" s="53"/>
      <c r="T32" s="56" t="s">
        <v>47</v>
      </c>
      <c r="U32" s="53"/>
      <c r="V32" s="53"/>
      <c r="W32" s="57">
        <f>ROUND(BA87+SUM(CE107:CE111),2)</f>
        <v>0</v>
      </c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7">
        <f>ROUND(AW87+SUM(BZ107:BZ111),2)</f>
        <v>0</v>
      </c>
      <c r="AL32" s="53"/>
      <c r="AM32" s="53"/>
      <c r="AN32" s="53"/>
      <c r="AO32" s="53"/>
      <c r="AP32" s="53"/>
      <c r="AQ32" s="58"/>
      <c r="BE32" s="37"/>
    </row>
    <row r="33" hidden="1" s="2" customFormat="1" ht="14.4" customHeight="1">
      <c r="B33" s="52"/>
      <c r="C33" s="53"/>
      <c r="D33" s="53"/>
      <c r="E33" s="53"/>
      <c r="F33" s="54" t="s">
        <v>49</v>
      </c>
      <c r="G33" s="53"/>
      <c r="H33" s="53"/>
      <c r="I33" s="53"/>
      <c r="J33" s="53"/>
      <c r="K33" s="53"/>
      <c r="L33" s="55">
        <v>0.20999999999999999</v>
      </c>
      <c r="M33" s="53"/>
      <c r="N33" s="53"/>
      <c r="O33" s="53"/>
      <c r="P33" s="53"/>
      <c r="Q33" s="53"/>
      <c r="R33" s="53"/>
      <c r="S33" s="53"/>
      <c r="T33" s="56" t="s">
        <v>47</v>
      </c>
      <c r="U33" s="53"/>
      <c r="V33" s="53"/>
      <c r="W33" s="57">
        <f>ROUND(BB87+SUM(CF107:CF111),2)</f>
        <v>0</v>
      </c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7">
        <v>0</v>
      </c>
      <c r="AL33" s="53"/>
      <c r="AM33" s="53"/>
      <c r="AN33" s="53"/>
      <c r="AO33" s="53"/>
      <c r="AP33" s="53"/>
      <c r="AQ33" s="58"/>
      <c r="BE33" s="37"/>
    </row>
    <row r="34" hidden="1" s="2" customFormat="1" ht="14.4" customHeight="1">
      <c r="B34" s="52"/>
      <c r="C34" s="53"/>
      <c r="D34" s="53"/>
      <c r="E34" s="53"/>
      <c r="F34" s="54" t="s">
        <v>50</v>
      </c>
      <c r="G34" s="53"/>
      <c r="H34" s="53"/>
      <c r="I34" s="53"/>
      <c r="J34" s="53"/>
      <c r="K34" s="53"/>
      <c r="L34" s="55">
        <v>0.14999999999999999</v>
      </c>
      <c r="M34" s="53"/>
      <c r="N34" s="53"/>
      <c r="O34" s="53"/>
      <c r="P34" s="53"/>
      <c r="Q34" s="53"/>
      <c r="R34" s="53"/>
      <c r="S34" s="53"/>
      <c r="T34" s="56" t="s">
        <v>47</v>
      </c>
      <c r="U34" s="53"/>
      <c r="V34" s="53"/>
      <c r="W34" s="57">
        <f>ROUND(BC87+SUM(CG107:CG111),2)</f>
        <v>0</v>
      </c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7">
        <v>0</v>
      </c>
      <c r="AL34" s="53"/>
      <c r="AM34" s="53"/>
      <c r="AN34" s="53"/>
      <c r="AO34" s="53"/>
      <c r="AP34" s="53"/>
      <c r="AQ34" s="58"/>
      <c r="BE34" s="37"/>
    </row>
    <row r="35" hidden="1" s="2" customFormat="1" ht="14.4" customHeight="1">
      <c r="B35" s="52"/>
      <c r="C35" s="53"/>
      <c r="D35" s="53"/>
      <c r="E35" s="53"/>
      <c r="F35" s="54" t="s">
        <v>51</v>
      </c>
      <c r="G35" s="53"/>
      <c r="H35" s="53"/>
      <c r="I35" s="53"/>
      <c r="J35" s="53"/>
      <c r="K35" s="53"/>
      <c r="L35" s="55">
        <v>0</v>
      </c>
      <c r="M35" s="53"/>
      <c r="N35" s="53"/>
      <c r="O35" s="53"/>
      <c r="P35" s="53"/>
      <c r="Q35" s="53"/>
      <c r="R35" s="53"/>
      <c r="S35" s="53"/>
      <c r="T35" s="56" t="s">
        <v>47</v>
      </c>
      <c r="U35" s="53"/>
      <c r="V35" s="53"/>
      <c r="W35" s="57">
        <f>ROUND(BD87+SUM(CH107:CH111),2)</f>
        <v>0</v>
      </c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7">
        <v>0</v>
      </c>
      <c r="AL35" s="53"/>
      <c r="AM35" s="53"/>
      <c r="AN35" s="53"/>
      <c r="AO35" s="53"/>
      <c r="AP35" s="53"/>
      <c r="AQ35" s="58"/>
    </row>
    <row r="36" s="1" customFormat="1" ht="6.96" customHeight="1">
      <c r="B36" s="46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8"/>
    </row>
    <row r="37" s="1" customFormat="1" ht="25.92" customHeight="1">
      <c r="B37" s="46"/>
      <c r="C37" s="59"/>
      <c r="D37" s="60" t="s">
        <v>52</v>
      </c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2" t="s">
        <v>53</v>
      </c>
      <c r="U37" s="61"/>
      <c r="V37" s="61"/>
      <c r="W37" s="61"/>
      <c r="X37" s="63" t="s">
        <v>54</v>
      </c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4">
        <f>SUM(AK29:AK35)</f>
        <v>0</v>
      </c>
      <c r="AL37" s="61"/>
      <c r="AM37" s="61"/>
      <c r="AN37" s="61"/>
      <c r="AO37" s="65"/>
      <c r="AP37" s="59"/>
      <c r="AQ37" s="48"/>
    </row>
    <row r="38" s="1" customFormat="1" ht="14.4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8"/>
    </row>
    <row r="39">
      <c r="B39" s="25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28"/>
    </row>
    <row r="40">
      <c r="B40" s="25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28"/>
    </row>
    <row r="41">
      <c r="B41" s="25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2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28"/>
    </row>
    <row r="49" s="1" customFormat="1">
      <c r="B49" s="46"/>
      <c r="C49" s="47"/>
      <c r="D49" s="66" t="s">
        <v>55</v>
      </c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8"/>
      <c r="AA49" s="47"/>
      <c r="AB49" s="47"/>
      <c r="AC49" s="66" t="s">
        <v>56</v>
      </c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8"/>
      <c r="AP49" s="47"/>
      <c r="AQ49" s="48"/>
    </row>
    <row r="50">
      <c r="B50" s="25"/>
      <c r="C50" s="31"/>
      <c r="D50" s="69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70"/>
      <c r="AA50" s="31"/>
      <c r="AB50" s="31"/>
      <c r="AC50" s="69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70"/>
      <c r="AP50" s="31"/>
      <c r="AQ50" s="28"/>
    </row>
    <row r="51">
      <c r="B51" s="25"/>
      <c r="C51" s="31"/>
      <c r="D51" s="69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70"/>
      <c r="AA51" s="31"/>
      <c r="AB51" s="31"/>
      <c r="AC51" s="69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70"/>
      <c r="AP51" s="31"/>
      <c r="AQ51" s="28"/>
    </row>
    <row r="52">
      <c r="B52" s="25"/>
      <c r="C52" s="31"/>
      <c r="D52" s="69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70"/>
      <c r="AA52" s="31"/>
      <c r="AB52" s="31"/>
      <c r="AC52" s="69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70"/>
      <c r="AP52" s="31"/>
      <c r="AQ52" s="28"/>
    </row>
    <row r="53">
      <c r="B53" s="25"/>
      <c r="C53" s="31"/>
      <c r="D53" s="69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70"/>
      <c r="AA53" s="31"/>
      <c r="AB53" s="31"/>
      <c r="AC53" s="69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70"/>
      <c r="AP53" s="31"/>
      <c r="AQ53" s="28"/>
    </row>
    <row r="54">
      <c r="B54" s="25"/>
      <c r="C54" s="31"/>
      <c r="D54" s="69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70"/>
      <c r="AA54" s="31"/>
      <c r="AB54" s="31"/>
      <c r="AC54" s="69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70"/>
      <c r="AP54" s="31"/>
      <c r="AQ54" s="28"/>
    </row>
    <row r="55">
      <c r="B55" s="25"/>
      <c r="C55" s="31"/>
      <c r="D55" s="69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70"/>
      <c r="AA55" s="31"/>
      <c r="AB55" s="31"/>
      <c r="AC55" s="69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70"/>
      <c r="AP55" s="31"/>
      <c r="AQ55" s="28"/>
    </row>
    <row r="56">
      <c r="B56" s="25"/>
      <c r="C56" s="31"/>
      <c r="D56" s="69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70"/>
      <c r="AA56" s="31"/>
      <c r="AB56" s="31"/>
      <c r="AC56" s="69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70"/>
      <c r="AP56" s="31"/>
      <c r="AQ56" s="28"/>
    </row>
    <row r="57">
      <c r="B57" s="25"/>
      <c r="C57" s="31"/>
      <c r="D57" s="69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70"/>
      <c r="AA57" s="31"/>
      <c r="AB57" s="31"/>
      <c r="AC57" s="69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70"/>
      <c r="AP57" s="31"/>
      <c r="AQ57" s="28"/>
    </row>
    <row r="58" s="1" customFormat="1">
      <c r="B58" s="46"/>
      <c r="C58" s="47"/>
      <c r="D58" s="71" t="s">
        <v>57</v>
      </c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3" t="s">
        <v>58</v>
      </c>
      <c r="S58" s="72"/>
      <c r="T58" s="72"/>
      <c r="U58" s="72"/>
      <c r="V58" s="72"/>
      <c r="W58" s="72"/>
      <c r="X58" s="72"/>
      <c r="Y58" s="72"/>
      <c r="Z58" s="74"/>
      <c r="AA58" s="47"/>
      <c r="AB58" s="47"/>
      <c r="AC58" s="71" t="s">
        <v>57</v>
      </c>
      <c r="AD58" s="72"/>
      <c r="AE58" s="72"/>
      <c r="AF58" s="72"/>
      <c r="AG58" s="72"/>
      <c r="AH58" s="72"/>
      <c r="AI58" s="72"/>
      <c r="AJ58" s="72"/>
      <c r="AK58" s="72"/>
      <c r="AL58" s="72"/>
      <c r="AM58" s="73" t="s">
        <v>58</v>
      </c>
      <c r="AN58" s="72"/>
      <c r="AO58" s="74"/>
      <c r="AP58" s="47"/>
      <c r="AQ58" s="48"/>
    </row>
    <row r="59">
      <c r="B59" s="25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28"/>
    </row>
    <row r="60" s="1" customFormat="1">
      <c r="B60" s="46"/>
      <c r="C60" s="47"/>
      <c r="D60" s="66" t="s">
        <v>59</v>
      </c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8"/>
      <c r="AA60" s="47"/>
      <c r="AB60" s="47"/>
      <c r="AC60" s="66" t="s">
        <v>60</v>
      </c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8"/>
      <c r="AP60" s="47"/>
      <c r="AQ60" s="48"/>
    </row>
    <row r="61">
      <c r="B61" s="25"/>
      <c r="C61" s="31"/>
      <c r="D61" s="69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70"/>
      <c r="AA61" s="31"/>
      <c r="AB61" s="31"/>
      <c r="AC61" s="69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70"/>
      <c r="AP61" s="31"/>
      <c r="AQ61" s="28"/>
    </row>
    <row r="62">
      <c r="B62" s="25"/>
      <c r="C62" s="31"/>
      <c r="D62" s="69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70"/>
      <c r="AA62" s="31"/>
      <c r="AB62" s="31"/>
      <c r="AC62" s="69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70"/>
      <c r="AP62" s="31"/>
      <c r="AQ62" s="28"/>
    </row>
    <row r="63">
      <c r="B63" s="25"/>
      <c r="C63" s="31"/>
      <c r="D63" s="69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70"/>
      <c r="AA63" s="31"/>
      <c r="AB63" s="31"/>
      <c r="AC63" s="69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70"/>
      <c r="AP63" s="31"/>
      <c r="AQ63" s="28"/>
    </row>
    <row r="64">
      <c r="B64" s="25"/>
      <c r="C64" s="31"/>
      <c r="D64" s="69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70"/>
      <c r="AA64" s="31"/>
      <c r="AB64" s="31"/>
      <c r="AC64" s="69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70"/>
      <c r="AP64" s="31"/>
      <c r="AQ64" s="28"/>
    </row>
    <row r="65">
      <c r="B65" s="25"/>
      <c r="C65" s="31"/>
      <c r="D65" s="69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70"/>
      <c r="AA65" s="31"/>
      <c r="AB65" s="31"/>
      <c r="AC65" s="69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70"/>
      <c r="AP65" s="31"/>
      <c r="AQ65" s="28"/>
    </row>
    <row r="66">
      <c r="B66" s="25"/>
      <c r="C66" s="31"/>
      <c r="D66" s="69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70"/>
      <c r="AA66" s="31"/>
      <c r="AB66" s="31"/>
      <c r="AC66" s="69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70"/>
      <c r="AP66" s="31"/>
      <c r="AQ66" s="28"/>
    </row>
    <row r="67">
      <c r="B67" s="25"/>
      <c r="C67" s="31"/>
      <c r="D67" s="69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70"/>
      <c r="AA67" s="31"/>
      <c r="AB67" s="31"/>
      <c r="AC67" s="69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70"/>
      <c r="AP67" s="31"/>
      <c r="AQ67" s="28"/>
    </row>
    <row r="68">
      <c r="B68" s="25"/>
      <c r="C68" s="31"/>
      <c r="D68" s="69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70"/>
      <c r="AA68" s="31"/>
      <c r="AB68" s="31"/>
      <c r="AC68" s="69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70"/>
      <c r="AP68" s="31"/>
      <c r="AQ68" s="28"/>
    </row>
    <row r="69" s="1" customFormat="1">
      <c r="B69" s="46"/>
      <c r="C69" s="47"/>
      <c r="D69" s="71" t="s">
        <v>57</v>
      </c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3" t="s">
        <v>58</v>
      </c>
      <c r="S69" s="72"/>
      <c r="T69" s="72"/>
      <c r="U69" s="72"/>
      <c r="V69" s="72"/>
      <c r="W69" s="72"/>
      <c r="X69" s="72"/>
      <c r="Y69" s="72"/>
      <c r="Z69" s="74"/>
      <c r="AA69" s="47"/>
      <c r="AB69" s="47"/>
      <c r="AC69" s="71" t="s">
        <v>57</v>
      </c>
      <c r="AD69" s="72"/>
      <c r="AE69" s="72"/>
      <c r="AF69" s="72"/>
      <c r="AG69" s="72"/>
      <c r="AH69" s="72"/>
      <c r="AI69" s="72"/>
      <c r="AJ69" s="72"/>
      <c r="AK69" s="72"/>
      <c r="AL69" s="72"/>
      <c r="AM69" s="73" t="s">
        <v>58</v>
      </c>
      <c r="AN69" s="72"/>
      <c r="AO69" s="74"/>
      <c r="AP69" s="47"/>
      <c r="AQ69" s="48"/>
    </row>
    <row r="70" s="1" customFormat="1" ht="6.96" customHeight="1">
      <c r="B70" s="46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8"/>
    </row>
    <row r="71" s="1" customFormat="1" ht="6.96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6"/>
      <c r="AN71" s="76"/>
      <c r="AO71" s="76"/>
      <c r="AP71" s="76"/>
      <c r="AQ71" s="77"/>
    </row>
    <row r="75" s="1" customFormat="1" ht="6.96" customHeight="1">
      <c r="B75" s="78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80"/>
    </row>
    <row r="76" s="1" customFormat="1" ht="36.96" customHeight="1">
      <c r="B76" s="46"/>
      <c r="C76" s="26" t="s">
        <v>61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48"/>
    </row>
    <row r="77" s="3" customFormat="1" ht="14.4" customHeight="1">
      <c r="B77" s="81"/>
      <c r="C77" s="38" t="s">
        <v>16</v>
      </c>
      <c r="D77" s="82"/>
      <c r="E77" s="82"/>
      <c r="F77" s="82"/>
      <c r="G77" s="82"/>
      <c r="H77" s="82"/>
      <c r="I77" s="82"/>
      <c r="J77" s="82"/>
      <c r="K77" s="82"/>
      <c r="L77" s="82">
        <f>K5</f>
        <v>0</v>
      </c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G77" s="82"/>
      <c r="AH77" s="82"/>
      <c r="AI77" s="82"/>
      <c r="AJ77" s="82"/>
      <c r="AK77" s="82"/>
      <c r="AL77" s="82"/>
      <c r="AM77" s="82"/>
      <c r="AN77" s="82"/>
      <c r="AO77" s="82"/>
      <c r="AP77" s="82"/>
      <c r="AQ77" s="83"/>
    </row>
    <row r="78" s="4" customFormat="1" ht="36.96" customHeight="1">
      <c r="B78" s="84"/>
      <c r="C78" s="85" t="s">
        <v>19</v>
      </c>
      <c r="D78" s="86"/>
      <c r="E78" s="86"/>
      <c r="F78" s="86"/>
      <c r="G78" s="86"/>
      <c r="H78" s="86"/>
      <c r="I78" s="86"/>
      <c r="J78" s="86"/>
      <c r="K78" s="86"/>
      <c r="L78" s="87">
        <f>K6</f>
        <v>0</v>
      </c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88"/>
    </row>
    <row r="79" s="1" customFormat="1" ht="6.96" customHeight="1">
      <c r="B79" s="46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8"/>
    </row>
    <row r="80" s="1" customFormat="1">
      <c r="B80" s="46"/>
      <c r="C80" s="38" t="s">
        <v>24</v>
      </c>
      <c r="D80" s="47"/>
      <c r="E80" s="47"/>
      <c r="F80" s="47"/>
      <c r="G80" s="47"/>
      <c r="H80" s="47"/>
      <c r="I80" s="47"/>
      <c r="J80" s="47"/>
      <c r="K80" s="47"/>
      <c r="L80" s="89">
        <f>IF(K8="","",K8)</f>
        <v>0</v>
      </c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38" t="s">
        <v>26</v>
      </c>
      <c r="AJ80" s="47"/>
      <c r="AK80" s="47"/>
      <c r="AL80" s="47"/>
      <c r="AM80" s="90">
        <f> IF(AN8= "","",AN8)</f>
        <v>0</v>
      </c>
      <c r="AN80" s="47"/>
      <c r="AO80" s="47"/>
      <c r="AP80" s="47"/>
      <c r="AQ80" s="48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8"/>
    </row>
    <row r="82" s="1" customFormat="1">
      <c r="B82" s="46"/>
      <c r="C82" s="38" t="s">
        <v>28</v>
      </c>
      <c r="D82" s="47"/>
      <c r="E82" s="47"/>
      <c r="F82" s="47"/>
      <c r="G82" s="47"/>
      <c r="H82" s="47"/>
      <c r="I82" s="47"/>
      <c r="J82" s="47"/>
      <c r="K82" s="47"/>
      <c r="L82" s="82">
        <f>IF(E11= "","",E11)</f>
        <v>0</v>
      </c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38" t="s">
        <v>35</v>
      </c>
      <c r="AJ82" s="47"/>
      <c r="AK82" s="47"/>
      <c r="AL82" s="47"/>
      <c r="AM82" s="82">
        <f>IF(E17="","",E17)</f>
        <v>0</v>
      </c>
      <c r="AN82" s="82"/>
      <c r="AO82" s="82"/>
      <c r="AP82" s="82"/>
      <c r="AQ82" s="48"/>
      <c r="AS82" s="91" t="s">
        <v>62</v>
      </c>
      <c r="AT82" s="92"/>
      <c r="AU82" s="93"/>
      <c r="AV82" s="93"/>
      <c r="AW82" s="93"/>
      <c r="AX82" s="93"/>
      <c r="AY82" s="93"/>
      <c r="AZ82" s="93"/>
      <c r="BA82" s="93"/>
      <c r="BB82" s="93"/>
      <c r="BC82" s="93"/>
      <c r="BD82" s="94"/>
    </row>
    <row r="83" s="1" customFormat="1">
      <c r="B83" s="46"/>
      <c r="C83" s="38" t="s">
        <v>33</v>
      </c>
      <c r="D83" s="47"/>
      <c r="E83" s="47"/>
      <c r="F83" s="47"/>
      <c r="G83" s="47"/>
      <c r="H83" s="47"/>
      <c r="I83" s="47"/>
      <c r="J83" s="47"/>
      <c r="K83" s="47"/>
      <c r="L83" s="82">
        <f>IF(E14= "Vyplň údaj","",E14)</f>
        <v>0</v>
      </c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38" t="s">
        <v>37</v>
      </c>
      <c r="AJ83" s="47"/>
      <c r="AK83" s="47"/>
      <c r="AL83" s="47"/>
      <c r="AM83" s="82">
        <f>IF(E20="","",E20)</f>
        <v>0</v>
      </c>
      <c r="AN83" s="82"/>
      <c r="AO83" s="82"/>
      <c r="AP83" s="82"/>
      <c r="AQ83" s="48"/>
      <c r="AS83" s="95"/>
      <c r="AT83" s="96"/>
      <c r="AU83" s="97"/>
      <c r="AV83" s="97"/>
      <c r="AW83" s="97"/>
      <c r="AX83" s="97"/>
      <c r="AY83" s="97"/>
      <c r="AZ83" s="97"/>
      <c r="BA83" s="97"/>
      <c r="BB83" s="97"/>
      <c r="BC83" s="97"/>
      <c r="BD83" s="98"/>
    </row>
    <row r="84" s="1" customFormat="1" ht="10.8" customHeight="1">
      <c r="B84" s="46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8"/>
      <c r="AS84" s="99"/>
      <c r="AT84" s="54"/>
      <c r="AU84" s="47"/>
      <c r="AV84" s="47"/>
      <c r="AW84" s="47"/>
      <c r="AX84" s="47"/>
      <c r="AY84" s="47"/>
      <c r="AZ84" s="47"/>
      <c r="BA84" s="47"/>
      <c r="BB84" s="47"/>
      <c r="BC84" s="47"/>
      <c r="BD84" s="100"/>
    </row>
    <row r="85" s="1" customFormat="1" ht="29.28" customHeight="1">
      <c r="B85" s="46"/>
      <c r="C85" s="101" t="s">
        <v>63</v>
      </c>
      <c r="D85" s="102"/>
      <c r="E85" s="102"/>
      <c r="F85" s="102"/>
      <c r="G85" s="102"/>
      <c r="H85" s="103"/>
      <c r="I85" s="104" t="s">
        <v>64</v>
      </c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4" t="s">
        <v>65</v>
      </c>
      <c r="AH85" s="102"/>
      <c r="AI85" s="102"/>
      <c r="AJ85" s="102"/>
      <c r="AK85" s="102"/>
      <c r="AL85" s="102"/>
      <c r="AM85" s="102"/>
      <c r="AN85" s="104" t="s">
        <v>66</v>
      </c>
      <c r="AO85" s="102"/>
      <c r="AP85" s="105"/>
      <c r="AQ85" s="48"/>
      <c r="AS85" s="106" t="s">
        <v>67</v>
      </c>
      <c r="AT85" s="107" t="s">
        <v>68</v>
      </c>
      <c r="AU85" s="107" t="s">
        <v>69</v>
      </c>
      <c r="AV85" s="107" t="s">
        <v>70</v>
      </c>
      <c r="AW85" s="107" t="s">
        <v>71</v>
      </c>
      <c r="AX85" s="107" t="s">
        <v>72</v>
      </c>
      <c r="AY85" s="107" t="s">
        <v>73</v>
      </c>
      <c r="AZ85" s="107" t="s">
        <v>74</v>
      </c>
      <c r="BA85" s="107" t="s">
        <v>75</v>
      </c>
      <c r="BB85" s="107" t="s">
        <v>76</v>
      </c>
      <c r="BC85" s="107" t="s">
        <v>77</v>
      </c>
      <c r="BD85" s="108" t="s">
        <v>78</v>
      </c>
    </row>
    <row r="86" s="1" customFormat="1" ht="10.8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8"/>
      <c r="AS86" s="109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8"/>
    </row>
    <row r="87" s="4" customFormat="1" ht="32.4" customHeight="1">
      <c r="B87" s="84"/>
      <c r="C87" s="110" t="s">
        <v>79</v>
      </c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2">
        <f>ROUND(AG88+AG89+AG99,2)</f>
        <v>0</v>
      </c>
      <c r="AH87" s="112"/>
      <c r="AI87" s="112"/>
      <c r="AJ87" s="112"/>
      <c r="AK87" s="112"/>
      <c r="AL87" s="112"/>
      <c r="AM87" s="112"/>
      <c r="AN87" s="113">
        <f>SUM(AG87,AT87)</f>
        <v>0</v>
      </c>
      <c r="AO87" s="113"/>
      <c r="AP87" s="113"/>
      <c r="AQ87" s="88"/>
      <c r="AS87" s="114">
        <f>ROUND(AS88+AS89+AS99,2)</f>
        <v>0</v>
      </c>
      <c r="AT87" s="115">
        <f>ROUND(SUM(AV87:AW87),2)</f>
        <v>0</v>
      </c>
      <c r="AU87" s="116">
        <f>ROUND(AU88+AU89+AU99,5)</f>
        <v>0</v>
      </c>
      <c r="AV87" s="115">
        <f>ROUND(AZ87*L31,2)</f>
        <v>0</v>
      </c>
      <c r="AW87" s="115">
        <f>ROUND(BA87*L32,2)</f>
        <v>0</v>
      </c>
      <c r="AX87" s="115">
        <f>ROUND(BB87*L31,2)</f>
        <v>0</v>
      </c>
      <c r="AY87" s="115">
        <f>ROUND(BC87*L32,2)</f>
        <v>0</v>
      </c>
      <c r="AZ87" s="115">
        <f>ROUND(AZ88+AZ89+AZ99,2)</f>
        <v>0</v>
      </c>
      <c r="BA87" s="115">
        <f>ROUND(BA88+BA89+BA99,2)</f>
        <v>0</v>
      </c>
      <c r="BB87" s="115">
        <f>ROUND(BB88+BB89+BB99,2)</f>
        <v>0</v>
      </c>
      <c r="BC87" s="115">
        <f>ROUND(BC88+BC89+BC99,2)</f>
        <v>0</v>
      </c>
      <c r="BD87" s="117">
        <f>ROUND(BD88+BD89+BD99,2)</f>
        <v>0</v>
      </c>
      <c r="BS87" s="118" t="s">
        <v>80</v>
      </c>
      <c r="BT87" s="118" t="s">
        <v>81</v>
      </c>
      <c r="BU87" s="119" t="s">
        <v>82</v>
      </c>
      <c r="BV87" s="118" t="s">
        <v>83</v>
      </c>
      <c r="BW87" s="118" t="s">
        <v>84</v>
      </c>
      <c r="BX87" s="118" t="s">
        <v>85</v>
      </c>
    </row>
    <row r="88" s="5" customFormat="1" ht="31.5" customHeight="1">
      <c r="A88" s="120" t="s">
        <v>86</v>
      </c>
      <c r="B88" s="121"/>
      <c r="C88" s="122"/>
      <c r="D88" s="123" t="s">
        <v>87</v>
      </c>
      <c r="E88" s="123"/>
      <c r="F88" s="123"/>
      <c r="G88" s="123"/>
      <c r="H88" s="123"/>
      <c r="I88" s="124"/>
      <c r="J88" s="123" t="s">
        <v>88</v>
      </c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  <c r="AA88" s="123"/>
      <c r="AB88" s="123"/>
      <c r="AC88" s="123"/>
      <c r="AD88" s="123"/>
      <c r="AE88" s="123"/>
      <c r="AF88" s="123"/>
      <c r="AG88" s="125">
        <f>'318-000 - VRN'!M30</f>
        <v>0</v>
      </c>
      <c r="AH88" s="124"/>
      <c r="AI88" s="124"/>
      <c r="AJ88" s="124"/>
      <c r="AK88" s="124"/>
      <c r="AL88" s="124"/>
      <c r="AM88" s="124"/>
      <c r="AN88" s="125">
        <f>SUM(AG88,AT88)</f>
        <v>0</v>
      </c>
      <c r="AO88" s="124"/>
      <c r="AP88" s="124"/>
      <c r="AQ88" s="126"/>
      <c r="AS88" s="127">
        <f>'318-000 - VRN'!M28</f>
        <v>0</v>
      </c>
      <c r="AT88" s="128">
        <f>ROUND(SUM(AV88:AW88),2)</f>
        <v>0</v>
      </c>
      <c r="AU88" s="129">
        <f>'318-000 - VRN'!W123</f>
        <v>0</v>
      </c>
      <c r="AV88" s="128">
        <f>'318-000 - VRN'!M32</f>
        <v>0</v>
      </c>
      <c r="AW88" s="128">
        <f>'318-000 - VRN'!M33</f>
        <v>0</v>
      </c>
      <c r="AX88" s="128">
        <f>'318-000 - VRN'!M34</f>
        <v>0</v>
      </c>
      <c r="AY88" s="128">
        <f>'318-000 - VRN'!M35</f>
        <v>0</v>
      </c>
      <c r="AZ88" s="128">
        <f>'318-000 - VRN'!H32</f>
        <v>0</v>
      </c>
      <c r="BA88" s="128">
        <f>'318-000 - VRN'!H33</f>
        <v>0</v>
      </c>
      <c r="BB88" s="128">
        <f>'318-000 - VRN'!H34</f>
        <v>0</v>
      </c>
      <c r="BC88" s="128">
        <f>'318-000 - VRN'!H35</f>
        <v>0</v>
      </c>
      <c r="BD88" s="130">
        <f>'318-000 - VRN'!H36</f>
        <v>0</v>
      </c>
      <c r="BT88" s="131" t="s">
        <v>89</v>
      </c>
      <c r="BV88" s="131" t="s">
        <v>83</v>
      </c>
      <c r="BW88" s="131" t="s">
        <v>90</v>
      </c>
      <c r="BX88" s="131" t="s">
        <v>84</v>
      </c>
    </row>
    <row r="89" s="5" customFormat="1" ht="31.5" customHeight="1">
      <c r="B89" s="121"/>
      <c r="C89" s="122"/>
      <c r="D89" s="123" t="s">
        <v>91</v>
      </c>
      <c r="E89" s="123"/>
      <c r="F89" s="123"/>
      <c r="G89" s="123"/>
      <c r="H89" s="123"/>
      <c r="I89" s="124"/>
      <c r="J89" s="123" t="s">
        <v>92</v>
      </c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  <c r="AA89" s="123"/>
      <c r="AB89" s="123"/>
      <c r="AC89" s="123"/>
      <c r="AD89" s="123"/>
      <c r="AE89" s="123"/>
      <c r="AF89" s="123"/>
      <c r="AG89" s="132">
        <f>ROUND(SUM(AG90:AG98),2)</f>
        <v>0</v>
      </c>
      <c r="AH89" s="124"/>
      <c r="AI89" s="124"/>
      <c r="AJ89" s="124"/>
      <c r="AK89" s="124"/>
      <c r="AL89" s="124"/>
      <c r="AM89" s="124"/>
      <c r="AN89" s="125">
        <f>SUM(AG89,AT89)</f>
        <v>0</v>
      </c>
      <c r="AO89" s="124"/>
      <c r="AP89" s="124"/>
      <c r="AQ89" s="126"/>
      <c r="AS89" s="127">
        <f>ROUND(SUM(AS90:AS98),2)</f>
        <v>0</v>
      </c>
      <c r="AT89" s="128">
        <f>ROUND(SUM(AV89:AW89),2)</f>
        <v>0</v>
      </c>
      <c r="AU89" s="129">
        <f>ROUND(SUM(AU90:AU98),5)</f>
        <v>0</v>
      </c>
      <c r="AV89" s="128">
        <f>ROUND(AZ89*L31,2)</f>
        <v>0</v>
      </c>
      <c r="AW89" s="128">
        <f>ROUND(BA89*L32,2)</f>
        <v>0</v>
      </c>
      <c r="AX89" s="128">
        <f>ROUND(BB89*L31,2)</f>
        <v>0</v>
      </c>
      <c r="AY89" s="128">
        <f>ROUND(BC89*L32,2)</f>
        <v>0</v>
      </c>
      <c r="AZ89" s="128">
        <f>ROUND(SUM(AZ90:AZ98),2)</f>
        <v>0</v>
      </c>
      <c r="BA89" s="128">
        <f>ROUND(SUM(BA90:BA98),2)</f>
        <v>0</v>
      </c>
      <c r="BB89" s="128">
        <f>ROUND(SUM(BB90:BB98),2)</f>
        <v>0</v>
      </c>
      <c r="BC89" s="128">
        <f>ROUND(SUM(BC90:BC98),2)</f>
        <v>0</v>
      </c>
      <c r="BD89" s="130">
        <f>ROUND(SUM(BD90:BD98),2)</f>
        <v>0</v>
      </c>
      <c r="BS89" s="131" t="s">
        <v>80</v>
      </c>
      <c r="BT89" s="131" t="s">
        <v>89</v>
      </c>
      <c r="BU89" s="131" t="s">
        <v>82</v>
      </c>
      <c r="BV89" s="131" t="s">
        <v>83</v>
      </c>
      <c r="BW89" s="131" t="s">
        <v>93</v>
      </c>
      <c r="BX89" s="131" t="s">
        <v>84</v>
      </c>
    </row>
    <row r="90" s="6" customFormat="1" ht="16.5" customHeight="1">
      <c r="A90" s="120" t="s">
        <v>86</v>
      </c>
      <c r="B90" s="133"/>
      <c r="C90" s="134"/>
      <c r="D90" s="134"/>
      <c r="E90" s="135" t="s">
        <v>94</v>
      </c>
      <c r="F90" s="135"/>
      <c r="G90" s="135"/>
      <c r="H90" s="135"/>
      <c r="I90" s="135"/>
      <c r="J90" s="134"/>
      <c r="K90" s="135" t="s">
        <v>95</v>
      </c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136">
        <f>'01 - Zemní práce'!M31</f>
        <v>0</v>
      </c>
      <c r="AH90" s="134"/>
      <c r="AI90" s="134"/>
      <c r="AJ90" s="134"/>
      <c r="AK90" s="134"/>
      <c r="AL90" s="134"/>
      <c r="AM90" s="134"/>
      <c r="AN90" s="136">
        <f>SUM(AG90,AT90)</f>
        <v>0</v>
      </c>
      <c r="AO90" s="134"/>
      <c r="AP90" s="134"/>
      <c r="AQ90" s="137"/>
      <c r="AS90" s="138">
        <f>'01 - Zemní práce'!M29</f>
        <v>0</v>
      </c>
      <c r="AT90" s="139">
        <f>ROUND(SUM(AV90:AW90),2)</f>
        <v>0</v>
      </c>
      <c r="AU90" s="140">
        <f>'01 - Zemní práce'!W126</f>
        <v>0</v>
      </c>
      <c r="AV90" s="139">
        <f>'01 - Zemní práce'!M33</f>
        <v>0</v>
      </c>
      <c r="AW90" s="139">
        <f>'01 - Zemní práce'!M34</f>
        <v>0</v>
      </c>
      <c r="AX90" s="139">
        <f>'01 - Zemní práce'!M35</f>
        <v>0</v>
      </c>
      <c r="AY90" s="139">
        <f>'01 - Zemní práce'!M36</f>
        <v>0</v>
      </c>
      <c r="AZ90" s="139">
        <f>'01 - Zemní práce'!H33</f>
        <v>0</v>
      </c>
      <c r="BA90" s="139">
        <f>'01 - Zemní práce'!H34</f>
        <v>0</v>
      </c>
      <c r="BB90" s="139">
        <f>'01 - Zemní práce'!H35</f>
        <v>0</v>
      </c>
      <c r="BC90" s="139">
        <f>'01 - Zemní práce'!H36</f>
        <v>0</v>
      </c>
      <c r="BD90" s="141">
        <f>'01 - Zemní práce'!H37</f>
        <v>0</v>
      </c>
      <c r="BT90" s="142" t="s">
        <v>96</v>
      </c>
      <c r="BV90" s="142" t="s">
        <v>83</v>
      </c>
      <c r="BW90" s="142" t="s">
        <v>97</v>
      </c>
      <c r="BX90" s="142" t="s">
        <v>93</v>
      </c>
    </row>
    <row r="91" s="6" customFormat="1" ht="16.5" customHeight="1">
      <c r="A91" s="120" t="s">
        <v>86</v>
      </c>
      <c r="B91" s="133"/>
      <c r="C91" s="134"/>
      <c r="D91" s="134"/>
      <c r="E91" s="135" t="s">
        <v>98</v>
      </c>
      <c r="F91" s="135"/>
      <c r="G91" s="135"/>
      <c r="H91" s="135"/>
      <c r="I91" s="135"/>
      <c r="J91" s="134"/>
      <c r="K91" s="135" t="s">
        <v>99</v>
      </c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  <c r="Z91" s="135"/>
      <c r="AA91" s="135"/>
      <c r="AB91" s="135"/>
      <c r="AC91" s="135"/>
      <c r="AD91" s="135"/>
      <c r="AE91" s="135"/>
      <c r="AF91" s="135"/>
      <c r="AG91" s="136">
        <f>'02 - Spodní stavba'!M31</f>
        <v>0</v>
      </c>
      <c r="AH91" s="134"/>
      <c r="AI91" s="134"/>
      <c r="AJ91" s="134"/>
      <c r="AK91" s="134"/>
      <c r="AL91" s="134"/>
      <c r="AM91" s="134"/>
      <c r="AN91" s="136">
        <f>SUM(AG91,AT91)</f>
        <v>0</v>
      </c>
      <c r="AO91" s="134"/>
      <c r="AP91" s="134"/>
      <c r="AQ91" s="137"/>
      <c r="AS91" s="138">
        <f>'02 - Spodní stavba'!M29</f>
        <v>0</v>
      </c>
      <c r="AT91" s="139">
        <f>ROUND(SUM(AV91:AW91),2)</f>
        <v>0</v>
      </c>
      <c r="AU91" s="140">
        <f>'02 - Spodní stavba'!W131</f>
        <v>0</v>
      </c>
      <c r="AV91" s="139">
        <f>'02 - Spodní stavba'!M33</f>
        <v>0</v>
      </c>
      <c r="AW91" s="139">
        <f>'02 - Spodní stavba'!M34</f>
        <v>0</v>
      </c>
      <c r="AX91" s="139">
        <f>'02 - Spodní stavba'!M35</f>
        <v>0</v>
      </c>
      <c r="AY91" s="139">
        <f>'02 - Spodní stavba'!M36</f>
        <v>0</v>
      </c>
      <c r="AZ91" s="139">
        <f>'02 - Spodní stavba'!H33</f>
        <v>0</v>
      </c>
      <c r="BA91" s="139">
        <f>'02 - Spodní stavba'!H34</f>
        <v>0</v>
      </c>
      <c r="BB91" s="139">
        <f>'02 - Spodní stavba'!H35</f>
        <v>0</v>
      </c>
      <c r="BC91" s="139">
        <f>'02 - Spodní stavba'!H36</f>
        <v>0</v>
      </c>
      <c r="BD91" s="141">
        <f>'02 - Spodní stavba'!H37</f>
        <v>0</v>
      </c>
      <c r="BT91" s="142" t="s">
        <v>96</v>
      </c>
      <c r="BV91" s="142" t="s">
        <v>83</v>
      </c>
      <c r="BW91" s="142" t="s">
        <v>100</v>
      </c>
      <c r="BX91" s="142" t="s">
        <v>93</v>
      </c>
    </row>
    <row r="92" s="6" customFormat="1" ht="16.5" customHeight="1">
      <c r="A92" s="120" t="s">
        <v>86</v>
      </c>
      <c r="B92" s="133"/>
      <c r="C92" s="134"/>
      <c r="D92" s="134"/>
      <c r="E92" s="135" t="s">
        <v>101</v>
      </c>
      <c r="F92" s="135"/>
      <c r="G92" s="135"/>
      <c r="H92" s="135"/>
      <c r="I92" s="135"/>
      <c r="J92" s="134"/>
      <c r="K92" s="135" t="s">
        <v>102</v>
      </c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6">
        <f>'03 - Hrubá stavba'!M31</f>
        <v>0</v>
      </c>
      <c r="AH92" s="134"/>
      <c r="AI92" s="134"/>
      <c r="AJ92" s="134"/>
      <c r="AK92" s="134"/>
      <c r="AL92" s="134"/>
      <c r="AM92" s="134"/>
      <c r="AN92" s="136">
        <f>SUM(AG92,AT92)</f>
        <v>0</v>
      </c>
      <c r="AO92" s="134"/>
      <c r="AP92" s="134"/>
      <c r="AQ92" s="137"/>
      <c r="AS92" s="138">
        <f>'03 - Hrubá stavba'!M29</f>
        <v>0</v>
      </c>
      <c r="AT92" s="139">
        <f>ROUND(SUM(AV92:AW92),2)</f>
        <v>0</v>
      </c>
      <c r="AU92" s="140">
        <f>'03 - Hrubá stavba'!W129</f>
        <v>0</v>
      </c>
      <c r="AV92" s="139">
        <f>'03 - Hrubá stavba'!M33</f>
        <v>0</v>
      </c>
      <c r="AW92" s="139">
        <f>'03 - Hrubá stavba'!M34</f>
        <v>0</v>
      </c>
      <c r="AX92" s="139">
        <f>'03 - Hrubá stavba'!M35</f>
        <v>0</v>
      </c>
      <c r="AY92" s="139">
        <f>'03 - Hrubá stavba'!M36</f>
        <v>0</v>
      </c>
      <c r="AZ92" s="139">
        <f>'03 - Hrubá stavba'!H33</f>
        <v>0</v>
      </c>
      <c r="BA92" s="139">
        <f>'03 - Hrubá stavba'!H34</f>
        <v>0</v>
      </c>
      <c r="BB92" s="139">
        <f>'03 - Hrubá stavba'!H35</f>
        <v>0</v>
      </c>
      <c r="BC92" s="139">
        <f>'03 - Hrubá stavba'!H36</f>
        <v>0</v>
      </c>
      <c r="BD92" s="141">
        <f>'03 - Hrubá stavba'!H37</f>
        <v>0</v>
      </c>
      <c r="BT92" s="142" t="s">
        <v>96</v>
      </c>
      <c r="BV92" s="142" t="s">
        <v>83</v>
      </c>
      <c r="BW92" s="142" t="s">
        <v>103</v>
      </c>
      <c r="BX92" s="142" t="s">
        <v>93</v>
      </c>
    </row>
    <row r="93" s="6" customFormat="1" ht="16.5" customHeight="1">
      <c r="A93" s="120" t="s">
        <v>86</v>
      </c>
      <c r="B93" s="133"/>
      <c r="C93" s="134"/>
      <c r="D93" s="134"/>
      <c r="E93" s="135" t="s">
        <v>104</v>
      </c>
      <c r="F93" s="135"/>
      <c r="G93" s="135"/>
      <c r="H93" s="135"/>
      <c r="I93" s="135"/>
      <c r="J93" s="134"/>
      <c r="K93" s="135" t="s">
        <v>105</v>
      </c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6">
        <f>'04 - Prefabrikované a oce...'!M31</f>
        <v>0</v>
      </c>
      <c r="AH93" s="134"/>
      <c r="AI93" s="134"/>
      <c r="AJ93" s="134"/>
      <c r="AK93" s="134"/>
      <c r="AL93" s="134"/>
      <c r="AM93" s="134"/>
      <c r="AN93" s="136">
        <f>SUM(AG93,AT93)</f>
        <v>0</v>
      </c>
      <c r="AO93" s="134"/>
      <c r="AP93" s="134"/>
      <c r="AQ93" s="137"/>
      <c r="AS93" s="138">
        <f>'04 - Prefabrikované a oce...'!M29</f>
        <v>0</v>
      </c>
      <c r="AT93" s="139">
        <f>ROUND(SUM(AV93:AW93),2)</f>
        <v>0</v>
      </c>
      <c r="AU93" s="140">
        <f>'04 - Prefabrikované a oce...'!W137</f>
        <v>0</v>
      </c>
      <c r="AV93" s="139">
        <f>'04 - Prefabrikované a oce...'!M33</f>
        <v>0</v>
      </c>
      <c r="AW93" s="139">
        <f>'04 - Prefabrikované a oce...'!M34</f>
        <v>0</v>
      </c>
      <c r="AX93" s="139">
        <f>'04 - Prefabrikované a oce...'!M35</f>
        <v>0</v>
      </c>
      <c r="AY93" s="139">
        <f>'04 - Prefabrikované a oce...'!M36</f>
        <v>0</v>
      </c>
      <c r="AZ93" s="139">
        <f>'04 - Prefabrikované a oce...'!H33</f>
        <v>0</v>
      </c>
      <c r="BA93" s="139">
        <f>'04 - Prefabrikované a oce...'!H34</f>
        <v>0</v>
      </c>
      <c r="BB93" s="139">
        <f>'04 - Prefabrikované a oce...'!H35</f>
        <v>0</v>
      </c>
      <c r="BC93" s="139">
        <f>'04 - Prefabrikované a oce...'!H36</f>
        <v>0</v>
      </c>
      <c r="BD93" s="141">
        <f>'04 - Prefabrikované a oce...'!H37</f>
        <v>0</v>
      </c>
      <c r="BT93" s="142" t="s">
        <v>96</v>
      </c>
      <c r="BV93" s="142" t="s">
        <v>83</v>
      </c>
      <c r="BW93" s="142" t="s">
        <v>106</v>
      </c>
      <c r="BX93" s="142" t="s">
        <v>93</v>
      </c>
    </row>
    <row r="94" s="6" customFormat="1" ht="16.5" customHeight="1">
      <c r="A94" s="120" t="s">
        <v>86</v>
      </c>
      <c r="B94" s="133"/>
      <c r="C94" s="134"/>
      <c r="D94" s="134"/>
      <c r="E94" s="135" t="s">
        <v>107</v>
      </c>
      <c r="F94" s="135"/>
      <c r="G94" s="135"/>
      <c r="H94" s="135"/>
      <c r="I94" s="135"/>
      <c r="J94" s="134"/>
      <c r="K94" s="135" t="s">
        <v>108</v>
      </c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136">
        <f>'05 - Střecha'!M31</f>
        <v>0</v>
      </c>
      <c r="AH94" s="134"/>
      <c r="AI94" s="134"/>
      <c r="AJ94" s="134"/>
      <c r="AK94" s="134"/>
      <c r="AL94" s="134"/>
      <c r="AM94" s="134"/>
      <c r="AN94" s="136">
        <f>SUM(AG94,AT94)</f>
        <v>0</v>
      </c>
      <c r="AO94" s="134"/>
      <c r="AP94" s="134"/>
      <c r="AQ94" s="137"/>
      <c r="AS94" s="138">
        <f>'05 - Střecha'!M29</f>
        <v>0</v>
      </c>
      <c r="AT94" s="139">
        <f>ROUND(SUM(AV94:AW94),2)</f>
        <v>0</v>
      </c>
      <c r="AU94" s="140">
        <f>'05 - Střecha'!W122</f>
        <v>0</v>
      </c>
      <c r="AV94" s="139">
        <f>'05 - Střecha'!M33</f>
        <v>0</v>
      </c>
      <c r="AW94" s="139">
        <f>'05 - Střecha'!M34</f>
        <v>0</v>
      </c>
      <c r="AX94" s="139">
        <f>'05 - Střecha'!M35</f>
        <v>0</v>
      </c>
      <c r="AY94" s="139">
        <f>'05 - Střecha'!M36</f>
        <v>0</v>
      </c>
      <c r="AZ94" s="139">
        <f>'05 - Střecha'!H33</f>
        <v>0</v>
      </c>
      <c r="BA94" s="139">
        <f>'05 - Střecha'!H34</f>
        <v>0</v>
      </c>
      <c r="BB94" s="139">
        <f>'05 - Střecha'!H35</f>
        <v>0</v>
      </c>
      <c r="BC94" s="139">
        <f>'05 - Střecha'!H36</f>
        <v>0</v>
      </c>
      <c r="BD94" s="141">
        <f>'05 - Střecha'!H37</f>
        <v>0</v>
      </c>
      <c r="BT94" s="142" t="s">
        <v>96</v>
      </c>
      <c r="BV94" s="142" t="s">
        <v>83</v>
      </c>
      <c r="BW94" s="142" t="s">
        <v>109</v>
      </c>
      <c r="BX94" s="142" t="s">
        <v>93</v>
      </c>
    </row>
    <row r="95" s="6" customFormat="1" ht="16.5" customHeight="1">
      <c r="A95" s="120" t="s">
        <v>86</v>
      </c>
      <c r="B95" s="133"/>
      <c r="C95" s="134"/>
      <c r="D95" s="134"/>
      <c r="E95" s="135" t="s">
        <v>110</v>
      </c>
      <c r="F95" s="135"/>
      <c r="G95" s="135"/>
      <c r="H95" s="135"/>
      <c r="I95" s="135"/>
      <c r="J95" s="134"/>
      <c r="K95" s="135" t="s">
        <v>111</v>
      </c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6">
        <f>'06 - Fasáda'!M31</f>
        <v>0</v>
      </c>
      <c r="AH95" s="134"/>
      <c r="AI95" s="134"/>
      <c r="AJ95" s="134"/>
      <c r="AK95" s="134"/>
      <c r="AL95" s="134"/>
      <c r="AM95" s="134"/>
      <c r="AN95" s="136">
        <f>SUM(AG95,AT95)</f>
        <v>0</v>
      </c>
      <c r="AO95" s="134"/>
      <c r="AP95" s="134"/>
      <c r="AQ95" s="137"/>
      <c r="AS95" s="138">
        <f>'06 - Fasáda'!M29</f>
        <v>0</v>
      </c>
      <c r="AT95" s="139">
        <f>ROUND(SUM(AV95:AW95),2)</f>
        <v>0</v>
      </c>
      <c r="AU95" s="140">
        <f>'06 - Fasáda'!W129</f>
        <v>0</v>
      </c>
      <c r="AV95" s="139">
        <f>'06 - Fasáda'!M33</f>
        <v>0</v>
      </c>
      <c r="AW95" s="139">
        <f>'06 - Fasáda'!M34</f>
        <v>0</v>
      </c>
      <c r="AX95" s="139">
        <f>'06 - Fasáda'!M35</f>
        <v>0</v>
      </c>
      <c r="AY95" s="139">
        <f>'06 - Fasáda'!M36</f>
        <v>0</v>
      </c>
      <c r="AZ95" s="139">
        <f>'06 - Fasáda'!H33</f>
        <v>0</v>
      </c>
      <c r="BA95" s="139">
        <f>'06 - Fasáda'!H34</f>
        <v>0</v>
      </c>
      <c r="BB95" s="139">
        <f>'06 - Fasáda'!H35</f>
        <v>0</v>
      </c>
      <c r="BC95" s="139">
        <f>'06 - Fasáda'!H36</f>
        <v>0</v>
      </c>
      <c r="BD95" s="141">
        <f>'06 - Fasáda'!H37</f>
        <v>0</v>
      </c>
      <c r="BT95" s="142" t="s">
        <v>96</v>
      </c>
      <c r="BV95" s="142" t="s">
        <v>83</v>
      </c>
      <c r="BW95" s="142" t="s">
        <v>112</v>
      </c>
      <c r="BX95" s="142" t="s">
        <v>93</v>
      </c>
    </row>
    <row r="96" s="6" customFormat="1" ht="16.5" customHeight="1">
      <c r="A96" s="120" t="s">
        <v>86</v>
      </c>
      <c r="B96" s="133"/>
      <c r="C96" s="134"/>
      <c r="D96" s="134"/>
      <c r="E96" s="135" t="s">
        <v>113</v>
      </c>
      <c r="F96" s="135"/>
      <c r="G96" s="135"/>
      <c r="H96" s="135"/>
      <c r="I96" s="135"/>
      <c r="J96" s="134"/>
      <c r="K96" s="135" t="s">
        <v>114</v>
      </c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6">
        <f>'07 - Dokončovací práce'!M31</f>
        <v>0</v>
      </c>
      <c r="AH96" s="134"/>
      <c r="AI96" s="134"/>
      <c r="AJ96" s="134"/>
      <c r="AK96" s="134"/>
      <c r="AL96" s="134"/>
      <c r="AM96" s="134"/>
      <c r="AN96" s="136">
        <f>SUM(AG96,AT96)</f>
        <v>0</v>
      </c>
      <c r="AO96" s="134"/>
      <c r="AP96" s="134"/>
      <c r="AQ96" s="137"/>
      <c r="AS96" s="138">
        <f>'07 - Dokončovací práce'!M29</f>
        <v>0</v>
      </c>
      <c r="AT96" s="139">
        <f>ROUND(SUM(AV96:AW96),2)</f>
        <v>0</v>
      </c>
      <c r="AU96" s="140">
        <f>'07 - Dokončovací práce'!W136</f>
        <v>0</v>
      </c>
      <c r="AV96" s="139">
        <f>'07 - Dokončovací práce'!M33</f>
        <v>0</v>
      </c>
      <c r="AW96" s="139">
        <f>'07 - Dokončovací práce'!M34</f>
        <v>0</v>
      </c>
      <c r="AX96" s="139">
        <f>'07 - Dokončovací práce'!M35</f>
        <v>0</v>
      </c>
      <c r="AY96" s="139">
        <f>'07 - Dokončovací práce'!M36</f>
        <v>0</v>
      </c>
      <c r="AZ96" s="139">
        <f>'07 - Dokončovací práce'!H33</f>
        <v>0</v>
      </c>
      <c r="BA96" s="139">
        <f>'07 - Dokončovací práce'!H34</f>
        <v>0</v>
      </c>
      <c r="BB96" s="139">
        <f>'07 - Dokončovací práce'!H35</f>
        <v>0</v>
      </c>
      <c r="BC96" s="139">
        <f>'07 - Dokončovací práce'!H36</f>
        <v>0</v>
      </c>
      <c r="BD96" s="141">
        <f>'07 - Dokončovací práce'!H37</f>
        <v>0</v>
      </c>
      <c r="BT96" s="142" t="s">
        <v>96</v>
      </c>
      <c r="BV96" s="142" t="s">
        <v>83</v>
      </c>
      <c r="BW96" s="142" t="s">
        <v>115</v>
      </c>
      <c r="BX96" s="142" t="s">
        <v>93</v>
      </c>
    </row>
    <row r="97" s="6" customFormat="1" ht="16.5" customHeight="1">
      <c r="A97" s="120" t="s">
        <v>86</v>
      </c>
      <c r="B97" s="133"/>
      <c r="C97" s="134"/>
      <c r="D97" s="134"/>
      <c r="E97" s="135" t="s">
        <v>116</v>
      </c>
      <c r="F97" s="135"/>
      <c r="G97" s="135"/>
      <c r="H97" s="135"/>
      <c r="I97" s="135"/>
      <c r="J97" s="134"/>
      <c r="K97" s="135" t="s">
        <v>117</v>
      </c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6">
        <f>'08 - Výrobky PSV'!M31</f>
        <v>0</v>
      </c>
      <c r="AH97" s="134"/>
      <c r="AI97" s="134"/>
      <c r="AJ97" s="134"/>
      <c r="AK97" s="134"/>
      <c r="AL97" s="134"/>
      <c r="AM97" s="134"/>
      <c r="AN97" s="136">
        <f>SUM(AG97,AT97)</f>
        <v>0</v>
      </c>
      <c r="AO97" s="134"/>
      <c r="AP97" s="134"/>
      <c r="AQ97" s="137"/>
      <c r="AS97" s="138">
        <f>'08 - Výrobky PSV'!M29</f>
        <v>0</v>
      </c>
      <c r="AT97" s="139">
        <f>ROUND(SUM(AV97:AW97),2)</f>
        <v>0</v>
      </c>
      <c r="AU97" s="140">
        <f>'08 - Výrobky PSV'!W127</f>
        <v>0</v>
      </c>
      <c r="AV97" s="139">
        <f>'08 - Výrobky PSV'!M33</f>
        <v>0</v>
      </c>
      <c r="AW97" s="139">
        <f>'08 - Výrobky PSV'!M34</f>
        <v>0</v>
      </c>
      <c r="AX97" s="139">
        <f>'08 - Výrobky PSV'!M35</f>
        <v>0</v>
      </c>
      <c r="AY97" s="139">
        <f>'08 - Výrobky PSV'!M36</f>
        <v>0</v>
      </c>
      <c r="AZ97" s="139">
        <f>'08 - Výrobky PSV'!H33</f>
        <v>0</v>
      </c>
      <c r="BA97" s="139">
        <f>'08 - Výrobky PSV'!H34</f>
        <v>0</v>
      </c>
      <c r="BB97" s="139">
        <f>'08 - Výrobky PSV'!H35</f>
        <v>0</v>
      </c>
      <c r="BC97" s="139">
        <f>'08 - Výrobky PSV'!H36</f>
        <v>0</v>
      </c>
      <c r="BD97" s="141">
        <f>'08 - Výrobky PSV'!H37</f>
        <v>0</v>
      </c>
      <c r="BT97" s="142" t="s">
        <v>96</v>
      </c>
      <c r="BV97" s="142" t="s">
        <v>83</v>
      </c>
      <c r="BW97" s="142" t="s">
        <v>118</v>
      </c>
      <c r="BX97" s="142" t="s">
        <v>93</v>
      </c>
    </row>
    <row r="98" s="6" customFormat="1" ht="16.5" customHeight="1">
      <c r="A98" s="120" t="s">
        <v>86</v>
      </c>
      <c r="B98" s="133"/>
      <c r="C98" s="134"/>
      <c r="D98" s="134"/>
      <c r="E98" s="135" t="s">
        <v>119</v>
      </c>
      <c r="F98" s="135"/>
      <c r="G98" s="135"/>
      <c r="H98" s="135"/>
      <c r="I98" s="135"/>
      <c r="J98" s="134"/>
      <c r="K98" s="135" t="s">
        <v>120</v>
      </c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6">
        <f>'09 - Oplocení a venkovní ...'!M31</f>
        <v>0</v>
      </c>
      <c r="AH98" s="134"/>
      <c r="AI98" s="134"/>
      <c r="AJ98" s="134"/>
      <c r="AK98" s="134"/>
      <c r="AL98" s="134"/>
      <c r="AM98" s="134"/>
      <c r="AN98" s="136">
        <f>SUM(AG98,AT98)</f>
        <v>0</v>
      </c>
      <c r="AO98" s="134"/>
      <c r="AP98" s="134"/>
      <c r="AQ98" s="137"/>
      <c r="AS98" s="138">
        <f>'09 - Oplocení a venkovní ...'!M29</f>
        <v>0</v>
      </c>
      <c r="AT98" s="139">
        <f>ROUND(SUM(AV98:AW98),2)</f>
        <v>0</v>
      </c>
      <c r="AU98" s="140">
        <f>'09 - Oplocení a venkovní ...'!W142</f>
        <v>0</v>
      </c>
      <c r="AV98" s="139">
        <f>'09 - Oplocení a venkovní ...'!M33</f>
        <v>0</v>
      </c>
      <c r="AW98" s="139">
        <f>'09 - Oplocení a venkovní ...'!M34</f>
        <v>0</v>
      </c>
      <c r="AX98" s="139">
        <f>'09 - Oplocení a venkovní ...'!M35</f>
        <v>0</v>
      </c>
      <c r="AY98" s="139">
        <f>'09 - Oplocení a venkovní ...'!M36</f>
        <v>0</v>
      </c>
      <c r="AZ98" s="139">
        <f>'09 - Oplocení a venkovní ...'!H33</f>
        <v>0</v>
      </c>
      <c r="BA98" s="139">
        <f>'09 - Oplocení a venkovní ...'!H34</f>
        <v>0</v>
      </c>
      <c r="BB98" s="139">
        <f>'09 - Oplocení a venkovní ...'!H35</f>
        <v>0</v>
      </c>
      <c r="BC98" s="139">
        <f>'09 - Oplocení a venkovní ...'!H36</f>
        <v>0</v>
      </c>
      <c r="BD98" s="141">
        <f>'09 - Oplocení a venkovní ...'!H37</f>
        <v>0</v>
      </c>
      <c r="BT98" s="142" t="s">
        <v>96</v>
      </c>
      <c r="BV98" s="142" t="s">
        <v>83</v>
      </c>
      <c r="BW98" s="142" t="s">
        <v>121</v>
      </c>
      <c r="BX98" s="142" t="s">
        <v>93</v>
      </c>
    </row>
    <row r="99" s="5" customFormat="1" ht="31.5" customHeight="1">
      <c r="B99" s="121"/>
      <c r="C99" s="122"/>
      <c r="D99" s="123" t="s">
        <v>122</v>
      </c>
      <c r="E99" s="123"/>
      <c r="F99" s="123"/>
      <c r="G99" s="123"/>
      <c r="H99" s="123"/>
      <c r="I99" s="124"/>
      <c r="J99" s="123" t="s">
        <v>123</v>
      </c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32">
        <f>ROUND(SUM(AG100:AG104),2)</f>
        <v>0</v>
      </c>
      <c r="AH99" s="124"/>
      <c r="AI99" s="124"/>
      <c r="AJ99" s="124"/>
      <c r="AK99" s="124"/>
      <c r="AL99" s="124"/>
      <c r="AM99" s="124"/>
      <c r="AN99" s="125">
        <f>SUM(AG99,AT99)</f>
        <v>0</v>
      </c>
      <c r="AO99" s="124"/>
      <c r="AP99" s="124"/>
      <c r="AQ99" s="126"/>
      <c r="AS99" s="127">
        <f>ROUND(SUM(AS100:AS104),2)</f>
        <v>0</v>
      </c>
      <c r="AT99" s="128">
        <f>ROUND(SUM(AV99:AW99),2)</f>
        <v>0</v>
      </c>
      <c r="AU99" s="129">
        <f>ROUND(SUM(AU100:AU104),5)</f>
        <v>0</v>
      </c>
      <c r="AV99" s="128">
        <f>ROUND(AZ99*L31,2)</f>
        <v>0</v>
      </c>
      <c r="AW99" s="128">
        <f>ROUND(BA99*L32,2)</f>
        <v>0</v>
      </c>
      <c r="AX99" s="128">
        <f>ROUND(BB99*L31,2)</f>
        <v>0</v>
      </c>
      <c r="AY99" s="128">
        <f>ROUND(BC99*L32,2)</f>
        <v>0</v>
      </c>
      <c r="AZ99" s="128">
        <f>ROUND(SUM(AZ100:AZ104),2)</f>
        <v>0</v>
      </c>
      <c r="BA99" s="128">
        <f>ROUND(SUM(BA100:BA104),2)</f>
        <v>0</v>
      </c>
      <c r="BB99" s="128">
        <f>ROUND(SUM(BB100:BB104),2)</f>
        <v>0</v>
      </c>
      <c r="BC99" s="128">
        <f>ROUND(SUM(BC100:BC104),2)</f>
        <v>0</v>
      </c>
      <c r="BD99" s="130">
        <f>ROUND(SUM(BD100:BD104),2)</f>
        <v>0</v>
      </c>
      <c r="BS99" s="131" t="s">
        <v>80</v>
      </c>
      <c r="BT99" s="131" t="s">
        <v>89</v>
      </c>
      <c r="BU99" s="131" t="s">
        <v>82</v>
      </c>
      <c r="BV99" s="131" t="s">
        <v>83</v>
      </c>
      <c r="BW99" s="131" t="s">
        <v>124</v>
      </c>
      <c r="BX99" s="131" t="s">
        <v>84</v>
      </c>
    </row>
    <row r="100" s="6" customFormat="1" ht="16.5" customHeight="1">
      <c r="A100" s="120" t="s">
        <v>86</v>
      </c>
      <c r="B100" s="133"/>
      <c r="C100" s="134"/>
      <c r="D100" s="134"/>
      <c r="E100" s="135" t="s">
        <v>94</v>
      </c>
      <c r="F100" s="135"/>
      <c r="G100" s="135"/>
      <c r="H100" s="135"/>
      <c r="I100" s="135"/>
      <c r="J100" s="134"/>
      <c r="K100" s="135" t="s">
        <v>125</v>
      </c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'01 - ZTI'!M31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/>
      <c r="AS100" s="138">
        <f>'01 - ZTI'!M29</f>
        <v>0</v>
      </c>
      <c r="AT100" s="139">
        <f>ROUND(SUM(AV100:AW100),2)</f>
        <v>0</v>
      </c>
      <c r="AU100" s="140">
        <f>'01 - ZTI'!W134</f>
        <v>0</v>
      </c>
      <c r="AV100" s="139">
        <f>'01 - ZTI'!M33</f>
        <v>0</v>
      </c>
      <c r="AW100" s="139">
        <f>'01 - ZTI'!M34</f>
        <v>0</v>
      </c>
      <c r="AX100" s="139">
        <f>'01 - ZTI'!M35</f>
        <v>0</v>
      </c>
      <c r="AY100" s="139">
        <f>'01 - ZTI'!M36</f>
        <v>0</v>
      </c>
      <c r="AZ100" s="139">
        <f>'01 - ZTI'!H33</f>
        <v>0</v>
      </c>
      <c r="BA100" s="139">
        <f>'01 - ZTI'!H34</f>
        <v>0</v>
      </c>
      <c r="BB100" s="139">
        <f>'01 - ZTI'!H35</f>
        <v>0</v>
      </c>
      <c r="BC100" s="139">
        <f>'01 - ZTI'!H36</f>
        <v>0</v>
      </c>
      <c r="BD100" s="141">
        <f>'01 - ZTI'!H37</f>
        <v>0</v>
      </c>
      <c r="BT100" s="142" t="s">
        <v>96</v>
      </c>
      <c r="BV100" s="142" t="s">
        <v>83</v>
      </c>
      <c r="BW100" s="142" t="s">
        <v>126</v>
      </c>
      <c r="BX100" s="142" t="s">
        <v>124</v>
      </c>
    </row>
    <row r="101" s="6" customFormat="1" ht="16.5" customHeight="1">
      <c r="A101" s="120" t="s">
        <v>86</v>
      </c>
      <c r="B101" s="133"/>
      <c r="C101" s="134"/>
      <c r="D101" s="134"/>
      <c r="E101" s="135" t="s">
        <v>98</v>
      </c>
      <c r="F101" s="135"/>
      <c r="G101" s="135"/>
      <c r="H101" s="135"/>
      <c r="I101" s="135"/>
      <c r="J101" s="134"/>
      <c r="K101" s="135" t="s">
        <v>127</v>
      </c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6">
        <f>'02 - UT'!M31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/>
      <c r="AS101" s="138">
        <f>'02 - UT'!M29</f>
        <v>0</v>
      </c>
      <c r="AT101" s="139">
        <f>ROUND(SUM(AV101:AW101),2)</f>
        <v>0</v>
      </c>
      <c r="AU101" s="140">
        <f>'02 - UT'!W124</f>
        <v>0</v>
      </c>
      <c r="AV101" s="139">
        <f>'02 - UT'!M33</f>
        <v>0</v>
      </c>
      <c r="AW101" s="139">
        <f>'02 - UT'!M34</f>
        <v>0</v>
      </c>
      <c r="AX101" s="139">
        <f>'02 - UT'!M35</f>
        <v>0</v>
      </c>
      <c r="AY101" s="139">
        <f>'02 - UT'!M36</f>
        <v>0</v>
      </c>
      <c r="AZ101" s="139">
        <f>'02 - UT'!H33</f>
        <v>0</v>
      </c>
      <c r="BA101" s="139">
        <f>'02 - UT'!H34</f>
        <v>0</v>
      </c>
      <c r="BB101" s="139">
        <f>'02 - UT'!H35</f>
        <v>0</v>
      </c>
      <c r="BC101" s="139">
        <f>'02 - UT'!H36</f>
        <v>0</v>
      </c>
      <c r="BD101" s="141">
        <f>'02 - UT'!H37</f>
        <v>0</v>
      </c>
      <c r="BT101" s="142" t="s">
        <v>96</v>
      </c>
      <c r="BV101" s="142" t="s">
        <v>83</v>
      </c>
      <c r="BW101" s="142" t="s">
        <v>128</v>
      </c>
      <c r="BX101" s="142" t="s">
        <v>124</v>
      </c>
    </row>
    <row r="102" s="6" customFormat="1" ht="16.5" customHeight="1">
      <c r="A102" s="120" t="s">
        <v>86</v>
      </c>
      <c r="B102" s="133"/>
      <c r="C102" s="134"/>
      <c r="D102" s="134"/>
      <c r="E102" s="135" t="s">
        <v>101</v>
      </c>
      <c r="F102" s="135"/>
      <c r="G102" s="135"/>
      <c r="H102" s="135"/>
      <c r="I102" s="135"/>
      <c r="J102" s="134"/>
      <c r="K102" s="135" t="s">
        <v>129</v>
      </c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'03 - EI silnoproud'!M31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/>
      <c r="AS102" s="138">
        <f>'03 - EI silnoproud'!M29</f>
        <v>0</v>
      </c>
      <c r="AT102" s="139">
        <f>ROUND(SUM(AV102:AW102),2)</f>
        <v>0</v>
      </c>
      <c r="AU102" s="140">
        <f>'03 - EI silnoproud'!W123</f>
        <v>0</v>
      </c>
      <c r="AV102" s="139">
        <f>'03 - EI silnoproud'!M33</f>
        <v>0</v>
      </c>
      <c r="AW102" s="139">
        <f>'03 - EI silnoproud'!M34</f>
        <v>0</v>
      </c>
      <c r="AX102" s="139">
        <f>'03 - EI silnoproud'!M35</f>
        <v>0</v>
      </c>
      <c r="AY102" s="139">
        <f>'03 - EI silnoproud'!M36</f>
        <v>0</v>
      </c>
      <c r="AZ102" s="139">
        <f>'03 - EI silnoproud'!H33</f>
        <v>0</v>
      </c>
      <c r="BA102" s="139">
        <f>'03 - EI silnoproud'!H34</f>
        <v>0</v>
      </c>
      <c r="BB102" s="139">
        <f>'03 - EI silnoproud'!H35</f>
        <v>0</v>
      </c>
      <c r="BC102" s="139">
        <f>'03 - EI silnoproud'!H36</f>
        <v>0</v>
      </c>
      <c r="BD102" s="141">
        <f>'03 - EI silnoproud'!H37</f>
        <v>0</v>
      </c>
      <c r="BT102" s="142" t="s">
        <v>96</v>
      </c>
      <c r="BV102" s="142" t="s">
        <v>83</v>
      </c>
      <c r="BW102" s="142" t="s">
        <v>130</v>
      </c>
      <c r="BX102" s="142" t="s">
        <v>124</v>
      </c>
    </row>
    <row r="103" s="6" customFormat="1" ht="16.5" customHeight="1">
      <c r="A103" s="120" t="s">
        <v>86</v>
      </c>
      <c r="B103" s="133"/>
      <c r="C103" s="134"/>
      <c r="D103" s="134"/>
      <c r="E103" s="135" t="s">
        <v>104</v>
      </c>
      <c r="F103" s="135"/>
      <c r="G103" s="135"/>
      <c r="H103" s="135"/>
      <c r="I103" s="135"/>
      <c r="J103" s="134"/>
      <c r="K103" s="135" t="s">
        <v>131</v>
      </c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6">
        <f>'04 - EI slaboproud'!M31</f>
        <v>0</v>
      </c>
      <c r="AH103" s="134"/>
      <c r="AI103" s="134"/>
      <c r="AJ103" s="134"/>
      <c r="AK103" s="134"/>
      <c r="AL103" s="134"/>
      <c r="AM103" s="134"/>
      <c r="AN103" s="136">
        <f>SUM(AG103,AT103)</f>
        <v>0</v>
      </c>
      <c r="AO103" s="134"/>
      <c r="AP103" s="134"/>
      <c r="AQ103" s="137"/>
      <c r="AS103" s="138">
        <f>'04 - EI slaboproud'!M29</f>
        <v>0</v>
      </c>
      <c r="AT103" s="139">
        <f>ROUND(SUM(AV103:AW103),2)</f>
        <v>0</v>
      </c>
      <c r="AU103" s="140">
        <f>'04 - EI slaboproud'!W120</f>
        <v>0</v>
      </c>
      <c r="AV103" s="139">
        <f>'04 - EI slaboproud'!M33</f>
        <v>0</v>
      </c>
      <c r="AW103" s="139">
        <f>'04 - EI slaboproud'!M34</f>
        <v>0</v>
      </c>
      <c r="AX103" s="139">
        <f>'04 - EI slaboproud'!M35</f>
        <v>0</v>
      </c>
      <c r="AY103" s="139">
        <f>'04 - EI slaboproud'!M36</f>
        <v>0</v>
      </c>
      <c r="AZ103" s="139">
        <f>'04 - EI slaboproud'!H33</f>
        <v>0</v>
      </c>
      <c r="BA103" s="139">
        <f>'04 - EI slaboproud'!H34</f>
        <v>0</v>
      </c>
      <c r="BB103" s="139">
        <f>'04 - EI slaboproud'!H35</f>
        <v>0</v>
      </c>
      <c r="BC103" s="139">
        <f>'04 - EI slaboproud'!H36</f>
        <v>0</v>
      </c>
      <c r="BD103" s="141">
        <f>'04 - EI slaboproud'!H37</f>
        <v>0</v>
      </c>
      <c r="BT103" s="142" t="s">
        <v>96</v>
      </c>
      <c r="BV103" s="142" t="s">
        <v>83</v>
      </c>
      <c r="BW103" s="142" t="s">
        <v>132</v>
      </c>
      <c r="BX103" s="142" t="s">
        <v>124</v>
      </c>
    </row>
    <row r="104" s="6" customFormat="1" ht="16.5" customHeight="1">
      <c r="A104" s="120" t="s">
        <v>86</v>
      </c>
      <c r="B104" s="133"/>
      <c r="C104" s="134"/>
      <c r="D104" s="134"/>
      <c r="E104" s="135" t="s">
        <v>107</v>
      </c>
      <c r="F104" s="135"/>
      <c r="G104" s="135"/>
      <c r="H104" s="135"/>
      <c r="I104" s="135"/>
      <c r="J104" s="134"/>
      <c r="K104" s="135" t="s">
        <v>133</v>
      </c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6">
        <f>'05 - VZT'!M31</f>
        <v>0</v>
      </c>
      <c r="AH104" s="134"/>
      <c r="AI104" s="134"/>
      <c r="AJ104" s="134"/>
      <c r="AK104" s="134"/>
      <c r="AL104" s="134"/>
      <c r="AM104" s="134"/>
      <c r="AN104" s="136">
        <f>SUM(AG104,AT104)</f>
        <v>0</v>
      </c>
      <c r="AO104" s="134"/>
      <c r="AP104" s="134"/>
      <c r="AQ104" s="137"/>
      <c r="AS104" s="143">
        <f>'05 - VZT'!M29</f>
        <v>0</v>
      </c>
      <c r="AT104" s="144">
        <f>ROUND(SUM(AV104:AW104),2)</f>
        <v>0</v>
      </c>
      <c r="AU104" s="145">
        <f>'05 - VZT'!W122</f>
        <v>0</v>
      </c>
      <c r="AV104" s="144">
        <f>'05 - VZT'!M33</f>
        <v>0</v>
      </c>
      <c r="AW104" s="144">
        <f>'05 - VZT'!M34</f>
        <v>0</v>
      </c>
      <c r="AX104" s="144">
        <f>'05 - VZT'!M35</f>
        <v>0</v>
      </c>
      <c r="AY104" s="144">
        <f>'05 - VZT'!M36</f>
        <v>0</v>
      </c>
      <c r="AZ104" s="144">
        <f>'05 - VZT'!H33</f>
        <v>0</v>
      </c>
      <c r="BA104" s="144">
        <f>'05 - VZT'!H34</f>
        <v>0</v>
      </c>
      <c r="BB104" s="144">
        <f>'05 - VZT'!H35</f>
        <v>0</v>
      </c>
      <c r="BC104" s="144">
        <f>'05 - VZT'!H36</f>
        <v>0</v>
      </c>
      <c r="BD104" s="146">
        <f>'05 - VZT'!H37</f>
        <v>0</v>
      </c>
      <c r="BT104" s="142" t="s">
        <v>96</v>
      </c>
      <c r="BV104" s="142" t="s">
        <v>83</v>
      </c>
      <c r="BW104" s="142" t="s">
        <v>134</v>
      </c>
      <c r="BX104" s="142" t="s">
        <v>124</v>
      </c>
    </row>
    <row r="105">
      <c r="B105" s="25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28"/>
    </row>
    <row r="106" s="1" customFormat="1" ht="30" customHeight="1">
      <c r="B106" s="46"/>
      <c r="C106" s="110" t="s">
        <v>135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113">
        <f>ROUND(SUM(AG107:AG110),2)</f>
        <v>0</v>
      </c>
      <c r="AH106" s="113"/>
      <c r="AI106" s="113"/>
      <c r="AJ106" s="113"/>
      <c r="AK106" s="113"/>
      <c r="AL106" s="113"/>
      <c r="AM106" s="113"/>
      <c r="AN106" s="113">
        <f>ROUND(SUM(AN107:AN110),2)</f>
        <v>0</v>
      </c>
      <c r="AO106" s="113"/>
      <c r="AP106" s="113"/>
      <c r="AQ106" s="48"/>
      <c r="AS106" s="106" t="s">
        <v>136</v>
      </c>
      <c r="AT106" s="107" t="s">
        <v>137</v>
      </c>
      <c r="AU106" s="107" t="s">
        <v>45</v>
      </c>
      <c r="AV106" s="108" t="s">
        <v>68</v>
      </c>
    </row>
    <row r="107" s="1" customFormat="1" ht="19.92" customHeight="1">
      <c r="B107" s="46"/>
      <c r="C107" s="47"/>
      <c r="D107" s="147" t="s">
        <v>138</v>
      </c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148">
        <f>ROUND(AG87*AS107,2)</f>
        <v>0</v>
      </c>
      <c r="AH107" s="136"/>
      <c r="AI107" s="136"/>
      <c r="AJ107" s="136"/>
      <c r="AK107" s="136"/>
      <c r="AL107" s="136"/>
      <c r="AM107" s="136"/>
      <c r="AN107" s="136">
        <f>ROUND(AG107+AV107,2)</f>
        <v>0</v>
      </c>
      <c r="AO107" s="136"/>
      <c r="AP107" s="136"/>
      <c r="AQ107" s="48"/>
      <c r="AS107" s="149">
        <v>0</v>
      </c>
      <c r="AT107" s="150" t="s">
        <v>139</v>
      </c>
      <c r="AU107" s="150" t="s">
        <v>46</v>
      </c>
      <c r="AV107" s="151">
        <f>ROUND(IF(AU107="základní",AG107*L31,IF(AU107="snížená",AG107*L32,0)),2)</f>
        <v>0</v>
      </c>
      <c r="BV107" s="21" t="s">
        <v>140</v>
      </c>
      <c r="BY107" s="152">
        <f>IF(AU107="základní",AV107,0)</f>
        <v>0</v>
      </c>
      <c r="BZ107" s="152">
        <f>IF(AU107="snížená",AV107,0)</f>
        <v>0</v>
      </c>
      <c r="CA107" s="152">
        <v>0</v>
      </c>
      <c r="CB107" s="152">
        <v>0</v>
      </c>
      <c r="CC107" s="152">
        <v>0</v>
      </c>
      <c r="CD107" s="152">
        <f>IF(AU107="základní",AG107,0)</f>
        <v>0</v>
      </c>
      <c r="CE107" s="152">
        <f>IF(AU107="snížená",AG107,0)</f>
        <v>0</v>
      </c>
      <c r="CF107" s="152">
        <f>IF(AU107="zákl. přenesená",AG107,0)</f>
        <v>0</v>
      </c>
      <c r="CG107" s="152">
        <f>IF(AU107="sníž. přenesená",AG107,0)</f>
        <v>0</v>
      </c>
      <c r="CH107" s="152">
        <f>IF(AU107="nulová",AG107,0)</f>
        <v>0</v>
      </c>
      <c r="CI107" s="21">
        <f>IF(AU107="základní",1,IF(AU107="snížená",2,IF(AU107="zákl. přenesená",4,IF(AU107="sníž. přenesená",5,3))))</f>
        <v>0</v>
      </c>
      <c r="CJ107" s="21">
        <f>IF(AT107="stavební čast",1,IF(88107="investiční čast",2,3))</f>
        <v>0</v>
      </c>
      <c r="CK107" s="21">
        <f>IF(D107="Vyplň vlastní","","x")</f>
        <v>0</v>
      </c>
    </row>
    <row r="108" s="1" customFormat="1" ht="19.92" customHeight="1">
      <c r="B108" s="46"/>
      <c r="C108" s="47"/>
      <c r="D108" s="153" t="s">
        <v>141</v>
      </c>
      <c r="E108" s="147"/>
      <c r="F108" s="147"/>
      <c r="G108" s="147"/>
      <c r="H108" s="147"/>
      <c r="I108" s="147"/>
      <c r="J108" s="147"/>
      <c r="K108" s="147"/>
      <c r="L108" s="147"/>
      <c r="M108" s="147"/>
      <c r="N108" s="147"/>
      <c r="O108" s="147"/>
      <c r="P108" s="147"/>
      <c r="Q108" s="147"/>
      <c r="R108" s="147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47"/>
      <c r="AD108" s="47"/>
      <c r="AE108" s="47"/>
      <c r="AF108" s="47"/>
      <c r="AG108" s="148">
        <f>AG87*AS108</f>
        <v>0</v>
      </c>
      <c r="AH108" s="136"/>
      <c r="AI108" s="136"/>
      <c r="AJ108" s="136"/>
      <c r="AK108" s="136"/>
      <c r="AL108" s="136"/>
      <c r="AM108" s="136"/>
      <c r="AN108" s="136">
        <f>AG108+AV108</f>
        <v>0</v>
      </c>
      <c r="AO108" s="136"/>
      <c r="AP108" s="136"/>
      <c r="AQ108" s="48"/>
      <c r="AS108" s="154">
        <v>0</v>
      </c>
      <c r="AT108" s="155" t="s">
        <v>139</v>
      </c>
      <c r="AU108" s="155" t="s">
        <v>46</v>
      </c>
      <c r="AV108" s="141">
        <f>ROUND(IF(AU108="nulová",0,IF(OR(AU108="základní",AU108="zákl. přenesená"),AG108*L31,AG108*L32)),2)</f>
        <v>0</v>
      </c>
      <c r="BV108" s="21" t="s">
        <v>142</v>
      </c>
      <c r="BY108" s="152">
        <f>IF(AU108="základní",AV108,0)</f>
        <v>0</v>
      </c>
      <c r="BZ108" s="152">
        <f>IF(AU108="snížená",AV108,0)</f>
        <v>0</v>
      </c>
      <c r="CA108" s="152">
        <f>IF(AU108="zákl. přenesená",AV108,0)</f>
        <v>0</v>
      </c>
      <c r="CB108" s="152">
        <f>IF(AU108="sníž. přenesená",AV108,0)</f>
        <v>0</v>
      </c>
      <c r="CC108" s="152">
        <f>IF(AU108="nulová",AV108,0)</f>
        <v>0</v>
      </c>
      <c r="CD108" s="152">
        <f>IF(AU108="základní",AG108,0)</f>
        <v>0</v>
      </c>
      <c r="CE108" s="152">
        <f>IF(AU108="snížená",AG108,0)</f>
        <v>0</v>
      </c>
      <c r="CF108" s="152">
        <f>IF(AU108="zákl. přenesená",AG108,0)</f>
        <v>0</v>
      </c>
      <c r="CG108" s="152">
        <f>IF(AU108="sníž. přenesená",AG108,0)</f>
        <v>0</v>
      </c>
      <c r="CH108" s="152">
        <f>IF(AU108="nulová",AG108,0)</f>
        <v>0</v>
      </c>
      <c r="CI108" s="21">
        <f>IF(AU108="základní",1,IF(AU108="snížená",2,IF(AU108="zákl. přenesená",4,IF(AU108="sníž. přenesená",5,3))))</f>
        <v>0</v>
      </c>
      <c r="CJ108" s="21">
        <f>IF(AT108="stavební čast",1,IF(88108="investiční čast",2,3))</f>
        <v>0</v>
      </c>
      <c r="CK108" s="21">
        <f>IF(D108="Vyplň vlastní","","x")</f>
        <v>0</v>
      </c>
    </row>
    <row r="109" s="1" customFormat="1" ht="19.92" customHeight="1">
      <c r="B109" s="46"/>
      <c r="C109" s="47"/>
      <c r="D109" s="153" t="s">
        <v>141</v>
      </c>
      <c r="E109" s="147"/>
      <c r="F109" s="147"/>
      <c r="G109" s="147"/>
      <c r="H109" s="147"/>
      <c r="I109" s="147"/>
      <c r="J109" s="147"/>
      <c r="K109" s="147"/>
      <c r="L109" s="147"/>
      <c r="M109" s="147"/>
      <c r="N109" s="147"/>
      <c r="O109" s="147"/>
      <c r="P109" s="147"/>
      <c r="Q109" s="147"/>
      <c r="R109" s="147"/>
      <c r="S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47"/>
      <c r="AD109" s="47"/>
      <c r="AE109" s="47"/>
      <c r="AF109" s="47"/>
      <c r="AG109" s="148">
        <f>AG87*AS109</f>
        <v>0</v>
      </c>
      <c r="AH109" s="136"/>
      <c r="AI109" s="136"/>
      <c r="AJ109" s="136"/>
      <c r="AK109" s="136"/>
      <c r="AL109" s="136"/>
      <c r="AM109" s="136"/>
      <c r="AN109" s="136">
        <f>AG109+AV109</f>
        <v>0</v>
      </c>
      <c r="AO109" s="136"/>
      <c r="AP109" s="136"/>
      <c r="AQ109" s="48"/>
      <c r="AS109" s="154">
        <v>0</v>
      </c>
      <c r="AT109" s="155" t="s">
        <v>139</v>
      </c>
      <c r="AU109" s="155" t="s">
        <v>46</v>
      </c>
      <c r="AV109" s="141">
        <f>ROUND(IF(AU109="nulová",0,IF(OR(AU109="základní",AU109="zákl. přenesená"),AG109*L31,AG109*L32)),2)</f>
        <v>0</v>
      </c>
      <c r="BV109" s="21" t="s">
        <v>142</v>
      </c>
      <c r="BY109" s="152">
        <f>IF(AU109="základní",AV109,0)</f>
        <v>0</v>
      </c>
      <c r="BZ109" s="152">
        <f>IF(AU109="snížená",AV109,0)</f>
        <v>0</v>
      </c>
      <c r="CA109" s="152">
        <f>IF(AU109="zákl. přenesená",AV109,0)</f>
        <v>0</v>
      </c>
      <c r="CB109" s="152">
        <f>IF(AU109="sníž. přenesená",AV109,0)</f>
        <v>0</v>
      </c>
      <c r="CC109" s="152">
        <f>IF(AU109="nulová",AV109,0)</f>
        <v>0</v>
      </c>
      <c r="CD109" s="152">
        <f>IF(AU109="základní",AG109,0)</f>
        <v>0</v>
      </c>
      <c r="CE109" s="152">
        <f>IF(AU109="snížená",AG109,0)</f>
        <v>0</v>
      </c>
      <c r="CF109" s="152">
        <f>IF(AU109="zákl. přenesená",AG109,0)</f>
        <v>0</v>
      </c>
      <c r="CG109" s="152">
        <f>IF(AU109="sníž. přenesená",AG109,0)</f>
        <v>0</v>
      </c>
      <c r="CH109" s="152">
        <f>IF(AU109="nulová",AG109,0)</f>
        <v>0</v>
      </c>
      <c r="CI109" s="21">
        <f>IF(AU109="základní",1,IF(AU109="snížená",2,IF(AU109="zákl. přenesená",4,IF(AU109="sníž. přenesená",5,3))))</f>
        <v>0</v>
      </c>
      <c r="CJ109" s="21">
        <f>IF(AT109="stavební čast",1,IF(88109="investiční čast",2,3))</f>
        <v>0</v>
      </c>
      <c r="CK109" s="21">
        <f>IF(D109="Vyplň vlastní","","x")</f>
        <v>0</v>
      </c>
    </row>
    <row r="110" s="1" customFormat="1" ht="19.92" customHeight="1">
      <c r="B110" s="46"/>
      <c r="C110" s="47"/>
      <c r="D110" s="153" t="s">
        <v>141</v>
      </c>
      <c r="E110" s="147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47"/>
      <c r="R110" s="147"/>
      <c r="S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47"/>
      <c r="AD110" s="47"/>
      <c r="AE110" s="47"/>
      <c r="AF110" s="47"/>
      <c r="AG110" s="148">
        <f>AG87*AS110</f>
        <v>0</v>
      </c>
      <c r="AH110" s="136"/>
      <c r="AI110" s="136"/>
      <c r="AJ110" s="136"/>
      <c r="AK110" s="136"/>
      <c r="AL110" s="136"/>
      <c r="AM110" s="136"/>
      <c r="AN110" s="136">
        <f>AG110+AV110</f>
        <v>0</v>
      </c>
      <c r="AO110" s="136"/>
      <c r="AP110" s="136"/>
      <c r="AQ110" s="48"/>
      <c r="AS110" s="156">
        <v>0</v>
      </c>
      <c r="AT110" s="157" t="s">
        <v>139</v>
      </c>
      <c r="AU110" s="157" t="s">
        <v>46</v>
      </c>
      <c r="AV110" s="146">
        <f>ROUND(IF(AU110="nulová",0,IF(OR(AU110="základní",AU110="zákl. přenesená"),AG110*L31,AG110*L32)),2)</f>
        <v>0</v>
      </c>
      <c r="BV110" s="21" t="s">
        <v>142</v>
      </c>
      <c r="BY110" s="152">
        <f>IF(AU110="základní",AV110,0)</f>
        <v>0</v>
      </c>
      <c r="BZ110" s="152">
        <f>IF(AU110="snížená",AV110,0)</f>
        <v>0</v>
      </c>
      <c r="CA110" s="152">
        <f>IF(AU110="zákl. přenesená",AV110,0)</f>
        <v>0</v>
      </c>
      <c r="CB110" s="152">
        <f>IF(AU110="sníž. přenesená",AV110,0)</f>
        <v>0</v>
      </c>
      <c r="CC110" s="152">
        <f>IF(AU110="nulová",AV110,0)</f>
        <v>0</v>
      </c>
      <c r="CD110" s="152">
        <f>IF(AU110="základní",AG110,0)</f>
        <v>0</v>
      </c>
      <c r="CE110" s="152">
        <f>IF(AU110="snížená",AG110,0)</f>
        <v>0</v>
      </c>
      <c r="CF110" s="152">
        <f>IF(AU110="zákl. přenesená",AG110,0)</f>
        <v>0</v>
      </c>
      <c r="CG110" s="152">
        <f>IF(AU110="sníž. přenesená",AG110,0)</f>
        <v>0</v>
      </c>
      <c r="CH110" s="152">
        <f>IF(AU110="nulová",AG110,0)</f>
        <v>0</v>
      </c>
      <c r="CI110" s="21">
        <f>IF(AU110="základní",1,IF(AU110="snížená",2,IF(AU110="zákl. přenesená",4,IF(AU110="sníž. přenesená",5,3))))</f>
        <v>0</v>
      </c>
      <c r="CJ110" s="21">
        <f>IF(AT110="stavební čast",1,IF(88110="investiční čast",2,3))</f>
        <v>0</v>
      </c>
      <c r="CK110" s="21">
        <f>IF(D110="Vyplň vlastní","","x")</f>
        <v>0</v>
      </c>
    </row>
    <row r="111" s="1" customFormat="1" ht="10.8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8"/>
    </row>
    <row r="112" s="1" customFormat="1" ht="30" customHeight="1">
      <c r="B112" s="46"/>
      <c r="C112" s="158" t="s">
        <v>143</v>
      </c>
      <c r="D112" s="159"/>
      <c r="E112" s="159"/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9"/>
      <c r="Y112" s="159"/>
      <c r="Z112" s="159"/>
      <c r="AA112" s="159"/>
      <c r="AB112" s="159"/>
      <c r="AC112" s="159"/>
      <c r="AD112" s="159"/>
      <c r="AE112" s="159"/>
      <c r="AF112" s="159"/>
      <c r="AG112" s="160">
        <f>ROUND(AG87+AG106,2)</f>
        <v>0</v>
      </c>
      <c r="AH112" s="160"/>
      <c r="AI112" s="160"/>
      <c r="AJ112" s="160"/>
      <c r="AK112" s="160"/>
      <c r="AL112" s="160"/>
      <c r="AM112" s="160"/>
      <c r="AN112" s="160">
        <f>AN87+AN106</f>
        <v>0</v>
      </c>
      <c r="AO112" s="160"/>
      <c r="AP112" s="160"/>
      <c r="AQ112" s="48"/>
    </row>
    <row r="113" s="1" customFormat="1" ht="6.96" customHeight="1">
      <c r="B113" s="75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6"/>
      <c r="AN113" s="76"/>
      <c r="AO113" s="76"/>
      <c r="AP113" s="76"/>
      <c r="AQ113" s="77"/>
    </row>
  </sheetData>
  <sheetProtection sheet="1" objects="1" scenarios="1" spinCount="10" saltValue="Gp4B2HPCKuaSuPPF7u+waE9+oI3KYk7govV3jStfQios2TmRolQWwi/aBB3mL1tiUuuiuxvNA9yLEPMc34P2aA==" hashValue="8O/XNOT0xMFct/zvJv/ZUAiz/divM7DB/6hz3urDcNnq0V/cCpjqAhtu9gzTQZy2KzFRH+B1FWZ4WDrJC8D6ww==" algorithmName="SHA-512" password="CC35"/>
  <mergeCells count="122">
    <mergeCell ref="C2:AP2"/>
    <mergeCell ref="C4:AP4"/>
    <mergeCell ref="BE5:BE34"/>
    <mergeCell ref="K5:AO5"/>
    <mergeCell ref="K6:AO6"/>
    <mergeCell ref="E14:AJ14"/>
    <mergeCell ref="E23:AN23"/>
    <mergeCell ref="AK26:AO26"/>
    <mergeCell ref="AK27:AO27"/>
    <mergeCell ref="AK29:AO29"/>
    <mergeCell ref="L31:O31"/>
    <mergeCell ref="W31:AE31"/>
    <mergeCell ref="AK31:AO31"/>
    <mergeCell ref="L32:O32"/>
    <mergeCell ref="W32:AE32"/>
    <mergeCell ref="AK32:AO32"/>
    <mergeCell ref="L33:O33"/>
    <mergeCell ref="W33:AE33"/>
    <mergeCell ref="AK33:AO33"/>
    <mergeCell ref="L34:O34"/>
    <mergeCell ref="W34:AE34"/>
    <mergeCell ref="AK34:AO34"/>
    <mergeCell ref="L35:O35"/>
    <mergeCell ref="W35:AE35"/>
    <mergeCell ref="AK35:AO35"/>
    <mergeCell ref="X37:AB37"/>
    <mergeCell ref="AK37:AO37"/>
    <mergeCell ref="C76:AP76"/>
    <mergeCell ref="L78:AO78"/>
    <mergeCell ref="AM82:AP82"/>
    <mergeCell ref="AS82:AT84"/>
    <mergeCell ref="AM83:AP83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AN89:AP89"/>
    <mergeCell ref="AG89:AM89"/>
    <mergeCell ref="D89:H89"/>
    <mergeCell ref="J89:AF89"/>
    <mergeCell ref="AN90:AP90"/>
    <mergeCell ref="AG90:AM90"/>
    <mergeCell ref="E90:I90"/>
    <mergeCell ref="K90:AF90"/>
    <mergeCell ref="AN91:AP91"/>
    <mergeCell ref="AG91:AM91"/>
    <mergeCell ref="E91:I91"/>
    <mergeCell ref="K91:AF91"/>
    <mergeCell ref="AN92:AP92"/>
    <mergeCell ref="AG92:AM92"/>
    <mergeCell ref="E92:I92"/>
    <mergeCell ref="K92:AF92"/>
    <mergeCell ref="AN93:AP93"/>
    <mergeCell ref="AG93:AM93"/>
    <mergeCell ref="E93:I93"/>
    <mergeCell ref="K93:AF93"/>
    <mergeCell ref="AN94:AP94"/>
    <mergeCell ref="AG94:AM94"/>
    <mergeCell ref="E94:I94"/>
    <mergeCell ref="K94:AF94"/>
    <mergeCell ref="AN95:AP95"/>
    <mergeCell ref="AG95:AM95"/>
    <mergeCell ref="E95:I95"/>
    <mergeCell ref="K95:AF95"/>
    <mergeCell ref="AN96:AP96"/>
    <mergeCell ref="AG96:AM96"/>
    <mergeCell ref="E96:I96"/>
    <mergeCell ref="K96:AF96"/>
    <mergeCell ref="AN97:AP97"/>
    <mergeCell ref="AG97:AM97"/>
    <mergeCell ref="E97:I97"/>
    <mergeCell ref="K97:AF97"/>
    <mergeCell ref="AN98:AP98"/>
    <mergeCell ref="AG98:AM98"/>
    <mergeCell ref="E98:I98"/>
    <mergeCell ref="K98:AF98"/>
    <mergeCell ref="AN99:AP99"/>
    <mergeCell ref="AG99:AM99"/>
    <mergeCell ref="D99:H99"/>
    <mergeCell ref="J99:AF99"/>
    <mergeCell ref="AN100:AP100"/>
    <mergeCell ref="AG100:AM100"/>
    <mergeCell ref="E100:I100"/>
    <mergeCell ref="K100:AF100"/>
    <mergeCell ref="AN101:AP101"/>
    <mergeCell ref="AG101:AM101"/>
    <mergeCell ref="E101:I101"/>
    <mergeCell ref="K101:AF101"/>
    <mergeCell ref="AN102:AP102"/>
    <mergeCell ref="AG102:AM102"/>
    <mergeCell ref="E102:I102"/>
    <mergeCell ref="K102:AF102"/>
    <mergeCell ref="AN103:AP103"/>
    <mergeCell ref="AG103:AM103"/>
    <mergeCell ref="E103:I103"/>
    <mergeCell ref="K103:AF103"/>
    <mergeCell ref="AN104:AP104"/>
    <mergeCell ref="AG104:AM104"/>
    <mergeCell ref="E104:I104"/>
    <mergeCell ref="K104:AF104"/>
    <mergeCell ref="AG107:AM107"/>
    <mergeCell ref="AN107:AP107"/>
    <mergeCell ref="D108:AB108"/>
    <mergeCell ref="AG108:AM108"/>
    <mergeCell ref="AN108:AP108"/>
    <mergeCell ref="D109:AB109"/>
    <mergeCell ref="AG109:AM109"/>
    <mergeCell ref="AN109:AP109"/>
    <mergeCell ref="D110:AB110"/>
    <mergeCell ref="AG110:AM110"/>
    <mergeCell ref="AN110:AP110"/>
    <mergeCell ref="AG87:AM87"/>
    <mergeCell ref="AN87:AP87"/>
    <mergeCell ref="AG106:AM106"/>
    <mergeCell ref="AN106:AP106"/>
    <mergeCell ref="AG112:AM112"/>
    <mergeCell ref="AN112:AP112"/>
    <mergeCell ref="AR2:BE2"/>
  </mergeCells>
  <dataValidations count="2">
    <dataValidation type="list" allowBlank="1" showInputMessage="1" showErrorMessage="1" error="Povoleny jsou hodnoty základní, snížená, zákl. přenesená, sníž. přenesená, nulová." sqref="AU107:AU111">
      <formula1>"základní, snížená, zákl. přenesená, sníž. přenesená, nulová"</formula1>
    </dataValidation>
    <dataValidation type="list" allowBlank="1" showInputMessage="1" showErrorMessage="1" error="Povoleny jsou hodnoty stavební čast, technologická čast, investiční čast." sqref="AT107:AT111">
      <formula1>"stavební čast, technologická čast, investiční čast"</formula1>
    </dataValidation>
  </dataValidations>
  <hyperlinks>
    <hyperlink ref="K1:S1" location="C2" display="1) Souhrnný list stavby"/>
    <hyperlink ref="W1:AF1" location="C87" display="2) Rekapitulace objektů"/>
    <hyperlink ref="A88" location="'318-000 - VRN'!C2" display="/"/>
    <hyperlink ref="A90" location="'01 - Zemní práce'!C2" display="/"/>
    <hyperlink ref="A91" location="'02 - Spodní stavba'!C2" display="/"/>
    <hyperlink ref="A92" location="'03 - Hrubá stavba'!C2" display="/"/>
    <hyperlink ref="A93" location="'04 - Prefabrikované a oce...'!C2" display="/"/>
    <hyperlink ref="A94" location="'05 - Střecha'!C2" display="/"/>
    <hyperlink ref="A95" location="'06 - Fasáda'!C2" display="/"/>
    <hyperlink ref="A96" location="'07 - Dokončovací práce'!C2" display="/"/>
    <hyperlink ref="A97" location="'08 - Výrobky PSV'!C2" display="/"/>
    <hyperlink ref="A98" location="'09 - Oplocení a venkovní ...'!C2" display="/"/>
    <hyperlink ref="A100" location="'01 - ZTI'!C2" display="/"/>
    <hyperlink ref="A101" location="'02 - UT'!C2" display="/"/>
    <hyperlink ref="A102" location="'03 - EI silnoproud'!C2" display="/"/>
    <hyperlink ref="A103" location="'04 - EI slaboproud'!C2" display="/"/>
    <hyperlink ref="A104" location="'05 - VZT'!C2" display="/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118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284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1698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N101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ROUND((((SUM(BE101:BE108)+SUM(BE127:BE434))+SUM(BE436:BE440))),2)</f>
        <v>0</v>
      </c>
      <c r="I33" s="47"/>
      <c r="J33" s="47"/>
      <c r="K33" s="47"/>
      <c r="L33" s="47"/>
      <c r="M33" s="170">
        <f>ROUND(((ROUND((SUM(BE101:BE108)+SUM(BE127:BE434)), 2)*F33)+SUM(BE436:BE440)*F33),2)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ROUND((((SUM(BF101:BF108)+SUM(BF127:BF434))+SUM(BF436:BF440))),2)</f>
        <v>0</v>
      </c>
      <c r="I34" s="47"/>
      <c r="J34" s="47"/>
      <c r="K34" s="47"/>
      <c r="L34" s="47"/>
      <c r="M34" s="170">
        <f>ROUND(((ROUND((SUM(BF101:BF108)+SUM(BF127:BF434)), 2)*F34)+SUM(BF436:BF440)*F34),2)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ROUND((((SUM(BG101:BG108)+SUM(BG127:BG434))+SUM(BG436:BG440))),2)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ROUND((((SUM(BH101:BH108)+SUM(BH127:BH434))+SUM(BH436:BH440))),2)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ROUND((((SUM(BI101:BI108)+SUM(BI127:BI434))+SUM(BI436:BI440))),2)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284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N127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287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N128</f>
        <v>0</v>
      </c>
      <c r="O90" s="184"/>
      <c r="P90" s="184"/>
      <c r="Q90" s="184"/>
      <c r="R90" s="187"/>
      <c r="T90" s="188"/>
      <c r="U90" s="188"/>
    </row>
    <row r="91" s="8" customFormat="1" ht="19.92" customHeight="1">
      <c r="B91" s="189"/>
      <c r="C91" s="134"/>
      <c r="D91" s="147" t="s">
        <v>665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N129</f>
        <v>0</v>
      </c>
      <c r="O91" s="134"/>
      <c r="P91" s="134"/>
      <c r="Q91" s="134"/>
      <c r="R91" s="190"/>
      <c r="T91" s="191"/>
      <c r="U91" s="191"/>
    </row>
    <row r="92" s="7" customFormat="1" ht="24.96" customHeight="1">
      <c r="B92" s="183"/>
      <c r="C92" s="184"/>
      <c r="D92" s="185" t="s">
        <v>419</v>
      </c>
      <c r="E92" s="184"/>
      <c r="F92" s="184"/>
      <c r="G92" s="184"/>
      <c r="H92" s="184"/>
      <c r="I92" s="184"/>
      <c r="J92" s="184"/>
      <c r="K92" s="184"/>
      <c r="L92" s="184"/>
      <c r="M92" s="184"/>
      <c r="N92" s="186">
        <f>N131</f>
        <v>0</v>
      </c>
      <c r="O92" s="184"/>
      <c r="P92" s="184"/>
      <c r="Q92" s="184"/>
      <c r="R92" s="187"/>
      <c r="T92" s="188"/>
      <c r="U92" s="188"/>
    </row>
    <row r="93" s="8" customFormat="1" ht="19.92" customHeight="1">
      <c r="B93" s="189"/>
      <c r="C93" s="134"/>
      <c r="D93" s="147" t="s">
        <v>1699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6">
        <f>N132</f>
        <v>0</v>
      </c>
      <c r="O93" s="134"/>
      <c r="P93" s="134"/>
      <c r="Q93" s="134"/>
      <c r="R93" s="190"/>
      <c r="T93" s="191"/>
      <c r="U93" s="191"/>
    </row>
    <row r="94" s="8" customFormat="1" ht="19.92" customHeight="1">
      <c r="B94" s="189"/>
      <c r="C94" s="134"/>
      <c r="D94" s="147" t="s">
        <v>1259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6">
        <f>N152</f>
        <v>0</v>
      </c>
      <c r="O94" s="134"/>
      <c r="P94" s="134"/>
      <c r="Q94" s="134"/>
      <c r="R94" s="190"/>
      <c r="T94" s="191"/>
      <c r="U94" s="191"/>
    </row>
    <row r="95" s="8" customFormat="1" ht="19.92" customHeight="1">
      <c r="B95" s="189"/>
      <c r="C95" s="134"/>
      <c r="D95" s="147" t="s">
        <v>668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6">
        <f>N183</f>
        <v>0</v>
      </c>
      <c r="O95" s="134"/>
      <c r="P95" s="134"/>
      <c r="Q95" s="134"/>
      <c r="R95" s="190"/>
      <c r="T95" s="191"/>
      <c r="U95" s="191"/>
    </row>
    <row r="96" s="8" customFormat="1" ht="19.92" customHeight="1">
      <c r="B96" s="189"/>
      <c r="C96" s="134"/>
      <c r="D96" s="147" t="s">
        <v>1700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6">
        <f>N256</f>
        <v>0</v>
      </c>
      <c r="O96" s="134"/>
      <c r="P96" s="134"/>
      <c r="Q96" s="134"/>
      <c r="R96" s="190"/>
      <c r="T96" s="191"/>
      <c r="U96" s="191"/>
    </row>
    <row r="97" s="8" customFormat="1" ht="19.92" customHeight="1">
      <c r="B97" s="189"/>
      <c r="C97" s="134"/>
      <c r="D97" s="147" t="s">
        <v>1701</v>
      </c>
      <c r="E97" s="134"/>
      <c r="F97" s="134"/>
      <c r="G97" s="134"/>
      <c r="H97" s="134"/>
      <c r="I97" s="134"/>
      <c r="J97" s="134"/>
      <c r="K97" s="134"/>
      <c r="L97" s="134"/>
      <c r="M97" s="134"/>
      <c r="N97" s="136">
        <f>N353</f>
        <v>0</v>
      </c>
      <c r="O97" s="134"/>
      <c r="P97" s="134"/>
      <c r="Q97" s="134"/>
      <c r="R97" s="190"/>
      <c r="T97" s="191"/>
      <c r="U97" s="191"/>
    </row>
    <row r="98" s="8" customFormat="1" ht="19.92" customHeight="1">
      <c r="B98" s="189"/>
      <c r="C98" s="134"/>
      <c r="D98" s="147" t="s">
        <v>1702</v>
      </c>
      <c r="E98" s="134"/>
      <c r="F98" s="134"/>
      <c r="G98" s="134"/>
      <c r="H98" s="134"/>
      <c r="I98" s="134"/>
      <c r="J98" s="134"/>
      <c r="K98" s="134"/>
      <c r="L98" s="134"/>
      <c r="M98" s="134"/>
      <c r="N98" s="136">
        <f>N386</f>
        <v>0</v>
      </c>
      <c r="O98" s="134"/>
      <c r="P98" s="134"/>
      <c r="Q98" s="134"/>
      <c r="R98" s="190"/>
      <c r="T98" s="191"/>
      <c r="U98" s="191"/>
    </row>
    <row r="99" s="7" customFormat="1" ht="21.84" customHeight="1">
      <c r="B99" s="183"/>
      <c r="C99" s="184"/>
      <c r="D99" s="185" t="s">
        <v>167</v>
      </c>
      <c r="E99" s="184"/>
      <c r="F99" s="184"/>
      <c r="G99" s="184"/>
      <c r="H99" s="184"/>
      <c r="I99" s="184"/>
      <c r="J99" s="184"/>
      <c r="K99" s="184"/>
      <c r="L99" s="184"/>
      <c r="M99" s="184"/>
      <c r="N99" s="192">
        <f>N435</f>
        <v>0</v>
      </c>
      <c r="O99" s="184"/>
      <c r="P99" s="184"/>
      <c r="Q99" s="184"/>
      <c r="R99" s="187"/>
      <c r="T99" s="188"/>
      <c r="U99" s="188"/>
    </row>
    <row r="100" s="1" customFormat="1" ht="21.84" customHeight="1">
      <c r="B100" s="46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8"/>
      <c r="T100" s="179"/>
      <c r="U100" s="179"/>
    </row>
    <row r="101" s="1" customFormat="1" ht="29.28" customHeight="1">
      <c r="B101" s="46"/>
      <c r="C101" s="181" t="s">
        <v>168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182">
        <f>ROUND(N102+N103+N104+N105+N106+N107,2)</f>
        <v>0</v>
      </c>
      <c r="O101" s="193"/>
      <c r="P101" s="193"/>
      <c r="Q101" s="193"/>
      <c r="R101" s="48"/>
      <c r="T101" s="194"/>
      <c r="U101" s="195" t="s">
        <v>45</v>
      </c>
    </row>
    <row r="102" s="1" customFormat="1" ht="18" customHeight="1">
      <c r="B102" s="46"/>
      <c r="C102" s="47"/>
      <c r="D102" s="153" t="s">
        <v>169</v>
      </c>
      <c r="E102" s="147"/>
      <c r="F102" s="147"/>
      <c r="G102" s="147"/>
      <c r="H102" s="147"/>
      <c r="I102" s="47"/>
      <c r="J102" s="47"/>
      <c r="K102" s="47"/>
      <c r="L102" s="47"/>
      <c r="M102" s="47"/>
      <c r="N102" s="148">
        <f>ROUND(N89*T102,2)</f>
        <v>0</v>
      </c>
      <c r="O102" s="136"/>
      <c r="P102" s="136"/>
      <c r="Q102" s="136"/>
      <c r="R102" s="48"/>
      <c r="S102" s="196"/>
      <c r="T102" s="197"/>
      <c r="U102" s="198" t="s">
        <v>46</v>
      </c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199"/>
      <c r="AL102" s="199"/>
      <c r="AM102" s="199"/>
      <c r="AN102" s="199"/>
      <c r="AO102" s="199"/>
      <c r="AP102" s="199"/>
      <c r="AQ102" s="199"/>
      <c r="AR102" s="199"/>
      <c r="AS102" s="199"/>
      <c r="AT102" s="199"/>
      <c r="AU102" s="199"/>
      <c r="AV102" s="199"/>
      <c r="AW102" s="199"/>
      <c r="AX102" s="199"/>
      <c r="AY102" s="200" t="s">
        <v>88</v>
      </c>
      <c r="AZ102" s="199"/>
      <c r="BA102" s="199"/>
      <c r="BB102" s="199"/>
      <c r="BC102" s="199"/>
      <c r="BD102" s="199"/>
      <c r="BE102" s="201">
        <f>IF(U102="základní",N102,0)</f>
        <v>0</v>
      </c>
      <c r="BF102" s="201">
        <f>IF(U102="snížená",N102,0)</f>
        <v>0</v>
      </c>
      <c r="BG102" s="201">
        <f>IF(U102="zákl. přenesená",N102,0)</f>
        <v>0</v>
      </c>
      <c r="BH102" s="201">
        <f>IF(U102="sníž. přenesená",N102,0)</f>
        <v>0</v>
      </c>
      <c r="BI102" s="201">
        <f>IF(U102="nulová",N102,0)</f>
        <v>0</v>
      </c>
      <c r="BJ102" s="200" t="s">
        <v>89</v>
      </c>
      <c r="BK102" s="199"/>
      <c r="BL102" s="199"/>
      <c r="BM102" s="199"/>
    </row>
    <row r="103" s="1" customFormat="1" ht="18" customHeight="1">
      <c r="B103" s="46"/>
      <c r="C103" s="47"/>
      <c r="D103" s="153" t="s">
        <v>170</v>
      </c>
      <c r="E103" s="147"/>
      <c r="F103" s="147"/>
      <c r="G103" s="147"/>
      <c r="H103" s="147"/>
      <c r="I103" s="47"/>
      <c r="J103" s="47"/>
      <c r="K103" s="47"/>
      <c r="L103" s="47"/>
      <c r="M103" s="47"/>
      <c r="N103" s="148">
        <f>ROUND(N89*T103,2)</f>
        <v>0</v>
      </c>
      <c r="O103" s="136"/>
      <c r="P103" s="136"/>
      <c r="Q103" s="136"/>
      <c r="R103" s="48"/>
      <c r="S103" s="196"/>
      <c r="T103" s="197"/>
      <c r="U103" s="198" t="s">
        <v>46</v>
      </c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199"/>
      <c r="AL103" s="199"/>
      <c r="AM103" s="199"/>
      <c r="AN103" s="199"/>
      <c r="AO103" s="199"/>
      <c r="AP103" s="199"/>
      <c r="AQ103" s="199"/>
      <c r="AR103" s="199"/>
      <c r="AS103" s="199"/>
      <c r="AT103" s="199"/>
      <c r="AU103" s="199"/>
      <c r="AV103" s="199"/>
      <c r="AW103" s="199"/>
      <c r="AX103" s="199"/>
      <c r="AY103" s="200" t="s">
        <v>88</v>
      </c>
      <c r="AZ103" s="199"/>
      <c r="BA103" s="199"/>
      <c r="BB103" s="199"/>
      <c r="BC103" s="199"/>
      <c r="BD103" s="199"/>
      <c r="BE103" s="201">
        <f>IF(U103="základní",N103,0)</f>
        <v>0</v>
      </c>
      <c r="BF103" s="201">
        <f>IF(U103="snížená",N103,0)</f>
        <v>0</v>
      </c>
      <c r="BG103" s="201">
        <f>IF(U103="zákl. přenesená",N103,0)</f>
        <v>0</v>
      </c>
      <c r="BH103" s="201">
        <f>IF(U103="sníž. přenesená",N103,0)</f>
        <v>0</v>
      </c>
      <c r="BI103" s="201">
        <f>IF(U103="nulová",N103,0)</f>
        <v>0</v>
      </c>
      <c r="BJ103" s="200" t="s">
        <v>89</v>
      </c>
      <c r="BK103" s="199"/>
      <c r="BL103" s="199"/>
      <c r="BM103" s="199"/>
    </row>
    <row r="104" s="1" customFormat="1" ht="18" customHeight="1">
      <c r="B104" s="46"/>
      <c r="C104" s="47"/>
      <c r="D104" s="153" t="s">
        <v>171</v>
      </c>
      <c r="E104" s="147"/>
      <c r="F104" s="147"/>
      <c r="G104" s="147"/>
      <c r="H104" s="147"/>
      <c r="I104" s="47"/>
      <c r="J104" s="47"/>
      <c r="K104" s="47"/>
      <c r="L104" s="47"/>
      <c r="M104" s="47"/>
      <c r="N104" s="148">
        <f>ROUND(N89*T104,2)</f>
        <v>0</v>
      </c>
      <c r="O104" s="136"/>
      <c r="P104" s="136"/>
      <c r="Q104" s="136"/>
      <c r="R104" s="48"/>
      <c r="S104" s="196"/>
      <c r="T104" s="197"/>
      <c r="U104" s="198" t="s">
        <v>46</v>
      </c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  <c r="AR104" s="199"/>
      <c r="AS104" s="199"/>
      <c r="AT104" s="199"/>
      <c r="AU104" s="199"/>
      <c r="AV104" s="199"/>
      <c r="AW104" s="199"/>
      <c r="AX104" s="199"/>
      <c r="AY104" s="200" t="s">
        <v>88</v>
      </c>
      <c r="AZ104" s="199"/>
      <c r="BA104" s="199"/>
      <c r="BB104" s="199"/>
      <c r="BC104" s="199"/>
      <c r="BD104" s="199"/>
      <c r="BE104" s="201">
        <f>IF(U104="základní",N104,0)</f>
        <v>0</v>
      </c>
      <c r="BF104" s="201">
        <f>IF(U104="snížená",N104,0)</f>
        <v>0</v>
      </c>
      <c r="BG104" s="201">
        <f>IF(U104="zákl. přenesená",N104,0)</f>
        <v>0</v>
      </c>
      <c r="BH104" s="201">
        <f>IF(U104="sníž. přenesená",N104,0)</f>
        <v>0</v>
      </c>
      <c r="BI104" s="201">
        <f>IF(U104="nulová",N104,0)</f>
        <v>0</v>
      </c>
      <c r="BJ104" s="200" t="s">
        <v>89</v>
      </c>
      <c r="BK104" s="199"/>
      <c r="BL104" s="199"/>
      <c r="BM104" s="199"/>
    </row>
    <row r="105" s="1" customFormat="1" ht="18" customHeight="1">
      <c r="B105" s="46"/>
      <c r="C105" s="47"/>
      <c r="D105" s="153" t="s">
        <v>172</v>
      </c>
      <c r="E105" s="147"/>
      <c r="F105" s="147"/>
      <c r="G105" s="147"/>
      <c r="H105" s="147"/>
      <c r="I105" s="47"/>
      <c r="J105" s="47"/>
      <c r="K105" s="47"/>
      <c r="L105" s="47"/>
      <c r="M105" s="47"/>
      <c r="N105" s="148">
        <f>ROUND(N89*T105,2)</f>
        <v>0</v>
      </c>
      <c r="O105" s="136"/>
      <c r="P105" s="136"/>
      <c r="Q105" s="136"/>
      <c r="R105" s="48"/>
      <c r="S105" s="196"/>
      <c r="T105" s="197"/>
      <c r="U105" s="198" t="s">
        <v>46</v>
      </c>
      <c r="V105" s="199"/>
      <c r="W105" s="199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  <c r="AH105" s="199"/>
      <c r="AI105" s="199"/>
      <c r="AJ105" s="199"/>
      <c r="AK105" s="199"/>
      <c r="AL105" s="199"/>
      <c r="AM105" s="199"/>
      <c r="AN105" s="199"/>
      <c r="AO105" s="199"/>
      <c r="AP105" s="199"/>
      <c r="AQ105" s="199"/>
      <c r="AR105" s="199"/>
      <c r="AS105" s="199"/>
      <c r="AT105" s="199"/>
      <c r="AU105" s="199"/>
      <c r="AV105" s="199"/>
      <c r="AW105" s="199"/>
      <c r="AX105" s="199"/>
      <c r="AY105" s="200" t="s">
        <v>88</v>
      </c>
      <c r="AZ105" s="199"/>
      <c r="BA105" s="199"/>
      <c r="BB105" s="199"/>
      <c r="BC105" s="199"/>
      <c r="BD105" s="199"/>
      <c r="BE105" s="201">
        <f>IF(U105="základní",N105,0)</f>
        <v>0</v>
      </c>
      <c r="BF105" s="201">
        <f>IF(U105="snížená",N105,0)</f>
        <v>0</v>
      </c>
      <c r="BG105" s="201">
        <f>IF(U105="zákl. přenesená",N105,0)</f>
        <v>0</v>
      </c>
      <c r="BH105" s="201">
        <f>IF(U105="sníž. přenesená",N105,0)</f>
        <v>0</v>
      </c>
      <c r="BI105" s="201">
        <f>IF(U105="nulová",N105,0)</f>
        <v>0</v>
      </c>
      <c r="BJ105" s="200" t="s">
        <v>89</v>
      </c>
      <c r="BK105" s="199"/>
      <c r="BL105" s="199"/>
      <c r="BM105" s="199"/>
    </row>
    <row r="106" s="1" customFormat="1" ht="18" customHeight="1">
      <c r="B106" s="46"/>
      <c r="C106" s="47"/>
      <c r="D106" s="153" t="s">
        <v>173</v>
      </c>
      <c r="E106" s="147"/>
      <c r="F106" s="147"/>
      <c r="G106" s="147"/>
      <c r="H106" s="147"/>
      <c r="I106" s="47"/>
      <c r="J106" s="47"/>
      <c r="K106" s="47"/>
      <c r="L106" s="47"/>
      <c r="M106" s="47"/>
      <c r="N106" s="148">
        <f>ROUND(N89*T106,2)</f>
        <v>0</v>
      </c>
      <c r="O106" s="136"/>
      <c r="P106" s="136"/>
      <c r="Q106" s="136"/>
      <c r="R106" s="48"/>
      <c r="S106" s="196"/>
      <c r="T106" s="197"/>
      <c r="U106" s="198" t="s">
        <v>46</v>
      </c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199"/>
      <c r="AL106" s="199"/>
      <c r="AM106" s="199"/>
      <c r="AN106" s="199"/>
      <c r="AO106" s="199"/>
      <c r="AP106" s="199"/>
      <c r="AQ106" s="199"/>
      <c r="AR106" s="199"/>
      <c r="AS106" s="199"/>
      <c r="AT106" s="199"/>
      <c r="AU106" s="199"/>
      <c r="AV106" s="199"/>
      <c r="AW106" s="199"/>
      <c r="AX106" s="199"/>
      <c r="AY106" s="200" t="s">
        <v>88</v>
      </c>
      <c r="AZ106" s="199"/>
      <c r="BA106" s="199"/>
      <c r="BB106" s="199"/>
      <c r="BC106" s="199"/>
      <c r="BD106" s="199"/>
      <c r="BE106" s="201">
        <f>IF(U106="základní",N106,0)</f>
        <v>0</v>
      </c>
      <c r="BF106" s="201">
        <f>IF(U106="snížená",N106,0)</f>
        <v>0</v>
      </c>
      <c r="BG106" s="201">
        <f>IF(U106="zákl. přenesená",N106,0)</f>
        <v>0</v>
      </c>
      <c r="BH106" s="201">
        <f>IF(U106="sníž. přenesená",N106,0)</f>
        <v>0</v>
      </c>
      <c r="BI106" s="201">
        <f>IF(U106="nulová",N106,0)</f>
        <v>0</v>
      </c>
      <c r="BJ106" s="200" t="s">
        <v>89</v>
      </c>
      <c r="BK106" s="199"/>
      <c r="BL106" s="199"/>
      <c r="BM106" s="199"/>
    </row>
    <row r="107" s="1" customFormat="1" ht="18" customHeight="1">
      <c r="B107" s="46"/>
      <c r="C107" s="47"/>
      <c r="D107" s="147" t="s">
        <v>174</v>
      </c>
      <c r="E107" s="47"/>
      <c r="F107" s="47"/>
      <c r="G107" s="47"/>
      <c r="H107" s="47"/>
      <c r="I107" s="47"/>
      <c r="J107" s="47"/>
      <c r="K107" s="47"/>
      <c r="L107" s="47"/>
      <c r="M107" s="47"/>
      <c r="N107" s="148">
        <f>ROUND(N89*T107,2)</f>
        <v>0</v>
      </c>
      <c r="O107" s="136"/>
      <c r="P107" s="136"/>
      <c r="Q107" s="136"/>
      <c r="R107" s="48"/>
      <c r="S107" s="196"/>
      <c r="T107" s="202"/>
      <c r="U107" s="203" t="s">
        <v>46</v>
      </c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199"/>
      <c r="AL107" s="199"/>
      <c r="AM107" s="199"/>
      <c r="AN107" s="199"/>
      <c r="AO107" s="199"/>
      <c r="AP107" s="199"/>
      <c r="AQ107" s="199"/>
      <c r="AR107" s="199"/>
      <c r="AS107" s="199"/>
      <c r="AT107" s="199"/>
      <c r="AU107" s="199"/>
      <c r="AV107" s="199"/>
      <c r="AW107" s="199"/>
      <c r="AX107" s="199"/>
      <c r="AY107" s="200" t="s">
        <v>175</v>
      </c>
      <c r="AZ107" s="199"/>
      <c r="BA107" s="199"/>
      <c r="BB107" s="199"/>
      <c r="BC107" s="199"/>
      <c r="BD107" s="199"/>
      <c r="BE107" s="201">
        <f>IF(U107="základní",N107,0)</f>
        <v>0</v>
      </c>
      <c r="BF107" s="201">
        <f>IF(U107="snížená",N107,0)</f>
        <v>0</v>
      </c>
      <c r="BG107" s="201">
        <f>IF(U107="zákl. přenesená",N107,0)</f>
        <v>0</v>
      </c>
      <c r="BH107" s="201">
        <f>IF(U107="sníž. přenesená",N107,0)</f>
        <v>0</v>
      </c>
      <c r="BI107" s="201">
        <f>IF(U107="nulová",N107,0)</f>
        <v>0</v>
      </c>
      <c r="BJ107" s="200" t="s">
        <v>89</v>
      </c>
      <c r="BK107" s="199"/>
      <c r="BL107" s="199"/>
      <c r="BM107" s="199"/>
    </row>
    <row r="108" s="1" customForma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8"/>
      <c r="T108" s="179"/>
      <c r="U108" s="179"/>
    </row>
    <row r="109" s="1" customFormat="1" ht="29.28" customHeight="1">
      <c r="B109" s="46"/>
      <c r="C109" s="158" t="s">
        <v>143</v>
      </c>
      <c r="D109" s="159"/>
      <c r="E109" s="159"/>
      <c r="F109" s="159"/>
      <c r="G109" s="159"/>
      <c r="H109" s="159"/>
      <c r="I109" s="159"/>
      <c r="J109" s="159"/>
      <c r="K109" s="159"/>
      <c r="L109" s="160">
        <f>ROUND(SUM(N89+N101),2)</f>
        <v>0</v>
      </c>
      <c r="M109" s="160"/>
      <c r="N109" s="160"/>
      <c r="O109" s="160"/>
      <c r="P109" s="160"/>
      <c r="Q109" s="160"/>
      <c r="R109" s="48"/>
      <c r="T109" s="179"/>
      <c r="U109" s="179"/>
    </row>
    <row r="110" s="1" customFormat="1" ht="6.96" customHeight="1">
      <c r="B110" s="75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7"/>
      <c r="T110" s="179"/>
      <c r="U110" s="179"/>
    </row>
    <row r="114" s="1" customFormat="1" ht="6.96" customHeight="1">
      <c r="B114" s="78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80"/>
    </row>
    <row r="115" s="1" customFormat="1" ht="36.96" customHeight="1">
      <c r="B115" s="46"/>
      <c r="C115" s="26" t="s">
        <v>176</v>
      </c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8"/>
    </row>
    <row r="116" s="1" customFormat="1" ht="6.96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8"/>
    </row>
    <row r="117" s="1" customFormat="1" ht="30" customHeight="1">
      <c r="B117" s="46"/>
      <c r="C117" s="38" t="s">
        <v>19</v>
      </c>
      <c r="D117" s="47"/>
      <c r="E117" s="47"/>
      <c r="F117" s="163">
        <f>F6</f>
        <v>0</v>
      </c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47"/>
      <c r="R117" s="48"/>
    </row>
    <row r="118" ht="30" customHeight="1">
      <c r="B118" s="25"/>
      <c r="C118" s="38" t="s">
        <v>150</v>
      </c>
      <c r="D118" s="31"/>
      <c r="E118" s="31"/>
      <c r="F118" s="163" t="s">
        <v>284</v>
      </c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28"/>
    </row>
    <row r="119" s="1" customFormat="1" ht="36.96" customHeight="1">
      <c r="B119" s="46"/>
      <c r="C119" s="85" t="s">
        <v>285</v>
      </c>
      <c r="D119" s="47"/>
      <c r="E119" s="47"/>
      <c r="F119" s="87">
        <f>F8</f>
        <v>0</v>
      </c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8"/>
    </row>
    <row r="120" s="1" customFormat="1" ht="6.96" customHeight="1">
      <c r="B120" s="46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</row>
    <row r="121" s="1" customFormat="1" ht="18" customHeight="1">
      <c r="B121" s="46"/>
      <c r="C121" s="38" t="s">
        <v>24</v>
      </c>
      <c r="D121" s="47"/>
      <c r="E121" s="47"/>
      <c r="F121" s="33">
        <f>F10</f>
        <v>0</v>
      </c>
      <c r="G121" s="47"/>
      <c r="H121" s="47"/>
      <c r="I121" s="47"/>
      <c r="J121" s="47"/>
      <c r="K121" s="38" t="s">
        <v>26</v>
      </c>
      <c r="L121" s="47"/>
      <c r="M121" s="90">
        <f>IF(O10="","",O10)</f>
        <v>0</v>
      </c>
      <c r="N121" s="90"/>
      <c r="O121" s="90"/>
      <c r="P121" s="90"/>
      <c r="Q121" s="47"/>
      <c r="R121" s="48"/>
    </row>
    <row r="122" s="1" customFormat="1" ht="6.96" customHeight="1">
      <c r="B122" s="46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</row>
    <row r="123" s="1" customFormat="1">
      <c r="B123" s="46"/>
      <c r="C123" s="38" t="s">
        <v>28</v>
      </c>
      <c r="D123" s="47"/>
      <c r="E123" s="47"/>
      <c r="F123" s="33">
        <f>E13</f>
        <v>0</v>
      </c>
      <c r="G123" s="47"/>
      <c r="H123" s="47"/>
      <c r="I123" s="47"/>
      <c r="J123" s="47"/>
      <c r="K123" s="38" t="s">
        <v>35</v>
      </c>
      <c r="L123" s="47"/>
      <c r="M123" s="33">
        <f>E19</f>
        <v>0</v>
      </c>
      <c r="N123" s="33"/>
      <c r="O123" s="33"/>
      <c r="P123" s="33"/>
      <c r="Q123" s="33"/>
      <c r="R123" s="48"/>
    </row>
    <row r="124" s="1" customFormat="1" ht="14.4" customHeight="1">
      <c r="B124" s="46"/>
      <c r="C124" s="38" t="s">
        <v>33</v>
      </c>
      <c r="D124" s="47"/>
      <c r="E124" s="47"/>
      <c r="F124" s="33">
        <f>IF(E16="","",E16)</f>
        <v>0</v>
      </c>
      <c r="G124" s="47"/>
      <c r="H124" s="47"/>
      <c r="I124" s="47"/>
      <c r="J124" s="47"/>
      <c r="K124" s="38" t="s">
        <v>37</v>
      </c>
      <c r="L124" s="47"/>
      <c r="M124" s="33">
        <f>E22</f>
        <v>0</v>
      </c>
      <c r="N124" s="33"/>
      <c r="O124" s="33"/>
      <c r="P124" s="33"/>
      <c r="Q124" s="33"/>
      <c r="R124" s="48"/>
    </row>
    <row r="125" s="1" customFormat="1" ht="10.32" customHeight="1">
      <c r="B125" s="46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8"/>
    </row>
    <row r="126" s="9" customFormat="1" ht="29.28" customHeight="1">
      <c r="B126" s="204"/>
      <c r="C126" s="205" t="s">
        <v>177</v>
      </c>
      <c r="D126" s="206" t="s">
        <v>178</v>
      </c>
      <c r="E126" s="206" t="s">
        <v>63</v>
      </c>
      <c r="F126" s="206" t="s">
        <v>179</v>
      </c>
      <c r="G126" s="206"/>
      <c r="H126" s="206"/>
      <c r="I126" s="206"/>
      <c r="J126" s="206" t="s">
        <v>180</v>
      </c>
      <c r="K126" s="206" t="s">
        <v>181</v>
      </c>
      <c r="L126" s="207" t="s">
        <v>182</v>
      </c>
      <c r="M126" s="207"/>
      <c r="N126" s="206" t="s">
        <v>157</v>
      </c>
      <c r="O126" s="206"/>
      <c r="P126" s="206"/>
      <c r="Q126" s="208"/>
      <c r="R126" s="209"/>
      <c r="T126" s="106" t="s">
        <v>183</v>
      </c>
      <c r="U126" s="107" t="s">
        <v>45</v>
      </c>
      <c r="V126" s="107" t="s">
        <v>184</v>
      </c>
      <c r="W126" s="107" t="s">
        <v>185</v>
      </c>
      <c r="X126" s="107" t="s">
        <v>186</v>
      </c>
      <c r="Y126" s="107" t="s">
        <v>187</v>
      </c>
      <c r="Z126" s="107" t="s">
        <v>188</v>
      </c>
      <c r="AA126" s="108" t="s">
        <v>189</v>
      </c>
    </row>
    <row r="127" s="1" customFormat="1" ht="29.28" customHeight="1">
      <c r="B127" s="46"/>
      <c r="C127" s="110" t="s">
        <v>154</v>
      </c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210">
        <f>BK127</f>
        <v>0</v>
      </c>
      <c r="O127" s="211"/>
      <c r="P127" s="211"/>
      <c r="Q127" s="211"/>
      <c r="R127" s="48"/>
      <c r="T127" s="109"/>
      <c r="U127" s="67"/>
      <c r="V127" s="67"/>
      <c r="W127" s="212">
        <f>W128+W131+W435</f>
        <v>0</v>
      </c>
      <c r="X127" s="67"/>
      <c r="Y127" s="212">
        <f>Y128+Y131+Y435</f>
        <v>0</v>
      </c>
      <c r="Z127" s="67"/>
      <c r="AA127" s="213">
        <f>AA128+AA131+AA435</f>
        <v>0</v>
      </c>
      <c r="AT127" s="21" t="s">
        <v>80</v>
      </c>
      <c r="AU127" s="21" t="s">
        <v>159</v>
      </c>
      <c r="BK127" s="214">
        <f>BK128+BK131+BK435</f>
        <v>0</v>
      </c>
    </row>
    <row r="128" s="10" customFormat="1" ht="37.44" customHeight="1">
      <c r="B128" s="215"/>
      <c r="C128" s="216"/>
      <c r="D128" s="217" t="s">
        <v>287</v>
      </c>
      <c r="E128" s="217"/>
      <c r="F128" s="217"/>
      <c r="G128" s="217"/>
      <c r="H128" s="217"/>
      <c r="I128" s="217"/>
      <c r="J128" s="217"/>
      <c r="K128" s="217"/>
      <c r="L128" s="217"/>
      <c r="M128" s="217"/>
      <c r="N128" s="192">
        <f>BK128</f>
        <v>0</v>
      </c>
      <c r="O128" s="186"/>
      <c r="P128" s="186"/>
      <c r="Q128" s="186"/>
      <c r="R128" s="218"/>
      <c r="T128" s="219"/>
      <c r="U128" s="216"/>
      <c r="V128" s="216"/>
      <c r="W128" s="220">
        <f>W129</f>
        <v>0</v>
      </c>
      <c r="X128" s="216"/>
      <c r="Y128" s="220">
        <f>Y129</f>
        <v>0</v>
      </c>
      <c r="Z128" s="216"/>
      <c r="AA128" s="221">
        <f>AA129</f>
        <v>0</v>
      </c>
      <c r="AR128" s="222" t="s">
        <v>89</v>
      </c>
      <c r="AT128" s="223" t="s">
        <v>80</v>
      </c>
      <c r="AU128" s="223" t="s">
        <v>81</v>
      </c>
      <c r="AY128" s="222" t="s">
        <v>191</v>
      </c>
      <c r="BK128" s="224">
        <f>BK129</f>
        <v>0</v>
      </c>
    </row>
    <row r="129" s="10" customFormat="1" ht="19.92" customHeight="1">
      <c r="B129" s="215"/>
      <c r="C129" s="216"/>
      <c r="D129" s="225" t="s">
        <v>665</v>
      </c>
      <c r="E129" s="225"/>
      <c r="F129" s="225"/>
      <c r="G129" s="225"/>
      <c r="H129" s="225"/>
      <c r="I129" s="225"/>
      <c r="J129" s="225"/>
      <c r="K129" s="225"/>
      <c r="L129" s="225"/>
      <c r="M129" s="225"/>
      <c r="N129" s="226">
        <f>BK129</f>
        <v>0</v>
      </c>
      <c r="O129" s="227"/>
      <c r="P129" s="227"/>
      <c r="Q129" s="227"/>
      <c r="R129" s="218"/>
      <c r="T129" s="219"/>
      <c r="U129" s="216"/>
      <c r="V129" s="216"/>
      <c r="W129" s="220">
        <f>W130</f>
        <v>0</v>
      </c>
      <c r="X129" s="216"/>
      <c r="Y129" s="220">
        <f>Y130</f>
        <v>0</v>
      </c>
      <c r="Z129" s="216"/>
      <c r="AA129" s="221">
        <f>AA130</f>
        <v>0</v>
      </c>
      <c r="AR129" s="222" t="s">
        <v>89</v>
      </c>
      <c r="AT129" s="223" t="s">
        <v>80</v>
      </c>
      <c r="AU129" s="223" t="s">
        <v>89</v>
      </c>
      <c r="AY129" s="222" t="s">
        <v>191</v>
      </c>
      <c r="BK129" s="224">
        <f>BK130</f>
        <v>0</v>
      </c>
    </row>
    <row r="130" s="1" customFormat="1" ht="38.25" customHeight="1">
      <c r="B130" s="46"/>
      <c r="C130" s="228" t="s">
        <v>89</v>
      </c>
      <c r="D130" s="228" t="s">
        <v>192</v>
      </c>
      <c r="E130" s="229" t="s">
        <v>1703</v>
      </c>
      <c r="F130" s="230" t="s">
        <v>1704</v>
      </c>
      <c r="G130" s="230"/>
      <c r="H130" s="230"/>
      <c r="I130" s="230"/>
      <c r="J130" s="231" t="s">
        <v>297</v>
      </c>
      <c r="K130" s="232">
        <v>1</v>
      </c>
      <c r="L130" s="233">
        <v>0</v>
      </c>
      <c r="M130" s="234"/>
      <c r="N130" s="235">
        <f>ROUND(L130*K130,2)</f>
        <v>0</v>
      </c>
      <c r="O130" s="235"/>
      <c r="P130" s="235"/>
      <c r="Q130" s="235"/>
      <c r="R130" s="48"/>
      <c r="T130" s="236" t="s">
        <v>22</v>
      </c>
      <c r="U130" s="56" t="s">
        <v>46</v>
      </c>
      <c r="V130" s="47"/>
      <c r="W130" s="237">
        <f>V130*K130</f>
        <v>0</v>
      </c>
      <c r="X130" s="237">
        <v>0</v>
      </c>
      <c r="Y130" s="237">
        <f>X130*K130</f>
        <v>0</v>
      </c>
      <c r="Z130" s="237">
        <v>0</v>
      </c>
      <c r="AA130" s="238">
        <f>Z130*K130</f>
        <v>0</v>
      </c>
      <c r="AR130" s="21" t="s">
        <v>205</v>
      </c>
      <c r="AT130" s="21" t="s">
        <v>192</v>
      </c>
      <c r="AU130" s="21" t="s">
        <v>96</v>
      </c>
      <c r="AY130" s="21" t="s">
        <v>191</v>
      </c>
      <c r="BE130" s="152">
        <f>IF(U130="základní",N130,0)</f>
        <v>0</v>
      </c>
      <c r="BF130" s="152">
        <f>IF(U130="snížená",N130,0)</f>
        <v>0</v>
      </c>
      <c r="BG130" s="152">
        <f>IF(U130="zákl. přenesená",N130,0)</f>
        <v>0</v>
      </c>
      <c r="BH130" s="152">
        <f>IF(U130="sníž. přenesená",N130,0)</f>
        <v>0</v>
      </c>
      <c r="BI130" s="152">
        <f>IF(U130="nulová",N130,0)</f>
        <v>0</v>
      </c>
      <c r="BJ130" s="21" t="s">
        <v>89</v>
      </c>
      <c r="BK130" s="152">
        <f>ROUND(L130*K130,2)</f>
        <v>0</v>
      </c>
      <c r="BL130" s="21" t="s">
        <v>205</v>
      </c>
      <c r="BM130" s="21" t="s">
        <v>1705</v>
      </c>
    </row>
    <row r="131" s="10" customFormat="1" ht="37.44" customHeight="1">
      <c r="B131" s="215"/>
      <c r="C131" s="216"/>
      <c r="D131" s="217" t="s">
        <v>419</v>
      </c>
      <c r="E131" s="217"/>
      <c r="F131" s="217"/>
      <c r="G131" s="217"/>
      <c r="H131" s="217"/>
      <c r="I131" s="217"/>
      <c r="J131" s="217"/>
      <c r="K131" s="217"/>
      <c r="L131" s="217"/>
      <c r="M131" s="217"/>
      <c r="N131" s="259">
        <f>BK131</f>
        <v>0</v>
      </c>
      <c r="O131" s="260"/>
      <c r="P131" s="260"/>
      <c r="Q131" s="260"/>
      <c r="R131" s="218"/>
      <c r="T131" s="219"/>
      <c r="U131" s="216"/>
      <c r="V131" s="216"/>
      <c r="W131" s="220">
        <f>W132+W152+W183+W256+W353+W386</f>
        <v>0</v>
      </c>
      <c r="X131" s="216"/>
      <c r="Y131" s="220">
        <f>Y132+Y152+Y183+Y256+Y353+Y386</f>
        <v>0</v>
      </c>
      <c r="Z131" s="216"/>
      <c r="AA131" s="221">
        <f>AA132+AA152+AA183+AA256+AA353+AA386</f>
        <v>0</v>
      </c>
      <c r="AR131" s="222" t="s">
        <v>96</v>
      </c>
      <c r="AT131" s="223" t="s">
        <v>80</v>
      </c>
      <c r="AU131" s="223" t="s">
        <v>81</v>
      </c>
      <c r="AY131" s="222" t="s">
        <v>191</v>
      </c>
      <c r="BK131" s="224">
        <f>BK132+BK152+BK183+BK256+BK353+BK386</f>
        <v>0</v>
      </c>
    </row>
    <row r="132" s="10" customFormat="1" ht="19.92" customHeight="1">
      <c r="B132" s="215"/>
      <c r="C132" s="216"/>
      <c r="D132" s="225" t="s">
        <v>1699</v>
      </c>
      <c r="E132" s="225"/>
      <c r="F132" s="225"/>
      <c r="G132" s="225"/>
      <c r="H132" s="225"/>
      <c r="I132" s="225"/>
      <c r="J132" s="225"/>
      <c r="K132" s="225"/>
      <c r="L132" s="225"/>
      <c r="M132" s="225"/>
      <c r="N132" s="226">
        <f>BK132</f>
        <v>0</v>
      </c>
      <c r="O132" s="227"/>
      <c r="P132" s="227"/>
      <c r="Q132" s="227"/>
      <c r="R132" s="218"/>
      <c r="T132" s="219"/>
      <c r="U132" s="216"/>
      <c r="V132" s="216"/>
      <c r="W132" s="220">
        <f>SUM(W133:W151)</f>
        <v>0</v>
      </c>
      <c r="X132" s="216"/>
      <c r="Y132" s="220">
        <f>SUM(Y133:Y151)</f>
        <v>0</v>
      </c>
      <c r="Z132" s="216"/>
      <c r="AA132" s="221">
        <f>SUM(AA133:AA151)</f>
        <v>0</v>
      </c>
      <c r="AR132" s="222" t="s">
        <v>96</v>
      </c>
      <c r="AT132" s="223" t="s">
        <v>80</v>
      </c>
      <c r="AU132" s="223" t="s">
        <v>89</v>
      </c>
      <c r="AY132" s="222" t="s">
        <v>191</v>
      </c>
      <c r="BK132" s="224">
        <f>SUM(BK133:BK151)</f>
        <v>0</v>
      </c>
    </row>
    <row r="133" s="1" customFormat="1" ht="38.25" customHeight="1">
      <c r="B133" s="46"/>
      <c r="C133" s="228" t="s">
        <v>96</v>
      </c>
      <c r="D133" s="228" t="s">
        <v>192</v>
      </c>
      <c r="E133" s="229" t="s">
        <v>1706</v>
      </c>
      <c r="F133" s="230" t="s">
        <v>1707</v>
      </c>
      <c r="G133" s="230"/>
      <c r="H133" s="230"/>
      <c r="I133" s="230"/>
      <c r="J133" s="231" t="s">
        <v>348</v>
      </c>
      <c r="K133" s="232">
        <v>72.5</v>
      </c>
      <c r="L133" s="233">
        <v>0</v>
      </c>
      <c r="M133" s="234"/>
      <c r="N133" s="235">
        <f>ROUND(L133*K133,2)</f>
        <v>0</v>
      </c>
      <c r="O133" s="235"/>
      <c r="P133" s="235"/>
      <c r="Q133" s="235"/>
      <c r="R133" s="48"/>
      <c r="T133" s="236" t="s">
        <v>22</v>
      </c>
      <c r="U133" s="56" t="s">
        <v>46</v>
      </c>
      <c r="V133" s="47"/>
      <c r="W133" s="237">
        <f>V133*K133</f>
        <v>0</v>
      </c>
      <c r="X133" s="237">
        <v>0.002</v>
      </c>
      <c r="Y133" s="237">
        <f>X133*K133</f>
        <v>0</v>
      </c>
      <c r="Z133" s="237">
        <v>0</v>
      </c>
      <c r="AA133" s="238">
        <f>Z133*K133</f>
        <v>0</v>
      </c>
      <c r="AR133" s="21" t="s">
        <v>251</v>
      </c>
      <c r="AT133" s="21" t="s">
        <v>192</v>
      </c>
      <c r="AU133" s="21" t="s">
        <v>96</v>
      </c>
      <c r="AY133" s="21" t="s">
        <v>191</v>
      </c>
      <c r="BE133" s="152">
        <f>IF(U133="základní",N133,0)</f>
        <v>0</v>
      </c>
      <c r="BF133" s="152">
        <f>IF(U133="snížená",N133,0)</f>
        <v>0</v>
      </c>
      <c r="BG133" s="152">
        <f>IF(U133="zákl. přenesená",N133,0)</f>
        <v>0</v>
      </c>
      <c r="BH133" s="152">
        <f>IF(U133="sníž. přenesená",N133,0)</f>
        <v>0</v>
      </c>
      <c r="BI133" s="152">
        <f>IF(U133="nulová",N133,0)</f>
        <v>0</v>
      </c>
      <c r="BJ133" s="21" t="s">
        <v>89</v>
      </c>
      <c r="BK133" s="152">
        <f>ROUND(L133*K133,2)</f>
        <v>0</v>
      </c>
      <c r="BL133" s="21" t="s">
        <v>251</v>
      </c>
      <c r="BM133" s="21" t="s">
        <v>1708</v>
      </c>
    </row>
    <row r="134" s="1" customFormat="1" ht="72" customHeight="1">
      <c r="B134" s="46"/>
      <c r="C134" s="47"/>
      <c r="D134" s="47"/>
      <c r="E134" s="47"/>
      <c r="F134" s="258" t="s">
        <v>1709</v>
      </c>
      <c r="G134" s="67"/>
      <c r="H134" s="67"/>
      <c r="I134" s="67"/>
      <c r="J134" s="47"/>
      <c r="K134" s="47"/>
      <c r="L134" s="47"/>
      <c r="M134" s="47"/>
      <c r="N134" s="47"/>
      <c r="O134" s="47"/>
      <c r="P134" s="47"/>
      <c r="Q134" s="47"/>
      <c r="R134" s="48"/>
      <c r="T134" s="197"/>
      <c r="U134" s="47"/>
      <c r="V134" s="47"/>
      <c r="W134" s="47"/>
      <c r="X134" s="47"/>
      <c r="Y134" s="47"/>
      <c r="Z134" s="47"/>
      <c r="AA134" s="100"/>
      <c r="AT134" s="21" t="s">
        <v>312</v>
      </c>
      <c r="AU134" s="21" t="s">
        <v>96</v>
      </c>
    </row>
    <row r="135" s="1" customFormat="1" ht="38.25" customHeight="1">
      <c r="B135" s="46"/>
      <c r="C135" s="228" t="s">
        <v>201</v>
      </c>
      <c r="D135" s="228" t="s">
        <v>192</v>
      </c>
      <c r="E135" s="229" t="s">
        <v>1710</v>
      </c>
      <c r="F135" s="230" t="s">
        <v>1711</v>
      </c>
      <c r="G135" s="230"/>
      <c r="H135" s="230"/>
      <c r="I135" s="230"/>
      <c r="J135" s="231" t="s">
        <v>348</v>
      </c>
      <c r="K135" s="232">
        <v>84.900000000000006</v>
      </c>
      <c r="L135" s="233">
        <v>0</v>
      </c>
      <c r="M135" s="234"/>
      <c r="N135" s="235">
        <f>ROUND(L135*K135,2)</f>
        <v>0</v>
      </c>
      <c r="O135" s="235"/>
      <c r="P135" s="235"/>
      <c r="Q135" s="235"/>
      <c r="R135" s="48"/>
      <c r="T135" s="236" t="s">
        <v>22</v>
      </c>
      <c r="U135" s="56" t="s">
        <v>46</v>
      </c>
      <c r="V135" s="47"/>
      <c r="W135" s="237">
        <f>V135*K135</f>
        <v>0</v>
      </c>
      <c r="X135" s="237">
        <v>0.0030000000000000001</v>
      </c>
      <c r="Y135" s="237">
        <f>X135*K135</f>
        <v>0</v>
      </c>
      <c r="Z135" s="237">
        <v>0</v>
      </c>
      <c r="AA135" s="238">
        <f>Z135*K135</f>
        <v>0</v>
      </c>
      <c r="AR135" s="21" t="s">
        <v>251</v>
      </c>
      <c r="AT135" s="21" t="s">
        <v>192</v>
      </c>
      <c r="AU135" s="21" t="s">
        <v>96</v>
      </c>
      <c r="AY135" s="21" t="s">
        <v>191</v>
      </c>
      <c r="BE135" s="152">
        <f>IF(U135="základní",N135,0)</f>
        <v>0</v>
      </c>
      <c r="BF135" s="152">
        <f>IF(U135="snížená",N135,0)</f>
        <v>0</v>
      </c>
      <c r="BG135" s="152">
        <f>IF(U135="zákl. přenesená",N135,0)</f>
        <v>0</v>
      </c>
      <c r="BH135" s="152">
        <f>IF(U135="sníž. přenesená",N135,0)</f>
        <v>0</v>
      </c>
      <c r="BI135" s="152">
        <f>IF(U135="nulová",N135,0)</f>
        <v>0</v>
      </c>
      <c r="BJ135" s="21" t="s">
        <v>89</v>
      </c>
      <c r="BK135" s="152">
        <f>ROUND(L135*K135,2)</f>
        <v>0</v>
      </c>
      <c r="BL135" s="21" t="s">
        <v>251</v>
      </c>
      <c r="BM135" s="21" t="s">
        <v>1712</v>
      </c>
    </row>
    <row r="136" s="1" customFormat="1" ht="60" customHeight="1">
      <c r="B136" s="46"/>
      <c r="C136" s="47"/>
      <c r="D136" s="47"/>
      <c r="E136" s="47"/>
      <c r="F136" s="258" t="s">
        <v>1713</v>
      </c>
      <c r="G136" s="67"/>
      <c r="H136" s="67"/>
      <c r="I136" s="67"/>
      <c r="J136" s="47"/>
      <c r="K136" s="47"/>
      <c r="L136" s="47"/>
      <c r="M136" s="47"/>
      <c r="N136" s="47"/>
      <c r="O136" s="47"/>
      <c r="P136" s="47"/>
      <c r="Q136" s="47"/>
      <c r="R136" s="48"/>
      <c r="T136" s="197"/>
      <c r="U136" s="47"/>
      <c r="V136" s="47"/>
      <c r="W136" s="47"/>
      <c r="X136" s="47"/>
      <c r="Y136" s="47"/>
      <c r="Z136" s="47"/>
      <c r="AA136" s="100"/>
      <c r="AT136" s="21" t="s">
        <v>312</v>
      </c>
      <c r="AU136" s="21" t="s">
        <v>96</v>
      </c>
    </row>
    <row r="137" s="1" customFormat="1" ht="38.25" customHeight="1">
      <c r="B137" s="46"/>
      <c r="C137" s="228" t="s">
        <v>205</v>
      </c>
      <c r="D137" s="228" t="s">
        <v>192</v>
      </c>
      <c r="E137" s="229" t="s">
        <v>1710</v>
      </c>
      <c r="F137" s="230" t="s">
        <v>1711</v>
      </c>
      <c r="G137" s="230"/>
      <c r="H137" s="230"/>
      <c r="I137" s="230"/>
      <c r="J137" s="231" t="s">
        <v>348</v>
      </c>
      <c r="K137" s="232">
        <v>1.5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0.0030000000000000001</v>
      </c>
      <c r="Y137" s="237">
        <f>X137*K137</f>
        <v>0</v>
      </c>
      <c r="Z137" s="237">
        <v>0</v>
      </c>
      <c r="AA137" s="238">
        <f>Z137*K137</f>
        <v>0</v>
      </c>
      <c r="AR137" s="21" t="s">
        <v>251</v>
      </c>
      <c r="AT137" s="21" t="s">
        <v>192</v>
      </c>
      <c r="AU137" s="21" t="s">
        <v>96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251</v>
      </c>
      <c r="BM137" s="21" t="s">
        <v>1714</v>
      </c>
    </row>
    <row r="138" s="1" customFormat="1" ht="60" customHeight="1">
      <c r="B138" s="46"/>
      <c r="C138" s="47"/>
      <c r="D138" s="47"/>
      <c r="E138" s="47"/>
      <c r="F138" s="258" t="s">
        <v>1715</v>
      </c>
      <c r="G138" s="67"/>
      <c r="H138" s="67"/>
      <c r="I138" s="67"/>
      <c r="J138" s="47"/>
      <c r="K138" s="47"/>
      <c r="L138" s="47"/>
      <c r="M138" s="47"/>
      <c r="N138" s="47"/>
      <c r="O138" s="47"/>
      <c r="P138" s="47"/>
      <c r="Q138" s="47"/>
      <c r="R138" s="48"/>
      <c r="T138" s="197"/>
      <c r="U138" s="47"/>
      <c r="V138" s="47"/>
      <c r="W138" s="47"/>
      <c r="X138" s="47"/>
      <c r="Y138" s="47"/>
      <c r="Z138" s="47"/>
      <c r="AA138" s="100"/>
      <c r="AT138" s="21" t="s">
        <v>312</v>
      </c>
      <c r="AU138" s="21" t="s">
        <v>96</v>
      </c>
    </row>
    <row r="139" s="1" customFormat="1" ht="38.25" customHeight="1">
      <c r="B139" s="46"/>
      <c r="C139" s="228" t="s">
        <v>190</v>
      </c>
      <c r="D139" s="228" t="s">
        <v>192</v>
      </c>
      <c r="E139" s="229" t="s">
        <v>1716</v>
      </c>
      <c r="F139" s="230" t="s">
        <v>1717</v>
      </c>
      <c r="G139" s="230"/>
      <c r="H139" s="230"/>
      <c r="I139" s="230"/>
      <c r="J139" s="231" t="s">
        <v>348</v>
      </c>
      <c r="K139" s="232">
        <v>9</v>
      </c>
      <c r="L139" s="233">
        <v>0</v>
      </c>
      <c r="M139" s="234"/>
      <c r="N139" s="235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0.0040099999999999997</v>
      </c>
      <c r="Y139" s="237">
        <f>X139*K139</f>
        <v>0</v>
      </c>
      <c r="Z139" s="237">
        <v>0</v>
      </c>
      <c r="AA139" s="238">
        <f>Z139*K139</f>
        <v>0</v>
      </c>
      <c r="AR139" s="21" t="s">
        <v>251</v>
      </c>
      <c r="AT139" s="21" t="s">
        <v>192</v>
      </c>
      <c r="AU139" s="21" t="s">
        <v>96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251</v>
      </c>
      <c r="BM139" s="21" t="s">
        <v>1718</v>
      </c>
    </row>
    <row r="140" s="1" customFormat="1" ht="60" customHeight="1">
      <c r="B140" s="46"/>
      <c r="C140" s="47"/>
      <c r="D140" s="47"/>
      <c r="E140" s="47"/>
      <c r="F140" s="258" t="s">
        <v>1719</v>
      </c>
      <c r="G140" s="67"/>
      <c r="H140" s="67"/>
      <c r="I140" s="67"/>
      <c r="J140" s="47"/>
      <c r="K140" s="47"/>
      <c r="L140" s="47"/>
      <c r="M140" s="47"/>
      <c r="N140" s="47"/>
      <c r="O140" s="47"/>
      <c r="P140" s="47"/>
      <c r="Q140" s="47"/>
      <c r="R140" s="48"/>
      <c r="T140" s="197"/>
      <c r="U140" s="47"/>
      <c r="V140" s="47"/>
      <c r="W140" s="47"/>
      <c r="X140" s="47"/>
      <c r="Y140" s="47"/>
      <c r="Z140" s="47"/>
      <c r="AA140" s="100"/>
      <c r="AT140" s="21" t="s">
        <v>312</v>
      </c>
      <c r="AU140" s="21" t="s">
        <v>96</v>
      </c>
    </row>
    <row r="141" s="1" customFormat="1" ht="38.25" customHeight="1">
      <c r="B141" s="46"/>
      <c r="C141" s="228" t="s">
        <v>212</v>
      </c>
      <c r="D141" s="228" t="s">
        <v>192</v>
      </c>
      <c r="E141" s="229" t="s">
        <v>1720</v>
      </c>
      <c r="F141" s="230" t="s">
        <v>1721</v>
      </c>
      <c r="G141" s="230"/>
      <c r="H141" s="230"/>
      <c r="I141" s="230"/>
      <c r="J141" s="231" t="s">
        <v>304</v>
      </c>
      <c r="K141" s="232">
        <v>1.8700000000000001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0.0053699999999999998</v>
      </c>
      <c r="Y141" s="237">
        <f>X141*K141</f>
        <v>0</v>
      </c>
      <c r="Z141" s="237">
        <v>0</v>
      </c>
      <c r="AA141" s="238">
        <f>Z141*K141</f>
        <v>0</v>
      </c>
      <c r="AR141" s="21" t="s">
        <v>251</v>
      </c>
      <c r="AT141" s="21" t="s">
        <v>192</v>
      </c>
      <c r="AU141" s="21" t="s">
        <v>96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251</v>
      </c>
      <c r="BM141" s="21" t="s">
        <v>1722</v>
      </c>
    </row>
    <row r="142" s="1" customFormat="1" ht="60" customHeight="1">
      <c r="B142" s="46"/>
      <c r="C142" s="47"/>
      <c r="D142" s="47"/>
      <c r="E142" s="47"/>
      <c r="F142" s="258" t="s">
        <v>1723</v>
      </c>
      <c r="G142" s="67"/>
      <c r="H142" s="67"/>
      <c r="I142" s="67"/>
      <c r="J142" s="47"/>
      <c r="K142" s="47"/>
      <c r="L142" s="47"/>
      <c r="M142" s="47"/>
      <c r="N142" s="47"/>
      <c r="O142" s="47"/>
      <c r="P142" s="47"/>
      <c r="Q142" s="47"/>
      <c r="R142" s="48"/>
      <c r="T142" s="197"/>
      <c r="U142" s="47"/>
      <c r="V142" s="47"/>
      <c r="W142" s="47"/>
      <c r="X142" s="47"/>
      <c r="Y142" s="47"/>
      <c r="Z142" s="47"/>
      <c r="AA142" s="100"/>
      <c r="AT142" s="21" t="s">
        <v>312</v>
      </c>
      <c r="AU142" s="21" t="s">
        <v>96</v>
      </c>
    </row>
    <row r="143" s="1" customFormat="1" ht="38.25" customHeight="1">
      <c r="B143" s="46"/>
      <c r="C143" s="228" t="s">
        <v>216</v>
      </c>
      <c r="D143" s="228" t="s">
        <v>192</v>
      </c>
      <c r="E143" s="229" t="s">
        <v>1724</v>
      </c>
      <c r="F143" s="230" t="s">
        <v>1725</v>
      </c>
      <c r="G143" s="230"/>
      <c r="H143" s="230"/>
      <c r="I143" s="230"/>
      <c r="J143" s="231" t="s">
        <v>348</v>
      </c>
      <c r="K143" s="232">
        <v>34.799999999999997</v>
      </c>
      <c r="L143" s="233">
        <v>0</v>
      </c>
      <c r="M143" s="234"/>
      <c r="N143" s="235">
        <f>ROUND(L143*K143,2)</f>
        <v>0</v>
      </c>
      <c r="O143" s="235"/>
      <c r="P143" s="235"/>
      <c r="Q143" s="235"/>
      <c r="R143" s="48"/>
      <c r="T143" s="236" t="s">
        <v>22</v>
      </c>
      <c r="U143" s="56" t="s">
        <v>46</v>
      </c>
      <c r="V143" s="47"/>
      <c r="W143" s="237">
        <f>V143*K143</f>
        <v>0</v>
      </c>
      <c r="X143" s="237">
        <v>0.00122</v>
      </c>
      <c r="Y143" s="237">
        <f>X143*K143</f>
        <v>0</v>
      </c>
      <c r="Z143" s="237">
        <v>0</v>
      </c>
      <c r="AA143" s="238">
        <f>Z143*K143</f>
        <v>0</v>
      </c>
      <c r="AR143" s="21" t="s">
        <v>251</v>
      </c>
      <c r="AT143" s="21" t="s">
        <v>192</v>
      </c>
      <c r="AU143" s="21" t="s">
        <v>96</v>
      </c>
      <c r="AY143" s="21" t="s">
        <v>191</v>
      </c>
      <c r="BE143" s="152">
        <f>IF(U143="základní",N143,0)</f>
        <v>0</v>
      </c>
      <c r="BF143" s="152">
        <f>IF(U143="snížená",N143,0)</f>
        <v>0</v>
      </c>
      <c r="BG143" s="152">
        <f>IF(U143="zákl. přenesená",N143,0)</f>
        <v>0</v>
      </c>
      <c r="BH143" s="152">
        <f>IF(U143="sníž. přenesená",N143,0)</f>
        <v>0</v>
      </c>
      <c r="BI143" s="152">
        <f>IF(U143="nulová",N143,0)</f>
        <v>0</v>
      </c>
      <c r="BJ143" s="21" t="s">
        <v>89</v>
      </c>
      <c r="BK143" s="152">
        <f>ROUND(L143*K143,2)</f>
        <v>0</v>
      </c>
      <c r="BL143" s="21" t="s">
        <v>251</v>
      </c>
      <c r="BM143" s="21" t="s">
        <v>1726</v>
      </c>
    </row>
    <row r="144" s="1" customFormat="1" ht="72" customHeight="1">
      <c r="B144" s="46"/>
      <c r="C144" s="47"/>
      <c r="D144" s="47"/>
      <c r="E144" s="47"/>
      <c r="F144" s="258" t="s">
        <v>1727</v>
      </c>
      <c r="G144" s="67"/>
      <c r="H144" s="67"/>
      <c r="I144" s="67"/>
      <c r="J144" s="47"/>
      <c r="K144" s="47"/>
      <c r="L144" s="47"/>
      <c r="M144" s="47"/>
      <c r="N144" s="47"/>
      <c r="O144" s="47"/>
      <c r="P144" s="47"/>
      <c r="Q144" s="47"/>
      <c r="R144" s="48"/>
      <c r="T144" s="197"/>
      <c r="U144" s="47"/>
      <c r="V144" s="47"/>
      <c r="W144" s="47"/>
      <c r="X144" s="47"/>
      <c r="Y144" s="47"/>
      <c r="Z144" s="47"/>
      <c r="AA144" s="100"/>
      <c r="AT144" s="21" t="s">
        <v>312</v>
      </c>
      <c r="AU144" s="21" t="s">
        <v>96</v>
      </c>
    </row>
    <row r="145" s="1" customFormat="1" ht="38.25" customHeight="1">
      <c r="B145" s="46"/>
      <c r="C145" s="228" t="s">
        <v>220</v>
      </c>
      <c r="D145" s="228" t="s">
        <v>192</v>
      </c>
      <c r="E145" s="229" t="s">
        <v>1728</v>
      </c>
      <c r="F145" s="230" t="s">
        <v>1729</v>
      </c>
      <c r="G145" s="230"/>
      <c r="H145" s="230"/>
      <c r="I145" s="230"/>
      <c r="J145" s="231" t="s">
        <v>348</v>
      </c>
      <c r="K145" s="232">
        <v>9</v>
      </c>
      <c r="L145" s="233">
        <v>0</v>
      </c>
      <c r="M145" s="234"/>
      <c r="N145" s="235">
        <f>ROUND(L145*K145,2)</f>
        <v>0</v>
      </c>
      <c r="O145" s="235"/>
      <c r="P145" s="235"/>
      <c r="Q145" s="235"/>
      <c r="R145" s="48"/>
      <c r="T145" s="236" t="s">
        <v>22</v>
      </c>
      <c r="U145" s="56" t="s">
        <v>46</v>
      </c>
      <c r="V145" s="47"/>
      <c r="W145" s="237">
        <f>V145*K145</f>
        <v>0</v>
      </c>
      <c r="X145" s="237">
        <v>0.00051000000000000004</v>
      </c>
      <c r="Y145" s="237">
        <f>X145*K145</f>
        <v>0</v>
      </c>
      <c r="Z145" s="237">
        <v>0</v>
      </c>
      <c r="AA145" s="238">
        <f>Z145*K145</f>
        <v>0</v>
      </c>
      <c r="AR145" s="21" t="s">
        <v>251</v>
      </c>
      <c r="AT145" s="21" t="s">
        <v>192</v>
      </c>
      <c r="AU145" s="21" t="s">
        <v>96</v>
      </c>
      <c r="AY145" s="21" t="s">
        <v>191</v>
      </c>
      <c r="BE145" s="152">
        <f>IF(U145="základní",N145,0)</f>
        <v>0</v>
      </c>
      <c r="BF145" s="152">
        <f>IF(U145="snížená",N145,0)</f>
        <v>0</v>
      </c>
      <c r="BG145" s="152">
        <f>IF(U145="zákl. přenesená",N145,0)</f>
        <v>0</v>
      </c>
      <c r="BH145" s="152">
        <f>IF(U145="sníž. přenesená",N145,0)</f>
        <v>0</v>
      </c>
      <c r="BI145" s="152">
        <f>IF(U145="nulová",N145,0)</f>
        <v>0</v>
      </c>
      <c r="BJ145" s="21" t="s">
        <v>89</v>
      </c>
      <c r="BK145" s="152">
        <f>ROUND(L145*K145,2)</f>
        <v>0</v>
      </c>
      <c r="BL145" s="21" t="s">
        <v>251</v>
      </c>
      <c r="BM145" s="21" t="s">
        <v>1730</v>
      </c>
    </row>
    <row r="146" s="1" customFormat="1" ht="48" customHeight="1">
      <c r="B146" s="46"/>
      <c r="C146" s="47"/>
      <c r="D146" s="47"/>
      <c r="E146" s="47"/>
      <c r="F146" s="258" t="s">
        <v>1731</v>
      </c>
      <c r="G146" s="67"/>
      <c r="H146" s="67"/>
      <c r="I146" s="67"/>
      <c r="J146" s="47"/>
      <c r="K146" s="47"/>
      <c r="L146" s="47"/>
      <c r="M146" s="47"/>
      <c r="N146" s="47"/>
      <c r="O146" s="47"/>
      <c r="P146" s="47"/>
      <c r="Q146" s="47"/>
      <c r="R146" s="48"/>
      <c r="T146" s="197"/>
      <c r="U146" s="47"/>
      <c r="V146" s="47"/>
      <c r="W146" s="47"/>
      <c r="X146" s="47"/>
      <c r="Y146" s="47"/>
      <c r="Z146" s="47"/>
      <c r="AA146" s="100"/>
      <c r="AT146" s="21" t="s">
        <v>312</v>
      </c>
      <c r="AU146" s="21" t="s">
        <v>96</v>
      </c>
    </row>
    <row r="147" s="1" customFormat="1" ht="38.25" customHeight="1">
      <c r="B147" s="46"/>
      <c r="C147" s="228" t="s">
        <v>224</v>
      </c>
      <c r="D147" s="228" t="s">
        <v>192</v>
      </c>
      <c r="E147" s="229" t="s">
        <v>1732</v>
      </c>
      <c r="F147" s="230" t="s">
        <v>1733</v>
      </c>
      <c r="G147" s="230"/>
      <c r="H147" s="230"/>
      <c r="I147" s="230"/>
      <c r="J147" s="231" t="s">
        <v>348</v>
      </c>
      <c r="K147" s="232">
        <v>14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0.0022300000000000002</v>
      </c>
      <c r="Y147" s="237">
        <f>X147*K147</f>
        <v>0</v>
      </c>
      <c r="Z147" s="237">
        <v>0</v>
      </c>
      <c r="AA147" s="238">
        <f>Z147*K147</f>
        <v>0</v>
      </c>
      <c r="AR147" s="21" t="s">
        <v>251</v>
      </c>
      <c r="AT147" s="21" t="s">
        <v>192</v>
      </c>
      <c r="AU147" s="21" t="s">
        <v>96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251</v>
      </c>
      <c r="BM147" s="21" t="s">
        <v>1734</v>
      </c>
    </row>
    <row r="148" s="1" customFormat="1" ht="48" customHeight="1">
      <c r="B148" s="46"/>
      <c r="C148" s="47"/>
      <c r="D148" s="47"/>
      <c r="E148" s="47"/>
      <c r="F148" s="258" t="s">
        <v>1735</v>
      </c>
      <c r="G148" s="67"/>
      <c r="H148" s="67"/>
      <c r="I148" s="67"/>
      <c r="J148" s="47"/>
      <c r="K148" s="47"/>
      <c r="L148" s="47"/>
      <c r="M148" s="47"/>
      <c r="N148" s="47"/>
      <c r="O148" s="47"/>
      <c r="P148" s="47"/>
      <c r="Q148" s="47"/>
      <c r="R148" s="48"/>
      <c r="T148" s="197"/>
      <c r="U148" s="47"/>
      <c r="V148" s="47"/>
      <c r="W148" s="47"/>
      <c r="X148" s="47"/>
      <c r="Y148" s="47"/>
      <c r="Z148" s="47"/>
      <c r="AA148" s="100"/>
      <c r="AT148" s="21" t="s">
        <v>312</v>
      </c>
      <c r="AU148" s="21" t="s">
        <v>96</v>
      </c>
    </row>
    <row r="149" s="1" customFormat="1" ht="38.25" customHeight="1">
      <c r="B149" s="46"/>
      <c r="C149" s="228" t="s">
        <v>228</v>
      </c>
      <c r="D149" s="228" t="s">
        <v>192</v>
      </c>
      <c r="E149" s="229" t="s">
        <v>1736</v>
      </c>
      <c r="F149" s="230" t="s">
        <v>1737</v>
      </c>
      <c r="G149" s="230"/>
      <c r="H149" s="230"/>
      <c r="I149" s="230"/>
      <c r="J149" s="231" t="s">
        <v>348</v>
      </c>
      <c r="K149" s="232">
        <v>9</v>
      </c>
      <c r="L149" s="233">
        <v>0</v>
      </c>
      <c r="M149" s="234"/>
      <c r="N149" s="235">
        <f>ROUND(L149*K149,2)</f>
        <v>0</v>
      </c>
      <c r="O149" s="235"/>
      <c r="P149" s="235"/>
      <c r="Q149" s="235"/>
      <c r="R149" s="48"/>
      <c r="T149" s="236" t="s">
        <v>22</v>
      </c>
      <c r="U149" s="56" t="s">
        <v>46</v>
      </c>
      <c r="V149" s="47"/>
      <c r="W149" s="237">
        <f>V149*K149</f>
        <v>0</v>
      </c>
      <c r="X149" s="237">
        <v>0.0039300000000000003</v>
      </c>
      <c r="Y149" s="237">
        <f>X149*K149</f>
        <v>0</v>
      </c>
      <c r="Z149" s="237">
        <v>0</v>
      </c>
      <c r="AA149" s="238">
        <f>Z149*K149</f>
        <v>0</v>
      </c>
      <c r="AR149" s="21" t="s">
        <v>251</v>
      </c>
      <c r="AT149" s="21" t="s">
        <v>192</v>
      </c>
      <c r="AU149" s="21" t="s">
        <v>96</v>
      </c>
      <c r="AY149" s="21" t="s">
        <v>191</v>
      </c>
      <c r="BE149" s="152">
        <f>IF(U149="základní",N149,0)</f>
        <v>0</v>
      </c>
      <c r="BF149" s="152">
        <f>IF(U149="snížená",N149,0)</f>
        <v>0</v>
      </c>
      <c r="BG149" s="152">
        <f>IF(U149="zákl. přenesená",N149,0)</f>
        <v>0</v>
      </c>
      <c r="BH149" s="152">
        <f>IF(U149="sníž. přenesená",N149,0)</f>
        <v>0</v>
      </c>
      <c r="BI149" s="152">
        <f>IF(U149="nulová",N149,0)</f>
        <v>0</v>
      </c>
      <c r="BJ149" s="21" t="s">
        <v>89</v>
      </c>
      <c r="BK149" s="152">
        <f>ROUND(L149*K149,2)</f>
        <v>0</v>
      </c>
      <c r="BL149" s="21" t="s">
        <v>251</v>
      </c>
      <c r="BM149" s="21" t="s">
        <v>1738</v>
      </c>
    </row>
    <row r="150" s="1" customFormat="1" ht="36" customHeight="1">
      <c r="B150" s="46"/>
      <c r="C150" s="47"/>
      <c r="D150" s="47"/>
      <c r="E150" s="47"/>
      <c r="F150" s="258" t="s">
        <v>1739</v>
      </c>
      <c r="G150" s="67"/>
      <c r="H150" s="67"/>
      <c r="I150" s="67"/>
      <c r="J150" s="47"/>
      <c r="K150" s="47"/>
      <c r="L150" s="47"/>
      <c r="M150" s="47"/>
      <c r="N150" s="47"/>
      <c r="O150" s="47"/>
      <c r="P150" s="47"/>
      <c r="Q150" s="47"/>
      <c r="R150" s="48"/>
      <c r="T150" s="197"/>
      <c r="U150" s="47"/>
      <c r="V150" s="47"/>
      <c r="W150" s="47"/>
      <c r="X150" s="47"/>
      <c r="Y150" s="47"/>
      <c r="Z150" s="47"/>
      <c r="AA150" s="100"/>
      <c r="AT150" s="21" t="s">
        <v>312</v>
      </c>
      <c r="AU150" s="21" t="s">
        <v>96</v>
      </c>
    </row>
    <row r="151" s="1" customFormat="1" ht="25.5" customHeight="1">
      <c r="B151" s="46"/>
      <c r="C151" s="228" t="s">
        <v>232</v>
      </c>
      <c r="D151" s="228" t="s">
        <v>192</v>
      </c>
      <c r="E151" s="229" t="s">
        <v>1740</v>
      </c>
      <c r="F151" s="230" t="s">
        <v>1741</v>
      </c>
      <c r="G151" s="230"/>
      <c r="H151" s="230"/>
      <c r="I151" s="230"/>
      <c r="J151" s="231" t="s">
        <v>309</v>
      </c>
      <c r="K151" s="232">
        <v>0.56399999999999995</v>
      </c>
      <c r="L151" s="233">
        <v>0</v>
      </c>
      <c r="M151" s="234"/>
      <c r="N151" s="235">
        <f>ROUND(L151*K151,2)</f>
        <v>0</v>
      </c>
      <c r="O151" s="235"/>
      <c r="P151" s="235"/>
      <c r="Q151" s="235"/>
      <c r="R151" s="48"/>
      <c r="T151" s="236" t="s">
        <v>22</v>
      </c>
      <c r="U151" s="56" t="s">
        <v>46</v>
      </c>
      <c r="V151" s="47"/>
      <c r="W151" s="237">
        <f>V151*K151</f>
        <v>0</v>
      </c>
      <c r="X151" s="237">
        <v>0</v>
      </c>
      <c r="Y151" s="237">
        <f>X151*K151</f>
        <v>0</v>
      </c>
      <c r="Z151" s="237">
        <v>0</v>
      </c>
      <c r="AA151" s="238">
        <f>Z151*K151</f>
        <v>0</v>
      </c>
      <c r="AR151" s="21" t="s">
        <v>251</v>
      </c>
      <c r="AT151" s="21" t="s">
        <v>192</v>
      </c>
      <c r="AU151" s="21" t="s">
        <v>96</v>
      </c>
      <c r="AY151" s="21" t="s">
        <v>191</v>
      </c>
      <c r="BE151" s="152">
        <f>IF(U151="základní",N151,0)</f>
        <v>0</v>
      </c>
      <c r="BF151" s="152">
        <f>IF(U151="snížená",N151,0)</f>
        <v>0</v>
      </c>
      <c r="BG151" s="152">
        <f>IF(U151="zákl. přenesená",N151,0)</f>
        <v>0</v>
      </c>
      <c r="BH151" s="152">
        <f>IF(U151="sníž. přenesená",N151,0)</f>
        <v>0</v>
      </c>
      <c r="BI151" s="152">
        <f>IF(U151="nulová",N151,0)</f>
        <v>0</v>
      </c>
      <c r="BJ151" s="21" t="s">
        <v>89</v>
      </c>
      <c r="BK151" s="152">
        <f>ROUND(L151*K151,2)</f>
        <v>0</v>
      </c>
      <c r="BL151" s="21" t="s">
        <v>251</v>
      </c>
      <c r="BM151" s="21" t="s">
        <v>1742</v>
      </c>
    </row>
    <row r="152" s="10" customFormat="1" ht="29.88" customHeight="1">
      <c r="B152" s="215"/>
      <c r="C152" s="216"/>
      <c r="D152" s="225" t="s">
        <v>1259</v>
      </c>
      <c r="E152" s="225"/>
      <c r="F152" s="225"/>
      <c r="G152" s="225"/>
      <c r="H152" s="225"/>
      <c r="I152" s="225"/>
      <c r="J152" s="225"/>
      <c r="K152" s="225"/>
      <c r="L152" s="225"/>
      <c r="M152" s="225"/>
      <c r="N152" s="239">
        <f>BK152</f>
        <v>0</v>
      </c>
      <c r="O152" s="240"/>
      <c r="P152" s="240"/>
      <c r="Q152" s="240"/>
      <c r="R152" s="218"/>
      <c r="T152" s="219"/>
      <c r="U152" s="216"/>
      <c r="V152" s="216"/>
      <c r="W152" s="220">
        <f>SUM(W153:W182)</f>
        <v>0</v>
      </c>
      <c r="X152" s="216"/>
      <c r="Y152" s="220">
        <f>SUM(Y153:Y182)</f>
        <v>0</v>
      </c>
      <c r="Z152" s="216"/>
      <c r="AA152" s="221">
        <f>SUM(AA153:AA182)</f>
        <v>0</v>
      </c>
      <c r="AR152" s="222" t="s">
        <v>96</v>
      </c>
      <c r="AT152" s="223" t="s">
        <v>80</v>
      </c>
      <c r="AU152" s="223" t="s">
        <v>89</v>
      </c>
      <c r="AY152" s="222" t="s">
        <v>191</v>
      </c>
      <c r="BK152" s="224">
        <f>SUM(BK153:BK182)</f>
        <v>0</v>
      </c>
    </row>
    <row r="153" s="1" customFormat="1" ht="16.5" customHeight="1">
      <c r="B153" s="46"/>
      <c r="C153" s="228" t="s">
        <v>236</v>
      </c>
      <c r="D153" s="228" t="s">
        <v>192</v>
      </c>
      <c r="E153" s="229" t="s">
        <v>1743</v>
      </c>
      <c r="F153" s="230" t="s">
        <v>1744</v>
      </c>
      <c r="G153" s="230"/>
      <c r="H153" s="230"/>
      <c r="I153" s="230"/>
      <c r="J153" s="231" t="s">
        <v>688</v>
      </c>
      <c r="K153" s="232">
        <v>2</v>
      </c>
      <c r="L153" s="233">
        <v>0</v>
      </c>
      <c r="M153" s="234"/>
      <c r="N153" s="235">
        <f>ROUND(L153*K153,2)</f>
        <v>0</v>
      </c>
      <c r="O153" s="235"/>
      <c r="P153" s="235"/>
      <c r="Q153" s="235"/>
      <c r="R153" s="48"/>
      <c r="T153" s="236" t="s">
        <v>22</v>
      </c>
      <c r="U153" s="56" t="s">
        <v>46</v>
      </c>
      <c r="V153" s="47"/>
      <c r="W153" s="237">
        <f>V153*K153</f>
        <v>0</v>
      </c>
      <c r="X153" s="237">
        <v>0</v>
      </c>
      <c r="Y153" s="237">
        <f>X153*K153</f>
        <v>0</v>
      </c>
      <c r="Z153" s="237">
        <v>0</v>
      </c>
      <c r="AA153" s="238">
        <f>Z153*K153</f>
        <v>0</v>
      </c>
      <c r="AR153" s="21" t="s">
        <v>251</v>
      </c>
      <c r="AT153" s="21" t="s">
        <v>192</v>
      </c>
      <c r="AU153" s="21" t="s">
        <v>96</v>
      </c>
      <c r="AY153" s="21" t="s">
        <v>191</v>
      </c>
      <c r="BE153" s="152">
        <f>IF(U153="základní",N153,0)</f>
        <v>0</v>
      </c>
      <c r="BF153" s="152">
        <f>IF(U153="snížená",N153,0)</f>
        <v>0</v>
      </c>
      <c r="BG153" s="152">
        <f>IF(U153="zákl. přenesená",N153,0)</f>
        <v>0</v>
      </c>
      <c r="BH153" s="152">
        <f>IF(U153="sníž. přenesená",N153,0)</f>
        <v>0</v>
      </c>
      <c r="BI153" s="152">
        <f>IF(U153="nulová",N153,0)</f>
        <v>0</v>
      </c>
      <c r="BJ153" s="21" t="s">
        <v>89</v>
      </c>
      <c r="BK153" s="152">
        <f>ROUND(L153*K153,2)</f>
        <v>0</v>
      </c>
      <c r="BL153" s="21" t="s">
        <v>251</v>
      </c>
      <c r="BM153" s="21" t="s">
        <v>1745</v>
      </c>
    </row>
    <row r="154" s="1" customFormat="1" ht="48" customHeight="1">
      <c r="B154" s="46"/>
      <c r="C154" s="47"/>
      <c r="D154" s="47"/>
      <c r="E154" s="47"/>
      <c r="F154" s="258" t="s">
        <v>1746</v>
      </c>
      <c r="G154" s="67"/>
      <c r="H154" s="67"/>
      <c r="I154" s="67"/>
      <c r="J154" s="47"/>
      <c r="K154" s="47"/>
      <c r="L154" s="47"/>
      <c r="M154" s="47"/>
      <c r="N154" s="47"/>
      <c r="O154" s="47"/>
      <c r="P154" s="47"/>
      <c r="Q154" s="47"/>
      <c r="R154" s="48"/>
      <c r="T154" s="197"/>
      <c r="U154" s="47"/>
      <c r="V154" s="47"/>
      <c r="W154" s="47"/>
      <c r="X154" s="47"/>
      <c r="Y154" s="47"/>
      <c r="Z154" s="47"/>
      <c r="AA154" s="100"/>
      <c r="AT154" s="21" t="s">
        <v>312</v>
      </c>
      <c r="AU154" s="21" t="s">
        <v>96</v>
      </c>
    </row>
    <row r="155" s="1" customFormat="1" ht="25.5" customHeight="1">
      <c r="B155" s="46"/>
      <c r="C155" s="250" t="s">
        <v>240</v>
      </c>
      <c r="D155" s="250" t="s">
        <v>306</v>
      </c>
      <c r="E155" s="251" t="s">
        <v>1747</v>
      </c>
      <c r="F155" s="252" t="s">
        <v>1748</v>
      </c>
      <c r="G155" s="252"/>
      <c r="H155" s="252"/>
      <c r="I155" s="252"/>
      <c r="J155" s="253" t="s">
        <v>688</v>
      </c>
      <c r="K155" s="254">
        <v>2</v>
      </c>
      <c r="L155" s="255">
        <v>0</v>
      </c>
      <c r="M155" s="256"/>
      <c r="N155" s="257">
        <f>ROUND(L155*K155,2)</f>
        <v>0</v>
      </c>
      <c r="O155" s="235"/>
      <c r="P155" s="235"/>
      <c r="Q155" s="235"/>
      <c r="R155" s="48"/>
      <c r="T155" s="236" t="s">
        <v>22</v>
      </c>
      <c r="U155" s="56" t="s">
        <v>46</v>
      </c>
      <c r="V155" s="47"/>
      <c r="W155" s="237">
        <f>V155*K155</f>
        <v>0</v>
      </c>
      <c r="X155" s="237">
        <v>0</v>
      </c>
      <c r="Y155" s="237">
        <f>X155*K155</f>
        <v>0</v>
      </c>
      <c r="Z155" s="237">
        <v>0</v>
      </c>
      <c r="AA155" s="238">
        <f>Z155*K155</f>
        <v>0</v>
      </c>
      <c r="AR155" s="21" t="s">
        <v>531</v>
      </c>
      <c r="AT155" s="21" t="s">
        <v>306</v>
      </c>
      <c r="AU155" s="21" t="s">
        <v>96</v>
      </c>
      <c r="AY155" s="21" t="s">
        <v>191</v>
      </c>
      <c r="BE155" s="152">
        <f>IF(U155="základní",N155,0)</f>
        <v>0</v>
      </c>
      <c r="BF155" s="152">
        <f>IF(U155="snížená",N155,0)</f>
        <v>0</v>
      </c>
      <c r="BG155" s="152">
        <f>IF(U155="zákl. přenesená",N155,0)</f>
        <v>0</v>
      </c>
      <c r="BH155" s="152">
        <f>IF(U155="sníž. přenesená",N155,0)</f>
        <v>0</v>
      </c>
      <c r="BI155" s="152">
        <f>IF(U155="nulová",N155,0)</f>
        <v>0</v>
      </c>
      <c r="BJ155" s="21" t="s">
        <v>89</v>
      </c>
      <c r="BK155" s="152">
        <f>ROUND(L155*K155,2)</f>
        <v>0</v>
      </c>
      <c r="BL155" s="21" t="s">
        <v>251</v>
      </c>
      <c r="BM155" s="21" t="s">
        <v>1749</v>
      </c>
    </row>
    <row r="156" s="1" customFormat="1" ht="72" customHeight="1">
      <c r="B156" s="46"/>
      <c r="C156" s="47"/>
      <c r="D156" s="47"/>
      <c r="E156" s="47"/>
      <c r="F156" s="258" t="s">
        <v>1750</v>
      </c>
      <c r="G156" s="67"/>
      <c r="H156" s="67"/>
      <c r="I156" s="67"/>
      <c r="J156" s="47"/>
      <c r="K156" s="47"/>
      <c r="L156" s="47"/>
      <c r="M156" s="47"/>
      <c r="N156" s="47"/>
      <c r="O156" s="47"/>
      <c r="P156" s="47"/>
      <c r="Q156" s="47"/>
      <c r="R156" s="48"/>
      <c r="T156" s="197"/>
      <c r="U156" s="47"/>
      <c r="V156" s="47"/>
      <c r="W156" s="47"/>
      <c r="X156" s="47"/>
      <c r="Y156" s="47"/>
      <c r="Z156" s="47"/>
      <c r="AA156" s="100"/>
      <c r="AT156" s="21" t="s">
        <v>312</v>
      </c>
      <c r="AU156" s="21" t="s">
        <v>96</v>
      </c>
    </row>
    <row r="157" s="1" customFormat="1" ht="25.5" customHeight="1">
      <c r="B157" s="46"/>
      <c r="C157" s="228" t="s">
        <v>244</v>
      </c>
      <c r="D157" s="228" t="s">
        <v>192</v>
      </c>
      <c r="E157" s="229" t="s">
        <v>1751</v>
      </c>
      <c r="F157" s="230" t="s">
        <v>1752</v>
      </c>
      <c r="G157" s="230"/>
      <c r="H157" s="230"/>
      <c r="I157" s="230"/>
      <c r="J157" s="231" t="s">
        <v>688</v>
      </c>
      <c r="K157" s="232">
        <v>1</v>
      </c>
      <c r="L157" s="233">
        <v>0</v>
      </c>
      <c r="M157" s="234"/>
      <c r="N157" s="235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0</v>
      </c>
      <c r="Y157" s="237">
        <f>X157*K157</f>
        <v>0</v>
      </c>
      <c r="Z157" s="237">
        <v>0</v>
      </c>
      <c r="AA157" s="238">
        <f>Z157*K157</f>
        <v>0</v>
      </c>
      <c r="AR157" s="21" t="s">
        <v>251</v>
      </c>
      <c r="AT157" s="21" t="s">
        <v>192</v>
      </c>
      <c r="AU157" s="21" t="s">
        <v>96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251</v>
      </c>
      <c r="BM157" s="21" t="s">
        <v>1753</v>
      </c>
    </row>
    <row r="158" s="1" customFormat="1" ht="48" customHeight="1">
      <c r="B158" s="46"/>
      <c r="C158" s="47"/>
      <c r="D158" s="47"/>
      <c r="E158" s="47"/>
      <c r="F158" s="258" t="s">
        <v>1746</v>
      </c>
      <c r="G158" s="67"/>
      <c r="H158" s="67"/>
      <c r="I158" s="67"/>
      <c r="J158" s="47"/>
      <c r="K158" s="47"/>
      <c r="L158" s="47"/>
      <c r="M158" s="47"/>
      <c r="N158" s="47"/>
      <c r="O158" s="47"/>
      <c r="P158" s="47"/>
      <c r="Q158" s="47"/>
      <c r="R158" s="48"/>
      <c r="T158" s="197"/>
      <c r="U158" s="47"/>
      <c r="V158" s="47"/>
      <c r="W158" s="47"/>
      <c r="X158" s="47"/>
      <c r="Y158" s="47"/>
      <c r="Z158" s="47"/>
      <c r="AA158" s="100"/>
      <c r="AT158" s="21" t="s">
        <v>312</v>
      </c>
      <c r="AU158" s="21" t="s">
        <v>96</v>
      </c>
    </row>
    <row r="159" s="1" customFormat="1" ht="25.5" customHeight="1">
      <c r="B159" s="46"/>
      <c r="C159" s="250" t="s">
        <v>11</v>
      </c>
      <c r="D159" s="250" t="s">
        <v>306</v>
      </c>
      <c r="E159" s="251" t="s">
        <v>1754</v>
      </c>
      <c r="F159" s="252" t="s">
        <v>1755</v>
      </c>
      <c r="G159" s="252"/>
      <c r="H159" s="252"/>
      <c r="I159" s="252"/>
      <c r="J159" s="253" t="s">
        <v>688</v>
      </c>
      <c r="K159" s="254">
        <v>1</v>
      </c>
      <c r="L159" s="255">
        <v>0</v>
      </c>
      <c r="M159" s="256"/>
      <c r="N159" s="257">
        <f>ROUND(L159*K159,2)</f>
        <v>0</v>
      </c>
      <c r="O159" s="235"/>
      <c r="P159" s="235"/>
      <c r="Q159" s="235"/>
      <c r="R159" s="48"/>
      <c r="T159" s="236" t="s">
        <v>22</v>
      </c>
      <c r="U159" s="56" t="s">
        <v>46</v>
      </c>
      <c r="V159" s="47"/>
      <c r="W159" s="237">
        <f>V159*K159</f>
        <v>0</v>
      </c>
      <c r="X159" s="237">
        <v>0</v>
      </c>
      <c r="Y159" s="237">
        <f>X159*K159</f>
        <v>0</v>
      </c>
      <c r="Z159" s="237">
        <v>0</v>
      </c>
      <c r="AA159" s="238">
        <f>Z159*K159</f>
        <v>0</v>
      </c>
      <c r="AR159" s="21" t="s">
        <v>531</v>
      </c>
      <c r="AT159" s="21" t="s">
        <v>306</v>
      </c>
      <c r="AU159" s="21" t="s">
        <v>96</v>
      </c>
      <c r="AY159" s="21" t="s">
        <v>191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ROUND(L159*K159,2)</f>
        <v>0</v>
      </c>
      <c r="BL159" s="21" t="s">
        <v>251</v>
      </c>
      <c r="BM159" s="21" t="s">
        <v>1756</v>
      </c>
    </row>
    <row r="160" s="1" customFormat="1" ht="72" customHeight="1">
      <c r="B160" s="46"/>
      <c r="C160" s="47"/>
      <c r="D160" s="47"/>
      <c r="E160" s="47"/>
      <c r="F160" s="258" t="s">
        <v>1757</v>
      </c>
      <c r="G160" s="67"/>
      <c r="H160" s="67"/>
      <c r="I160" s="67"/>
      <c r="J160" s="47"/>
      <c r="K160" s="47"/>
      <c r="L160" s="47"/>
      <c r="M160" s="47"/>
      <c r="N160" s="47"/>
      <c r="O160" s="47"/>
      <c r="P160" s="47"/>
      <c r="Q160" s="47"/>
      <c r="R160" s="48"/>
      <c r="T160" s="197"/>
      <c r="U160" s="47"/>
      <c r="V160" s="47"/>
      <c r="W160" s="47"/>
      <c r="X160" s="47"/>
      <c r="Y160" s="47"/>
      <c r="Z160" s="47"/>
      <c r="AA160" s="100"/>
      <c r="AT160" s="21" t="s">
        <v>312</v>
      </c>
      <c r="AU160" s="21" t="s">
        <v>96</v>
      </c>
    </row>
    <row r="161" s="1" customFormat="1" ht="25.5" customHeight="1">
      <c r="B161" s="46"/>
      <c r="C161" s="228" t="s">
        <v>251</v>
      </c>
      <c r="D161" s="228" t="s">
        <v>192</v>
      </c>
      <c r="E161" s="229" t="s">
        <v>1758</v>
      </c>
      <c r="F161" s="230" t="s">
        <v>1759</v>
      </c>
      <c r="G161" s="230"/>
      <c r="H161" s="230"/>
      <c r="I161" s="230"/>
      <c r="J161" s="231" t="s">
        <v>688</v>
      </c>
      <c r="K161" s="232">
        <v>1</v>
      </c>
      <c r="L161" s="233">
        <v>0</v>
      </c>
      <c r="M161" s="234"/>
      <c r="N161" s="235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0</v>
      </c>
      <c r="Y161" s="237">
        <f>X161*K161</f>
        <v>0</v>
      </c>
      <c r="Z161" s="237">
        <v>0</v>
      </c>
      <c r="AA161" s="238">
        <f>Z161*K161</f>
        <v>0</v>
      </c>
      <c r="AR161" s="21" t="s">
        <v>251</v>
      </c>
      <c r="AT161" s="21" t="s">
        <v>192</v>
      </c>
      <c r="AU161" s="21" t="s">
        <v>96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251</v>
      </c>
      <c r="BM161" s="21" t="s">
        <v>1760</v>
      </c>
    </row>
    <row r="162" s="1" customFormat="1" ht="48" customHeight="1">
      <c r="B162" s="46"/>
      <c r="C162" s="47"/>
      <c r="D162" s="47"/>
      <c r="E162" s="47"/>
      <c r="F162" s="258" t="s">
        <v>1746</v>
      </c>
      <c r="G162" s="67"/>
      <c r="H162" s="67"/>
      <c r="I162" s="67"/>
      <c r="J162" s="47"/>
      <c r="K162" s="47"/>
      <c r="L162" s="47"/>
      <c r="M162" s="47"/>
      <c r="N162" s="47"/>
      <c r="O162" s="47"/>
      <c r="P162" s="47"/>
      <c r="Q162" s="47"/>
      <c r="R162" s="48"/>
      <c r="T162" s="197"/>
      <c r="U162" s="47"/>
      <c r="V162" s="47"/>
      <c r="W162" s="47"/>
      <c r="X162" s="47"/>
      <c r="Y162" s="47"/>
      <c r="Z162" s="47"/>
      <c r="AA162" s="100"/>
      <c r="AT162" s="21" t="s">
        <v>312</v>
      </c>
      <c r="AU162" s="21" t="s">
        <v>96</v>
      </c>
    </row>
    <row r="163" s="1" customFormat="1" ht="38.25" customHeight="1">
      <c r="B163" s="46"/>
      <c r="C163" s="250" t="s">
        <v>255</v>
      </c>
      <c r="D163" s="250" t="s">
        <v>306</v>
      </c>
      <c r="E163" s="251" t="s">
        <v>1761</v>
      </c>
      <c r="F163" s="252" t="s">
        <v>1762</v>
      </c>
      <c r="G163" s="252"/>
      <c r="H163" s="252"/>
      <c r="I163" s="252"/>
      <c r="J163" s="253" t="s">
        <v>688</v>
      </c>
      <c r="K163" s="254">
        <v>1</v>
      </c>
      <c r="L163" s="255">
        <v>0</v>
      </c>
      <c r="M163" s="256"/>
      <c r="N163" s="257">
        <f>ROUND(L163*K163,2)</f>
        <v>0</v>
      </c>
      <c r="O163" s="235"/>
      <c r="P163" s="235"/>
      <c r="Q163" s="235"/>
      <c r="R163" s="48"/>
      <c r="T163" s="236" t="s">
        <v>22</v>
      </c>
      <c r="U163" s="56" t="s">
        <v>46</v>
      </c>
      <c r="V163" s="47"/>
      <c r="W163" s="237">
        <f>V163*K163</f>
        <v>0</v>
      </c>
      <c r="X163" s="237">
        <v>0</v>
      </c>
      <c r="Y163" s="237">
        <f>X163*K163</f>
        <v>0</v>
      </c>
      <c r="Z163" s="237">
        <v>0</v>
      </c>
      <c r="AA163" s="238">
        <f>Z163*K163</f>
        <v>0</v>
      </c>
      <c r="AR163" s="21" t="s">
        <v>531</v>
      </c>
      <c r="AT163" s="21" t="s">
        <v>306</v>
      </c>
      <c r="AU163" s="21" t="s">
        <v>96</v>
      </c>
      <c r="AY163" s="21" t="s">
        <v>191</v>
      </c>
      <c r="BE163" s="152">
        <f>IF(U163="základní",N163,0)</f>
        <v>0</v>
      </c>
      <c r="BF163" s="152">
        <f>IF(U163="snížená",N163,0)</f>
        <v>0</v>
      </c>
      <c r="BG163" s="152">
        <f>IF(U163="zákl. přenesená",N163,0)</f>
        <v>0</v>
      </c>
      <c r="BH163" s="152">
        <f>IF(U163="sníž. přenesená",N163,0)</f>
        <v>0</v>
      </c>
      <c r="BI163" s="152">
        <f>IF(U163="nulová",N163,0)</f>
        <v>0</v>
      </c>
      <c r="BJ163" s="21" t="s">
        <v>89</v>
      </c>
      <c r="BK163" s="152">
        <f>ROUND(L163*K163,2)</f>
        <v>0</v>
      </c>
      <c r="BL163" s="21" t="s">
        <v>251</v>
      </c>
      <c r="BM163" s="21" t="s">
        <v>1763</v>
      </c>
    </row>
    <row r="164" s="1" customFormat="1" ht="72" customHeight="1">
      <c r="B164" s="46"/>
      <c r="C164" s="47"/>
      <c r="D164" s="47"/>
      <c r="E164" s="47"/>
      <c r="F164" s="258" t="s">
        <v>1764</v>
      </c>
      <c r="G164" s="67"/>
      <c r="H164" s="67"/>
      <c r="I164" s="67"/>
      <c r="J164" s="47"/>
      <c r="K164" s="47"/>
      <c r="L164" s="47"/>
      <c r="M164" s="47"/>
      <c r="N164" s="47"/>
      <c r="O164" s="47"/>
      <c r="P164" s="47"/>
      <c r="Q164" s="47"/>
      <c r="R164" s="48"/>
      <c r="T164" s="197"/>
      <c r="U164" s="47"/>
      <c r="V164" s="47"/>
      <c r="W164" s="47"/>
      <c r="X164" s="47"/>
      <c r="Y164" s="47"/>
      <c r="Z164" s="47"/>
      <c r="AA164" s="100"/>
      <c r="AT164" s="21" t="s">
        <v>312</v>
      </c>
      <c r="AU164" s="21" t="s">
        <v>96</v>
      </c>
    </row>
    <row r="165" s="1" customFormat="1" ht="25.5" customHeight="1">
      <c r="B165" s="46"/>
      <c r="C165" s="228" t="s">
        <v>259</v>
      </c>
      <c r="D165" s="228" t="s">
        <v>192</v>
      </c>
      <c r="E165" s="229" t="s">
        <v>1765</v>
      </c>
      <c r="F165" s="230" t="s">
        <v>1766</v>
      </c>
      <c r="G165" s="230"/>
      <c r="H165" s="230"/>
      <c r="I165" s="230"/>
      <c r="J165" s="231" t="s">
        <v>1767</v>
      </c>
      <c r="K165" s="232">
        <v>1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</v>
      </c>
      <c r="Y165" s="237">
        <f>X165*K165</f>
        <v>0</v>
      </c>
      <c r="Z165" s="237">
        <v>0</v>
      </c>
      <c r="AA165" s="238">
        <f>Z165*K165</f>
        <v>0</v>
      </c>
      <c r="AR165" s="21" t="s">
        <v>251</v>
      </c>
      <c r="AT165" s="21" t="s">
        <v>192</v>
      </c>
      <c r="AU165" s="21" t="s">
        <v>96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251</v>
      </c>
      <c r="BM165" s="21" t="s">
        <v>1768</v>
      </c>
    </row>
    <row r="166" s="1" customFormat="1" ht="48" customHeight="1">
      <c r="B166" s="46"/>
      <c r="C166" s="47"/>
      <c r="D166" s="47"/>
      <c r="E166" s="47"/>
      <c r="F166" s="258" t="s">
        <v>1746</v>
      </c>
      <c r="G166" s="67"/>
      <c r="H166" s="67"/>
      <c r="I166" s="67"/>
      <c r="J166" s="47"/>
      <c r="K166" s="47"/>
      <c r="L166" s="47"/>
      <c r="M166" s="47"/>
      <c r="N166" s="47"/>
      <c r="O166" s="47"/>
      <c r="P166" s="47"/>
      <c r="Q166" s="47"/>
      <c r="R166" s="48"/>
      <c r="T166" s="197"/>
      <c r="U166" s="47"/>
      <c r="V166" s="47"/>
      <c r="W166" s="47"/>
      <c r="X166" s="47"/>
      <c r="Y166" s="47"/>
      <c r="Z166" s="47"/>
      <c r="AA166" s="100"/>
      <c r="AT166" s="21" t="s">
        <v>312</v>
      </c>
      <c r="AU166" s="21" t="s">
        <v>96</v>
      </c>
    </row>
    <row r="167" s="1" customFormat="1" ht="25.5" customHeight="1">
      <c r="B167" s="46"/>
      <c r="C167" s="250" t="s">
        <v>263</v>
      </c>
      <c r="D167" s="250" t="s">
        <v>306</v>
      </c>
      <c r="E167" s="251" t="s">
        <v>1769</v>
      </c>
      <c r="F167" s="252" t="s">
        <v>1770</v>
      </c>
      <c r="G167" s="252"/>
      <c r="H167" s="252"/>
      <c r="I167" s="252"/>
      <c r="J167" s="253" t="s">
        <v>688</v>
      </c>
      <c r="K167" s="254">
        <v>1</v>
      </c>
      <c r="L167" s="255">
        <v>0</v>
      </c>
      <c r="M167" s="256"/>
      <c r="N167" s="257">
        <f>ROUND(L167*K167,2)</f>
        <v>0</v>
      </c>
      <c r="O167" s="235"/>
      <c r="P167" s="235"/>
      <c r="Q167" s="235"/>
      <c r="R167" s="48"/>
      <c r="T167" s="236" t="s">
        <v>22</v>
      </c>
      <c r="U167" s="56" t="s">
        <v>46</v>
      </c>
      <c r="V167" s="47"/>
      <c r="W167" s="237">
        <f>V167*K167</f>
        <v>0</v>
      </c>
      <c r="X167" s="237">
        <v>0</v>
      </c>
      <c r="Y167" s="237">
        <f>X167*K167</f>
        <v>0</v>
      </c>
      <c r="Z167" s="237">
        <v>0</v>
      </c>
      <c r="AA167" s="238">
        <f>Z167*K167</f>
        <v>0</v>
      </c>
      <c r="AR167" s="21" t="s">
        <v>531</v>
      </c>
      <c r="AT167" s="21" t="s">
        <v>306</v>
      </c>
      <c r="AU167" s="21" t="s">
        <v>96</v>
      </c>
      <c r="AY167" s="21" t="s">
        <v>191</v>
      </c>
      <c r="BE167" s="152">
        <f>IF(U167="základní",N167,0)</f>
        <v>0</v>
      </c>
      <c r="BF167" s="152">
        <f>IF(U167="snížená",N167,0)</f>
        <v>0</v>
      </c>
      <c r="BG167" s="152">
        <f>IF(U167="zákl. přenesená",N167,0)</f>
        <v>0</v>
      </c>
      <c r="BH167" s="152">
        <f>IF(U167="sníž. přenesená",N167,0)</f>
        <v>0</v>
      </c>
      <c r="BI167" s="152">
        <f>IF(U167="nulová",N167,0)</f>
        <v>0</v>
      </c>
      <c r="BJ167" s="21" t="s">
        <v>89</v>
      </c>
      <c r="BK167" s="152">
        <f>ROUND(L167*K167,2)</f>
        <v>0</v>
      </c>
      <c r="BL167" s="21" t="s">
        <v>251</v>
      </c>
      <c r="BM167" s="21" t="s">
        <v>1771</v>
      </c>
    </row>
    <row r="168" s="1" customFormat="1" ht="72" customHeight="1">
      <c r="B168" s="46"/>
      <c r="C168" s="47"/>
      <c r="D168" s="47"/>
      <c r="E168" s="47"/>
      <c r="F168" s="258" t="s">
        <v>1772</v>
      </c>
      <c r="G168" s="67"/>
      <c r="H168" s="67"/>
      <c r="I168" s="67"/>
      <c r="J168" s="47"/>
      <c r="K168" s="47"/>
      <c r="L168" s="47"/>
      <c r="M168" s="47"/>
      <c r="N168" s="47"/>
      <c r="O168" s="47"/>
      <c r="P168" s="47"/>
      <c r="Q168" s="47"/>
      <c r="R168" s="48"/>
      <c r="T168" s="197"/>
      <c r="U168" s="47"/>
      <c r="V168" s="47"/>
      <c r="W168" s="47"/>
      <c r="X168" s="47"/>
      <c r="Y168" s="47"/>
      <c r="Z168" s="47"/>
      <c r="AA168" s="100"/>
      <c r="AT168" s="21" t="s">
        <v>312</v>
      </c>
      <c r="AU168" s="21" t="s">
        <v>96</v>
      </c>
    </row>
    <row r="169" s="1" customFormat="1" ht="25.5" customHeight="1">
      <c r="B169" s="46"/>
      <c r="C169" s="250" t="s">
        <v>267</v>
      </c>
      <c r="D169" s="250" t="s">
        <v>306</v>
      </c>
      <c r="E169" s="251" t="s">
        <v>1773</v>
      </c>
      <c r="F169" s="252" t="s">
        <v>1774</v>
      </c>
      <c r="G169" s="252"/>
      <c r="H169" s="252"/>
      <c r="I169" s="252"/>
      <c r="J169" s="253" t="s">
        <v>688</v>
      </c>
      <c r="K169" s="254">
        <v>1</v>
      </c>
      <c r="L169" s="255">
        <v>0</v>
      </c>
      <c r="M169" s="256"/>
      <c r="N169" s="257">
        <f>ROUND(L169*K169,2)</f>
        <v>0</v>
      </c>
      <c r="O169" s="235"/>
      <c r="P169" s="235"/>
      <c r="Q169" s="235"/>
      <c r="R169" s="48"/>
      <c r="T169" s="236" t="s">
        <v>22</v>
      </c>
      <c r="U169" s="56" t="s">
        <v>46</v>
      </c>
      <c r="V169" s="47"/>
      <c r="W169" s="237">
        <f>V169*K169</f>
        <v>0</v>
      </c>
      <c r="X169" s="237">
        <v>0</v>
      </c>
      <c r="Y169" s="237">
        <f>X169*K169</f>
        <v>0</v>
      </c>
      <c r="Z169" s="237">
        <v>0</v>
      </c>
      <c r="AA169" s="238">
        <f>Z169*K169</f>
        <v>0</v>
      </c>
      <c r="AR169" s="21" t="s">
        <v>531</v>
      </c>
      <c r="AT169" s="21" t="s">
        <v>306</v>
      </c>
      <c r="AU169" s="21" t="s">
        <v>96</v>
      </c>
      <c r="AY169" s="21" t="s">
        <v>191</v>
      </c>
      <c r="BE169" s="152">
        <f>IF(U169="základní",N169,0)</f>
        <v>0</v>
      </c>
      <c r="BF169" s="152">
        <f>IF(U169="snížená",N169,0)</f>
        <v>0</v>
      </c>
      <c r="BG169" s="152">
        <f>IF(U169="zákl. přenesená",N169,0)</f>
        <v>0</v>
      </c>
      <c r="BH169" s="152">
        <f>IF(U169="sníž. přenesená",N169,0)</f>
        <v>0</v>
      </c>
      <c r="BI169" s="152">
        <f>IF(U169="nulová",N169,0)</f>
        <v>0</v>
      </c>
      <c r="BJ169" s="21" t="s">
        <v>89</v>
      </c>
      <c r="BK169" s="152">
        <f>ROUND(L169*K169,2)</f>
        <v>0</v>
      </c>
      <c r="BL169" s="21" t="s">
        <v>251</v>
      </c>
      <c r="BM169" s="21" t="s">
        <v>1775</v>
      </c>
    </row>
    <row r="170" s="1" customFormat="1" ht="72" customHeight="1">
      <c r="B170" s="46"/>
      <c r="C170" s="47"/>
      <c r="D170" s="47"/>
      <c r="E170" s="47"/>
      <c r="F170" s="258" t="s">
        <v>1772</v>
      </c>
      <c r="G170" s="67"/>
      <c r="H170" s="67"/>
      <c r="I170" s="67"/>
      <c r="J170" s="47"/>
      <c r="K170" s="47"/>
      <c r="L170" s="47"/>
      <c r="M170" s="47"/>
      <c r="N170" s="47"/>
      <c r="O170" s="47"/>
      <c r="P170" s="47"/>
      <c r="Q170" s="47"/>
      <c r="R170" s="48"/>
      <c r="T170" s="197"/>
      <c r="U170" s="47"/>
      <c r="V170" s="47"/>
      <c r="W170" s="47"/>
      <c r="X170" s="47"/>
      <c r="Y170" s="47"/>
      <c r="Z170" s="47"/>
      <c r="AA170" s="100"/>
      <c r="AT170" s="21" t="s">
        <v>312</v>
      </c>
      <c r="AU170" s="21" t="s">
        <v>96</v>
      </c>
    </row>
    <row r="171" s="1" customFormat="1" ht="16.5" customHeight="1">
      <c r="B171" s="46"/>
      <c r="C171" s="228" t="s">
        <v>10</v>
      </c>
      <c r="D171" s="228" t="s">
        <v>192</v>
      </c>
      <c r="E171" s="229" t="s">
        <v>1776</v>
      </c>
      <c r="F171" s="230" t="s">
        <v>1777</v>
      </c>
      <c r="G171" s="230"/>
      <c r="H171" s="230"/>
      <c r="I171" s="230"/>
      <c r="J171" s="231" t="s">
        <v>304</v>
      </c>
      <c r="K171" s="232">
        <v>41.799999999999997</v>
      </c>
      <c r="L171" s="233">
        <v>0</v>
      </c>
      <c r="M171" s="234"/>
      <c r="N171" s="235">
        <f>ROUND(L171*K171,2)</f>
        <v>0</v>
      </c>
      <c r="O171" s="235"/>
      <c r="P171" s="235"/>
      <c r="Q171" s="235"/>
      <c r="R171" s="48"/>
      <c r="T171" s="236" t="s">
        <v>22</v>
      </c>
      <c r="U171" s="56" t="s">
        <v>46</v>
      </c>
      <c r="V171" s="47"/>
      <c r="W171" s="237">
        <f>V171*K171</f>
        <v>0</v>
      </c>
      <c r="X171" s="237">
        <v>0</v>
      </c>
      <c r="Y171" s="237">
        <f>X171*K171</f>
        <v>0</v>
      </c>
      <c r="Z171" s="237">
        <v>0</v>
      </c>
      <c r="AA171" s="238">
        <f>Z171*K171</f>
        <v>0</v>
      </c>
      <c r="AR171" s="21" t="s">
        <v>251</v>
      </c>
      <c r="AT171" s="21" t="s">
        <v>192</v>
      </c>
      <c r="AU171" s="21" t="s">
        <v>96</v>
      </c>
      <c r="AY171" s="21" t="s">
        <v>191</v>
      </c>
      <c r="BE171" s="152">
        <f>IF(U171="základní",N171,0)</f>
        <v>0</v>
      </c>
      <c r="BF171" s="152">
        <f>IF(U171="snížená",N171,0)</f>
        <v>0</v>
      </c>
      <c r="BG171" s="152">
        <f>IF(U171="zákl. přenesená",N171,0)</f>
        <v>0</v>
      </c>
      <c r="BH171" s="152">
        <f>IF(U171="sníž. přenesená",N171,0)</f>
        <v>0</v>
      </c>
      <c r="BI171" s="152">
        <f>IF(U171="nulová",N171,0)</f>
        <v>0</v>
      </c>
      <c r="BJ171" s="21" t="s">
        <v>89</v>
      </c>
      <c r="BK171" s="152">
        <f>ROUND(L171*K171,2)</f>
        <v>0</v>
      </c>
      <c r="BL171" s="21" t="s">
        <v>251</v>
      </c>
      <c r="BM171" s="21" t="s">
        <v>1778</v>
      </c>
    </row>
    <row r="172" s="1" customFormat="1" ht="84" customHeight="1">
      <c r="B172" s="46"/>
      <c r="C172" s="47"/>
      <c r="D172" s="47"/>
      <c r="E172" s="47"/>
      <c r="F172" s="258" t="s">
        <v>1779</v>
      </c>
      <c r="G172" s="67"/>
      <c r="H172" s="67"/>
      <c r="I172" s="67"/>
      <c r="J172" s="47"/>
      <c r="K172" s="47"/>
      <c r="L172" s="47"/>
      <c r="M172" s="47"/>
      <c r="N172" s="47"/>
      <c r="O172" s="47"/>
      <c r="P172" s="47"/>
      <c r="Q172" s="47"/>
      <c r="R172" s="48"/>
      <c r="T172" s="197"/>
      <c r="U172" s="47"/>
      <c r="V172" s="47"/>
      <c r="W172" s="47"/>
      <c r="X172" s="47"/>
      <c r="Y172" s="47"/>
      <c r="Z172" s="47"/>
      <c r="AA172" s="100"/>
      <c r="AT172" s="21" t="s">
        <v>312</v>
      </c>
      <c r="AU172" s="21" t="s">
        <v>96</v>
      </c>
    </row>
    <row r="173" s="1" customFormat="1" ht="16.5" customHeight="1">
      <c r="B173" s="46"/>
      <c r="C173" s="250" t="s">
        <v>274</v>
      </c>
      <c r="D173" s="250" t="s">
        <v>306</v>
      </c>
      <c r="E173" s="251" t="s">
        <v>1780</v>
      </c>
      <c r="F173" s="252" t="s">
        <v>1781</v>
      </c>
      <c r="G173" s="252"/>
      <c r="H173" s="252"/>
      <c r="I173" s="252"/>
      <c r="J173" s="253" t="s">
        <v>304</v>
      </c>
      <c r="K173" s="254">
        <v>41.799999999999997</v>
      </c>
      <c r="L173" s="255">
        <v>0</v>
      </c>
      <c r="M173" s="256"/>
      <c r="N173" s="257">
        <f>ROUND(L173*K173,2)</f>
        <v>0</v>
      </c>
      <c r="O173" s="235"/>
      <c r="P173" s="235"/>
      <c r="Q173" s="235"/>
      <c r="R173" s="48"/>
      <c r="T173" s="236" t="s">
        <v>22</v>
      </c>
      <c r="U173" s="56" t="s">
        <v>46</v>
      </c>
      <c r="V173" s="47"/>
      <c r="W173" s="237">
        <f>V173*K173</f>
        <v>0</v>
      </c>
      <c r="X173" s="237">
        <v>0</v>
      </c>
      <c r="Y173" s="237">
        <f>X173*K173</f>
        <v>0</v>
      </c>
      <c r="Z173" s="237">
        <v>0</v>
      </c>
      <c r="AA173" s="238">
        <f>Z173*K173</f>
        <v>0</v>
      </c>
      <c r="AR173" s="21" t="s">
        <v>531</v>
      </c>
      <c r="AT173" s="21" t="s">
        <v>306</v>
      </c>
      <c r="AU173" s="21" t="s">
        <v>96</v>
      </c>
      <c r="AY173" s="21" t="s">
        <v>191</v>
      </c>
      <c r="BE173" s="152">
        <f>IF(U173="základní",N173,0)</f>
        <v>0</v>
      </c>
      <c r="BF173" s="152">
        <f>IF(U173="snížená",N173,0)</f>
        <v>0</v>
      </c>
      <c r="BG173" s="152">
        <f>IF(U173="zákl. přenesená",N173,0)</f>
        <v>0</v>
      </c>
      <c r="BH173" s="152">
        <f>IF(U173="sníž. přenesená",N173,0)</f>
        <v>0</v>
      </c>
      <c r="BI173" s="152">
        <f>IF(U173="nulová",N173,0)</f>
        <v>0</v>
      </c>
      <c r="BJ173" s="21" t="s">
        <v>89</v>
      </c>
      <c r="BK173" s="152">
        <f>ROUND(L173*K173,2)</f>
        <v>0</v>
      </c>
      <c r="BL173" s="21" t="s">
        <v>251</v>
      </c>
      <c r="BM173" s="21" t="s">
        <v>1782</v>
      </c>
    </row>
    <row r="174" s="1" customFormat="1" ht="84" customHeight="1">
      <c r="B174" s="46"/>
      <c r="C174" s="47"/>
      <c r="D174" s="47"/>
      <c r="E174" s="47"/>
      <c r="F174" s="258" t="s">
        <v>1783</v>
      </c>
      <c r="G174" s="67"/>
      <c r="H174" s="67"/>
      <c r="I174" s="67"/>
      <c r="J174" s="47"/>
      <c r="K174" s="47"/>
      <c r="L174" s="47"/>
      <c r="M174" s="47"/>
      <c r="N174" s="47"/>
      <c r="O174" s="47"/>
      <c r="P174" s="47"/>
      <c r="Q174" s="47"/>
      <c r="R174" s="48"/>
      <c r="T174" s="197"/>
      <c r="U174" s="47"/>
      <c r="V174" s="47"/>
      <c r="W174" s="47"/>
      <c r="X174" s="47"/>
      <c r="Y174" s="47"/>
      <c r="Z174" s="47"/>
      <c r="AA174" s="100"/>
      <c r="AT174" s="21" t="s">
        <v>312</v>
      </c>
      <c r="AU174" s="21" t="s">
        <v>96</v>
      </c>
    </row>
    <row r="175" s="1" customFormat="1" ht="25.5" customHeight="1">
      <c r="B175" s="46"/>
      <c r="C175" s="228" t="s">
        <v>278</v>
      </c>
      <c r="D175" s="228" t="s">
        <v>192</v>
      </c>
      <c r="E175" s="229" t="s">
        <v>1784</v>
      </c>
      <c r="F175" s="230" t="s">
        <v>1785</v>
      </c>
      <c r="G175" s="230"/>
      <c r="H175" s="230"/>
      <c r="I175" s="230"/>
      <c r="J175" s="231" t="s">
        <v>304</v>
      </c>
      <c r="K175" s="232">
        <v>19.949999999999999</v>
      </c>
      <c r="L175" s="233">
        <v>0</v>
      </c>
      <c r="M175" s="234"/>
      <c r="N175" s="235">
        <f>ROUND(L175*K175,2)</f>
        <v>0</v>
      </c>
      <c r="O175" s="235"/>
      <c r="P175" s="235"/>
      <c r="Q175" s="235"/>
      <c r="R175" s="48"/>
      <c r="T175" s="236" t="s">
        <v>22</v>
      </c>
      <c r="U175" s="56" t="s">
        <v>46</v>
      </c>
      <c r="V175" s="47"/>
      <c r="W175" s="237">
        <f>V175*K175</f>
        <v>0</v>
      </c>
      <c r="X175" s="237">
        <v>0</v>
      </c>
      <c r="Y175" s="237">
        <f>X175*K175</f>
        <v>0</v>
      </c>
      <c r="Z175" s="237">
        <v>0</v>
      </c>
      <c r="AA175" s="238">
        <f>Z175*K175</f>
        <v>0</v>
      </c>
      <c r="AR175" s="21" t="s">
        <v>251</v>
      </c>
      <c r="AT175" s="21" t="s">
        <v>192</v>
      </c>
      <c r="AU175" s="21" t="s">
        <v>96</v>
      </c>
      <c r="AY175" s="21" t="s">
        <v>191</v>
      </c>
      <c r="BE175" s="152">
        <f>IF(U175="základní",N175,0)</f>
        <v>0</v>
      </c>
      <c r="BF175" s="152">
        <f>IF(U175="snížená",N175,0)</f>
        <v>0</v>
      </c>
      <c r="BG175" s="152">
        <f>IF(U175="zákl. přenesená",N175,0)</f>
        <v>0</v>
      </c>
      <c r="BH175" s="152">
        <f>IF(U175="sníž. přenesená",N175,0)</f>
        <v>0</v>
      </c>
      <c r="BI175" s="152">
        <f>IF(U175="nulová",N175,0)</f>
        <v>0</v>
      </c>
      <c r="BJ175" s="21" t="s">
        <v>89</v>
      </c>
      <c r="BK175" s="152">
        <f>ROUND(L175*K175,2)</f>
        <v>0</v>
      </c>
      <c r="BL175" s="21" t="s">
        <v>251</v>
      </c>
      <c r="BM175" s="21" t="s">
        <v>1786</v>
      </c>
    </row>
    <row r="176" s="1" customFormat="1" ht="84" customHeight="1">
      <c r="B176" s="46"/>
      <c r="C176" s="47"/>
      <c r="D176" s="47"/>
      <c r="E176" s="47"/>
      <c r="F176" s="258" t="s">
        <v>1779</v>
      </c>
      <c r="G176" s="67"/>
      <c r="H176" s="67"/>
      <c r="I176" s="67"/>
      <c r="J176" s="47"/>
      <c r="K176" s="47"/>
      <c r="L176" s="47"/>
      <c r="M176" s="47"/>
      <c r="N176" s="47"/>
      <c r="O176" s="47"/>
      <c r="P176" s="47"/>
      <c r="Q176" s="47"/>
      <c r="R176" s="48"/>
      <c r="T176" s="197"/>
      <c r="U176" s="47"/>
      <c r="V176" s="47"/>
      <c r="W176" s="47"/>
      <c r="X176" s="47"/>
      <c r="Y176" s="47"/>
      <c r="Z176" s="47"/>
      <c r="AA176" s="100"/>
      <c r="AT176" s="21" t="s">
        <v>312</v>
      </c>
      <c r="AU176" s="21" t="s">
        <v>96</v>
      </c>
    </row>
    <row r="177" s="1" customFormat="1" ht="25.5" customHeight="1">
      <c r="B177" s="46"/>
      <c r="C177" s="250" t="s">
        <v>377</v>
      </c>
      <c r="D177" s="250" t="s">
        <v>306</v>
      </c>
      <c r="E177" s="251" t="s">
        <v>1787</v>
      </c>
      <c r="F177" s="252" t="s">
        <v>1788</v>
      </c>
      <c r="G177" s="252"/>
      <c r="H177" s="252"/>
      <c r="I177" s="252"/>
      <c r="J177" s="253" t="s">
        <v>304</v>
      </c>
      <c r="K177" s="254">
        <v>19.949999999999999</v>
      </c>
      <c r="L177" s="255">
        <v>0</v>
      </c>
      <c r="M177" s="256"/>
      <c r="N177" s="257">
        <f>ROUND(L177*K177,2)</f>
        <v>0</v>
      </c>
      <c r="O177" s="235"/>
      <c r="P177" s="235"/>
      <c r="Q177" s="235"/>
      <c r="R177" s="48"/>
      <c r="T177" s="236" t="s">
        <v>22</v>
      </c>
      <c r="U177" s="56" t="s">
        <v>46</v>
      </c>
      <c r="V177" s="47"/>
      <c r="W177" s="237">
        <f>V177*K177</f>
        <v>0</v>
      </c>
      <c r="X177" s="237">
        <v>0</v>
      </c>
      <c r="Y177" s="237">
        <f>X177*K177</f>
        <v>0</v>
      </c>
      <c r="Z177" s="237">
        <v>0</v>
      </c>
      <c r="AA177" s="238">
        <f>Z177*K177</f>
        <v>0</v>
      </c>
      <c r="AR177" s="21" t="s">
        <v>531</v>
      </c>
      <c r="AT177" s="21" t="s">
        <v>306</v>
      </c>
      <c r="AU177" s="21" t="s">
        <v>96</v>
      </c>
      <c r="AY177" s="21" t="s">
        <v>191</v>
      </c>
      <c r="BE177" s="152">
        <f>IF(U177="základní",N177,0)</f>
        <v>0</v>
      </c>
      <c r="BF177" s="152">
        <f>IF(U177="snížená",N177,0)</f>
        <v>0</v>
      </c>
      <c r="BG177" s="152">
        <f>IF(U177="zákl. přenesená",N177,0)</f>
        <v>0</v>
      </c>
      <c r="BH177" s="152">
        <f>IF(U177="sníž. přenesená",N177,0)</f>
        <v>0</v>
      </c>
      <c r="BI177" s="152">
        <f>IF(U177="nulová",N177,0)</f>
        <v>0</v>
      </c>
      <c r="BJ177" s="21" t="s">
        <v>89</v>
      </c>
      <c r="BK177" s="152">
        <f>ROUND(L177*K177,2)</f>
        <v>0</v>
      </c>
      <c r="BL177" s="21" t="s">
        <v>251</v>
      </c>
      <c r="BM177" s="21" t="s">
        <v>1789</v>
      </c>
    </row>
    <row r="178" s="1" customFormat="1" ht="84" customHeight="1">
      <c r="B178" s="46"/>
      <c r="C178" s="47"/>
      <c r="D178" s="47"/>
      <c r="E178" s="47"/>
      <c r="F178" s="258" t="s">
        <v>1790</v>
      </c>
      <c r="G178" s="67"/>
      <c r="H178" s="67"/>
      <c r="I178" s="67"/>
      <c r="J178" s="47"/>
      <c r="K178" s="47"/>
      <c r="L178" s="47"/>
      <c r="M178" s="47"/>
      <c r="N178" s="47"/>
      <c r="O178" s="47"/>
      <c r="P178" s="47"/>
      <c r="Q178" s="47"/>
      <c r="R178" s="48"/>
      <c r="T178" s="197"/>
      <c r="U178" s="47"/>
      <c r="V178" s="47"/>
      <c r="W178" s="47"/>
      <c r="X178" s="47"/>
      <c r="Y178" s="47"/>
      <c r="Z178" s="47"/>
      <c r="AA178" s="100"/>
      <c r="AT178" s="21" t="s">
        <v>312</v>
      </c>
      <c r="AU178" s="21" t="s">
        <v>96</v>
      </c>
    </row>
    <row r="179" s="1" customFormat="1" ht="25.5" customHeight="1">
      <c r="B179" s="46"/>
      <c r="C179" s="228" t="s">
        <v>381</v>
      </c>
      <c r="D179" s="228" t="s">
        <v>192</v>
      </c>
      <c r="E179" s="229" t="s">
        <v>1791</v>
      </c>
      <c r="F179" s="230" t="s">
        <v>1792</v>
      </c>
      <c r="G179" s="230"/>
      <c r="H179" s="230"/>
      <c r="I179" s="230"/>
      <c r="J179" s="231" t="s">
        <v>304</v>
      </c>
      <c r="K179" s="232">
        <v>11.949999999999999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0</v>
      </c>
      <c r="Y179" s="237">
        <f>X179*K179</f>
        <v>0</v>
      </c>
      <c r="Z179" s="237">
        <v>0</v>
      </c>
      <c r="AA179" s="238">
        <f>Z179*K179</f>
        <v>0</v>
      </c>
      <c r="AR179" s="21" t="s">
        <v>251</v>
      </c>
      <c r="AT179" s="21" t="s">
        <v>192</v>
      </c>
      <c r="AU179" s="21" t="s">
        <v>96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251</v>
      </c>
      <c r="BM179" s="21" t="s">
        <v>1793</v>
      </c>
    </row>
    <row r="180" s="1" customFormat="1" ht="84" customHeight="1">
      <c r="B180" s="46"/>
      <c r="C180" s="47"/>
      <c r="D180" s="47"/>
      <c r="E180" s="47"/>
      <c r="F180" s="258" t="s">
        <v>1779</v>
      </c>
      <c r="G180" s="67"/>
      <c r="H180" s="67"/>
      <c r="I180" s="67"/>
      <c r="J180" s="47"/>
      <c r="K180" s="47"/>
      <c r="L180" s="47"/>
      <c r="M180" s="47"/>
      <c r="N180" s="47"/>
      <c r="O180" s="47"/>
      <c r="P180" s="47"/>
      <c r="Q180" s="47"/>
      <c r="R180" s="48"/>
      <c r="T180" s="197"/>
      <c r="U180" s="47"/>
      <c r="V180" s="47"/>
      <c r="W180" s="47"/>
      <c r="X180" s="47"/>
      <c r="Y180" s="47"/>
      <c r="Z180" s="47"/>
      <c r="AA180" s="100"/>
      <c r="AT180" s="21" t="s">
        <v>312</v>
      </c>
      <c r="AU180" s="21" t="s">
        <v>96</v>
      </c>
    </row>
    <row r="181" s="1" customFormat="1" ht="25.5" customHeight="1">
      <c r="B181" s="46"/>
      <c r="C181" s="250" t="s">
        <v>384</v>
      </c>
      <c r="D181" s="250" t="s">
        <v>306</v>
      </c>
      <c r="E181" s="251" t="s">
        <v>1794</v>
      </c>
      <c r="F181" s="252" t="s">
        <v>1795</v>
      </c>
      <c r="G181" s="252"/>
      <c r="H181" s="252"/>
      <c r="I181" s="252"/>
      <c r="J181" s="253" t="s">
        <v>304</v>
      </c>
      <c r="K181" s="254">
        <v>11.949999999999999</v>
      </c>
      <c r="L181" s="255">
        <v>0</v>
      </c>
      <c r="M181" s="256"/>
      <c r="N181" s="257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</v>
      </c>
      <c r="Y181" s="237">
        <f>X181*K181</f>
        <v>0</v>
      </c>
      <c r="Z181" s="237">
        <v>0</v>
      </c>
      <c r="AA181" s="238">
        <f>Z181*K181</f>
        <v>0</v>
      </c>
      <c r="AR181" s="21" t="s">
        <v>531</v>
      </c>
      <c r="AT181" s="21" t="s">
        <v>306</v>
      </c>
      <c r="AU181" s="21" t="s">
        <v>96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251</v>
      </c>
      <c r="BM181" s="21" t="s">
        <v>1796</v>
      </c>
    </row>
    <row r="182" s="1" customFormat="1" ht="84" customHeight="1">
      <c r="B182" s="46"/>
      <c r="C182" s="47"/>
      <c r="D182" s="47"/>
      <c r="E182" s="47"/>
      <c r="F182" s="258" t="s">
        <v>1797</v>
      </c>
      <c r="G182" s="67"/>
      <c r="H182" s="67"/>
      <c r="I182" s="67"/>
      <c r="J182" s="47"/>
      <c r="K182" s="47"/>
      <c r="L182" s="47"/>
      <c r="M182" s="47"/>
      <c r="N182" s="47"/>
      <c r="O182" s="47"/>
      <c r="P182" s="47"/>
      <c r="Q182" s="47"/>
      <c r="R182" s="48"/>
      <c r="T182" s="197"/>
      <c r="U182" s="47"/>
      <c r="V182" s="47"/>
      <c r="W182" s="47"/>
      <c r="X182" s="47"/>
      <c r="Y182" s="47"/>
      <c r="Z182" s="47"/>
      <c r="AA182" s="100"/>
      <c r="AT182" s="21" t="s">
        <v>312</v>
      </c>
      <c r="AU182" s="21" t="s">
        <v>96</v>
      </c>
    </row>
    <row r="183" s="10" customFormat="1" ht="29.88" customHeight="1">
      <c r="B183" s="215"/>
      <c r="C183" s="216"/>
      <c r="D183" s="225" t="s">
        <v>668</v>
      </c>
      <c r="E183" s="225"/>
      <c r="F183" s="225"/>
      <c r="G183" s="225"/>
      <c r="H183" s="225"/>
      <c r="I183" s="225"/>
      <c r="J183" s="225"/>
      <c r="K183" s="225"/>
      <c r="L183" s="225"/>
      <c r="M183" s="225"/>
      <c r="N183" s="226">
        <f>BK183</f>
        <v>0</v>
      </c>
      <c r="O183" s="227"/>
      <c r="P183" s="227"/>
      <c r="Q183" s="227"/>
      <c r="R183" s="218"/>
      <c r="T183" s="219"/>
      <c r="U183" s="216"/>
      <c r="V183" s="216"/>
      <c r="W183" s="220">
        <f>SUM(W184:W255)</f>
        <v>0</v>
      </c>
      <c r="X183" s="216"/>
      <c r="Y183" s="220">
        <f>SUM(Y184:Y255)</f>
        <v>0</v>
      </c>
      <c r="Z183" s="216"/>
      <c r="AA183" s="221">
        <f>SUM(AA184:AA255)</f>
        <v>0</v>
      </c>
      <c r="AR183" s="222" t="s">
        <v>96</v>
      </c>
      <c r="AT183" s="223" t="s">
        <v>80</v>
      </c>
      <c r="AU183" s="223" t="s">
        <v>89</v>
      </c>
      <c r="AY183" s="222" t="s">
        <v>191</v>
      </c>
      <c r="BK183" s="224">
        <f>SUM(BK184:BK255)</f>
        <v>0</v>
      </c>
    </row>
    <row r="184" s="1" customFormat="1" ht="25.5" customHeight="1">
      <c r="B184" s="46"/>
      <c r="C184" s="228" t="s">
        <v>389</v>
      </c>
      <c r="D184" s="228" t="s">
        <v>192</v>
      </c>
      <c r="E184" s="229" t="s">
        <v>1798</v>
      </c>
      <c r="F184" s="230" t="s">
        <v>1799</v>
      </c>
      <c r="G184" s="230"/>
      <c r="H184" s="230"/>
      <c r="I184" s="230"/>
      <c r="J184" s="231" t="s">
        <v>348</v>
      </c>
      <c r="K184" s="232">
        <v>8.6799999999999997</v>
      </c>
      <c r="L184" s="233">
        <v>0</v>
      </c>
      <c r="M184" s="234"/>
      <c r="N184" s="235">
        <f>ROUND(L184*K184,2)</f>
        <v>0</v>
      </c>
      <c r="O184" s="235"/>
      <c r="P184" s="235"/>
      <c r="Q184" s="235"/>
      <c r="R184" s="48"/>
      <c r="T184" s="236" t="s">
        <v>22</v>
      </c>
      <c r="U184" s="56" t="s">
        <v>46</v>
      </c>
      <c r="V184" s="47"/>
      <c r="W184" s="237">
        <f>V184*K184</f>
        <v>0</v>
      </c>
      <c r="X184" s="237">
        <v>0</v>
      </c>
      <c r="Y184" s="237">
        <f>X184*K184</f>
        <v>0</v>
      </c>
      <c r="Z184" s="237">
        <v>0</v>
      </c>
      <c r="AA184" s="238">
        <f>Z184*K184</f>
        <v>0</v>
      </c>
      <c r="AR184" s="21" t="s">
        <v>251</v>
      </c>
      <c r="AT184" s="21" t="s">
        <v>192</v>
      </c>
      <c r="AU184" s="21" t="s">
        <v>96</v>
      </c>
      <c r="AY184" s="21" t="s">
        <v>191</v>
      </c>
      <c r="BE184" s="152">
        <f>IF(U184="základní",N184,0)</f>
        <v>0</v>
      </c>
      <c r="BF184" s="152">
        <f>IF(U184="snížená",N184,0)</f>
        <v>0</v>
      </c>
      <c r="BG184" s="152">
        <f>IF(U184="zákl. přenesená",N184,0)</f>
        <v>0</v>
      </c>
      <c r="BH184" s="152">
        <f>IF(U184="sníž. přenesená",N184,0)</f>
        <v>0</v>
      </c>
      <c r="BI184" s="152">
        <f>IF(U184="nulová",N184,0)</f>
        <v>0</v>
      </c>
      <c r="BJ184" s="21" t="s">
        <v>89</v>
      </c>
      <c r="BK184" s="152">
        <f>ROUND(L184*K184,2)</f>
        <v>0</v>
      </c>
      <c r="BL184" s="21" t="s">
        <v>251</v>
      </c>
      <c r="BM184" s="21" t="s">
        <v>1800</v>
      </c>
    </row>
    <row r="185" s="1" customFormat="1" ht="48" customHeight="1">
      <c r="B185" s="46"/>
      <c r="C185" s="47"/>
      <c r="D185" s="47"/>
      <c r="E185" s="47"/>
      <c r="F185" s="258" t="s">
        <v>1746</v>
      </c>
      <c r="G185" s="67"/>
      <c r="H185" s="67"/>
      <c r="I185" s="67"/>
      <c r="J185" s="47"/>
      <c r="K185" s="47"/>
      <c r="L185" s="47"/>
      <c r="M185" s="47"/>
      <c r="N185" s="47"/>
      <c r="O185" s="47"/>
      <c r="P185" s="47"/>
      <c r="Q185" s="47"/>
      <c r="R185" s="48"/>
      <c r="T185" s="197"/>
      <c r="U185" s="47"/>
      <c r="V185" s="47"/>
      <c r="W185" s="47"/>
      <c r="X185" s="47"/>
      <c r="Y185" s="47"/>
      <c r="Z185" s="47"/>
      <c r="AA185" s="100"/>
      <c r="AT185" s="21" t="s">
        <v>312</v>
      </c>
      <c r="AU185" s="21" t="s">
        <v>96</v>
      </c>
    </row>
    <row r="186" s="1" customFormat="1" ht="38.25" customHeight="1">
      <c r="B186" s="46"/>
      <c r="C186" s="250" t="s">
        <v>393</v>
      </c>
      <c r="D186" s="250" t="s">
        <v>306</v>
      </c>
      <c r="E186" s="251" t="s">
        <v>1801</v>
      </c>
      <c r="F186" s="252" t="s">
        <v>1802</v>
      </c>
      <c r="G186" s="252"/>
      <c r="H186" s="252"/>
      <c r="I186" s="252"/>
      <c r="J186" s="253" t="s">
        <v>348</v>
      </c>
      <c r="K186" s="254">
        <v>9.2880000000000003</v>
      </c>
      <c r="L186" s="255">
        <v>0</v>
      </c>
      <c r="M186" s="256"/>
      <c r="N186" s="257">
        <f>ROUND(L186*K186,2)</f>
        <v>0</v>
      </c>
      <c r="O186" s="235"/>
      <c r="P186" s="235"/>
      <c r="Q186" s="235"/>
      <c r="R186" s="48"/>
      <c r="T186" s="236" t="s">
        <v>22</v>
      </c>
      <c r="U186" s="56" t="s">
        <v>46</v>
      </c>
      <c r="V186" s="47"/>
      <c r="W186" s="237">
        <f>V186*K186</f>
        <v>0</v>
      </c>
      <c r="X186" s="237">
        <v>0</v>
      </c>
      <c r="Y186" s="237">
        <f>X186*K186</f>
        <v>0</v>
      </c>
      <c r="Z186" s="237">
        <v>0</v>
      </c>
      <c r="AA186" s="238">
        <f>Z186*K186</f>
        <v>0</v>
      </c>
      <c r="AR186" s="21" t="s">
        <v>531</v>
      </c>
      <c r="AT186" s="21" t="s">
        <v>306</v>
      </c>
      <c r="AU186" s="21" t="s">
        <v>96</v>
      </c>
      <c r="AY186" s="21" t="s">
        <v>191</v>
      </c>
      <c r="BE186" s="152">
        <f>IF(U186="základní",N186,0)</f>
        <v>0</v>
      </c>
      <c r="BF186" s="152">
        <f>IF(U186="snížená",N186,0)</f>
        <v>0</v>
      </c>
      <c r="BG186" s="152">
        <f>IF(U186="zákl. přenesená",N186,0)</f>
        <v>0</v>
      </c>
      <c r="BH186" s="152">
        <f>IF(U186="sníž. přenesená",N186,0)</f>
        <v>0</v>
      </c>
      <c r="BI186" s="152">
        <f>IF(U186="nulová",N186,0)</f>
        <v>0</v>
      </c>
      <c r="BJ186" s="21" t="s">
        <v>89</v>
      </c>
      <c r="BK186" s="152">
        <f>ROUND(L186*K186,2)</f>
        <v>0</v>
      </c>
      <c r="BL186" s="21" t="s">
        <v>251</v>
      </c>
      <c r="BM186" s="21" t="s">
        <v>1803</v>
      </c>
    </row>
    <row r="187" s="1" customFormat="1" ht="96" customHeight="1">
      <c r="B187" s="46"/>
      <c r="C187" s="47"/>
      <c r="D187" s="47"/>
      <c r="E187" s="47"/>
      <c r="F187" s="258" t="s">
        <v>1804</v>
      </c>
      <c r="G187" s="67"/>
      <c r="H187" s="67"/>
      <c r="I187" s="67"/>
      <c r="J187" s="47"/>
      <c r="K187" s="47"/>
      <c r="L187" s="47"/>
      <c r="M187" s="47"/>
      <c r="N187" s="47"/>
      <c r="O187" s="47"/>
      <c r="P187" s="47"/>
      <c r="Q187" s="47"/>
      <c r="R187" s="48"/>
      <c r="T187" s="197"/>
      <c r="U187" s="47"/>
      <c r="V187" s="47"/>
      <c r="W187" s="47"/>
      <c r="X187" s="47"/>
      <c r="Y187" s="47"/>
      <c r="Z187" s="47"/>
      <c r="AA187" s="100"/>
      <c r="AT187" s="21" t="s">
        <v>312</v>
      </c>
      <c r="AU187" s="21" t="s">
        <v>96</v>
      </c>
    </row>
    <row r="188" s="1" customFormat="1" ht="25.5" customHeight="1">
      <c r="B188" s="46"/>
      <c r="C188" s="228" t="s">
        <v>398</v>
      </c>
      <c r="D188" s="228" t="s">
        <v>192</v>
      </c>
      <c r="E188" s="229" t="s">
        <v>1805</v>
      </c>
      <c r="F188" s="230" t="s">
        <v>1806</v>
      </c>
      <c r="G188" s="230"/>
      <c r="H188" s="230"/>
      <c r="I188" s="230"/>
      <c r="J188" s="231" t="s">
        <v>348</v>
      </c>
      <c r="K188" s="232">
        <v>30.300000000000001</v>
      </c>
      <c r="L188" s="233">
        <v>0</v>
      </c>
      <c r="M188" s="234"/>
      <c r="N188" s="235">
        <f>ROUND(L188*K188,2)</f>
        <v>0</v>
      </c>
      <c r="O188" s="235"/>
      <c r="P188" s="235"/>
      <c r="Q188" s="235"/>
      <c r="R188" s="48"/>
      <c r="T188" s="236" t="s">
        <v>22</v>
      </c>
      <c r="U188" s="56" t="s">
        <v>46</v>
      </c>
      <c r="V188" s="47"/>
      <c r="W188" s="237">
        <f>V188*K188</f>
        <v>0</v>
      </c>
      <c r="X188" s="237">
        <v>0</v>
      </c>
      <c r="Y188" s="237">
        <f>X188*K188</f>
        <v>0</v>
      </c>
      <c r="Z188" s="237">
        <v>0</v>
      </c>
      <c r="AA188" s="238">
        <f>Z188*K188</f>
        <v>0</v>
      </c>
      <c r="AR188" s="21" t="s">
        <v>251</v>
      </c>
      <c r="AT188" s="21" t="s">
        <v>192</v>
      </c>
      <c r="AU188" s="21" t="s">
        <v>96</v>
      </c>
      <c r="AY188" s="21" t="s">
        <v>191</v>
      </c>
      <c r="BE188" s="152">
        <f>IF(U188="základní",N188,0)</f>
        <v>0</v>
      </c>
      <c r="BF188" s="152">
        <f>IF(U188="snížená",N188,0)</f>
        <v>0</v>
      </c>
      <c r="BG188" s="152">
        <f>IF(U188="zákl. přenesená",N188,0)</f>
        <v>0</v>
      </c>
      <c r="BH188" s="152">
        <f>IF(U188="sníž. přenesená",N188,0)</f>
        <v>0</v>
      </c>
      <c r="BI188" s="152">
        <f>IF(U188="nulová",N188,0)</f>
        <v>0</v>
      </c>
      <c r="BJ188" s="21" t="s">
        <v>89</v>
      </c>
      <c r="BK188" s="152">
        <f>ROUND(L188*K188,2)</f>
        <v>0</v>
      </c>
      <c r="BL188" s="21" t="s">
        <v>251</v>
      </c>
      <c r="BM188" s="21" t="s">
        <v>1807</v>
      </c>
    </row>
    <row r="189" s="1" customFormat="1" ht="48" customHeight="1">
      <c r="B189" s="46"/>
      <c r="C189" s="47"/>
      <c r="D189" s="47"/>
      <c r="E189" s="47"/>
      <c r="F189" s="258" t="s">
        <v>1746</v>
      </c>
      <c r="G189" s="67"/>
      <c r="H189" s="67"/>
      <c r="I189" s="67"/>
      <c r="J189" s="47"/>
      <c r="K189" s="47"/>
      <c r="L189" s="47"/>
      <c r="M189" s="47"/>
      <c r="N189" s="47"/>
      <c r="O189" s="47"/>
      <c r="P189" s="47"/>
      <c r="Q189" s="47"/>
      <c r="R189" s="48"/>
      <c r="T189" s="197"/>
      <c r="U189" s="47"/>
      <c r="V189" s="47"/>
      <c r="W189" s="47"/>
      <c r="X189" s="47"/>
      <c r="Y189" s="47"/>
      <c r="Z189" s="47"/>
      <c r="AA189" s="100"/>
      <c r="AT189" s="21" t="s">
        <v>312</v>
      </c>
      <c r="AU189" s="21" t="s">
        <v>96</v>
      </c>
    </row>
    <row r="190" s="1" customFormat="1" ht="25.5" customHeight="1">
      <c r="B190" s="46"/>
      <c r="C190" s="250" t="s">
        <v>402</v>
      </c>
      <c r="D190" s="250" t="s">
        <v>306</v>
      </c>
      <c r="E190" s="251" t="s">
        <v>1808</v>
      </c>
      <c r="F190" s="252" t="s">
        <v>1809</v>
      </c>
      <c r="G190" s="252"/>
      <c r="H190" s="252"/>
      <c r="I190" s="252"/>
      <c r="J190" s="253" t="s">
        <v>348</v>
      </c>
      <c r="K190" s="254">
        <v>32.420999999999999</v>
      </c>
      <c r="L190" s="255">
        <v>0</v>
      </c>
      <c r="M190" s="256"/>
      <c r="N190" s="257">
        <f>ROUND(L190*K190,2)</f>
        <v>0</v>
      </c>
      <c r="O190" s="235"/>
      <c r="P190" s="235"/>
      <c r="Q190" s="235"/>
      <c r="R190" s="48"/>
      <c r="T190" s="236" t="s">
        <v>22</v>
      </c>
      <c r="U190" s="56" t="s">
        <v>46</v>
      </c>
      <c r="V190" s="47"/>
      <c r="W190" s="237">
        <f>V190*K190</f>
        <v>0</v>
      </c>
      <c r="X190" s="237">
        <v>0</v>
      </c>
      <c r="Y190" s="237">
        <f>X190*K190</f>
        <v>0</v>
      </c>
      <c r="Z190" s="237">
        <v>0</v>
      </c>
      <c r="AA190" s="238">
        <f>Z190*K190</f>
        <v>0</v>
      </c>
      <c r="AR190" s="21" t="s">
        <v>531</v>
      </c>
      <c r="AT190" s="21" t="s">
        <v>306</v>
      </c>
      <c r="AU190" s="21" t="s">
        <v>96</v>
      </c>
      <c r="AY190" s="21" t="s">
        <v>191</v>
      </c>
      <c r="BE190" s="152">
        <f>IF(U190="základní",N190,0)</f>
        <v>0</v>
      </c>
      <c r="BF190" s="152">
        <f>IF(U190="snížená",N190,0)</f>
        <v>0</v>
      </c>
      <c r="BG190" s="152">
        <f>IF(U190="zákl. přenesená",N190,0)</f>
        <v>0</v>
      </c>
      <c r="BH190" s="152">
        <f>IF(U190="sníž. přenesená",N190,0)</f>
        <v>0</v>
      </c>
      <c r="BI190" s="152">
        <f>IF(U190="nulová",N190,0)</f>
        <v>0</v>
      </c>
      <c r="BJ190" s="21" t="s">
        <v>89</v>
      </c>
      <c r="BK190" s="152">
        <f>ROUND(L190*K190,2)</f>
        <v>0</v>
      </c>
      <c r="BL190" s="21" t="s">
        <v>251</v>
      </c>
      <c r="BM190" s="21" t="s">
        <v>1810</v>
      </c>
    </row>
    <row r="191" s="1" customFormat="1" ht="96" customHeight="1">
      <c r="B191" s="46"/>
      <c r="C191" s="47"/>
      <c r="D191" s="47"/>
      <c r="E191" s="47"/>
      <c r="F191" s="258" t="s">
        <v>1811</v>
      </c>
      <c r="G191" s="67"/>
      <c r="H191" s="67"/>
      <c r="I191" s="67"/>
      <c r="J191" s="47"/>
      <c r="K191" s="47"/>
      <c r="L191" s="47"/>
      <c r="M191" s="47"/>
      <c r="N191" s="47"/>
      <c r="O191" s="47"/>
      <c r="P191" s="47"/>
      <c r="Q191" s="47"/>
      <c r="R191" s="48"/>
      <c r="T191" s="197"/>
      <c r="U191" s="47"/>
      <c r="V191" s="47"/>
      <c r="W191" s="47"/>
      <c r="X191" s="47"/>
      <c r="Y191" s="47"/>
      <c r="Z191" s="47"/>
      <c r="AA191" s="100"/>
      <c r="AT191" s="21" t="s">
        <v>312</v>
      </c>
      <c r="AU191" s="21" t="s">
        <v>96</v>
      </c>
    </row>
    <row r="192" s="1" customFormat="1" ht="38.25" customHeight="1">
      <c r="B192" s="46"/>
      <c r="C192" s="228" t="s">
        <v>406</v>
      </c>
      <c r="D192" s="228" t="s">
        <v>192</v>
      </c>
      <c r="E192" s="229" t="s">
        <v>1812</v>
      </c>
      <c r="F192" s="230" t="s">
        <v>1813</v>
      </c>
      <c r="G192" s="230"/>
      <c r="H192" s="230"/>
      <c r="I192" s="230"/>
      <c r="J192" s="231" t="s">
        <v>688</v>
      </c>
      <c r="K192" s="232">
        <v>1</v>
      </c>
      <c r="L192" s="233">
        <v>0</v>
      </c>
      <c r="M192" s="234"/>
      <c r="N192" s="235">
        <f>ROUND(L192*K192,2)</f>
        <v>0</v>
      </c>
      <c r="O192" s="235"/>
      <c r="P192" s="235"/>
      <c r="Q192" s="235"/>
      <c r="R192" s="48"/>
      <c r="T192" s="236" t="s">
        <v>22</v>
      </c>
      <c r="U192" s="56" t="s">
        <v>46</v>
      </c>
      <c r="V192" s="47"/>
      <c r="W192" s="237">
        <f>V192*K192</f>
        <v>0</v>
      </c>
      <c r="X192" s="237">
        <v>0</v>
      </c>
      <c r="Y192" s="237">
        <f>X192*K192</f>
        <v>0</v>
      </c>
      <c r="Z192" s="237">
        <v>0</v>
      </c>
      <c r="AA192" s="238">
        <f>Z192*K192</f>
        <v>0</v>
      </c>
      <c r="AR192" s="21" t="s">
        <v>251</v>
      </c>
      <c r="AT192" s="21" t="s">
        <v>192</v>
      </c>
      <c r="AU192" s="21" t="s">
        <v>96</v>
      </c>
      <c r="AY192" s="21" t="s">
        <v>191</v>
      </c>
      <c r="BE192" s="152">
        <f>IF(U192="základní",N192,0)</f>
        <v>0</v>
      </c>
      <c r="BF192" s="152">
        <f>IF(U192="snížená",N192,0)</f>
        <v>0</v>
      </c>
      <c r="BG192" s="152">
        <f>IF(U192="zákl. přenesená",N192,0)</f>
        <v>0</v>
      </c>
      <c r="BH192" s="152">
        <f>IF(U192="sníž. přenesená",N192,0)</f>
        <v>0</v>
      </c>
      <c r="BI192" s="152">
        <f>IF(U192="nulová",N192,0)</f>
        <v>0</v>
      </c>
      <c r="BJ192" s="21" t="s">
        <v>89</v>
      </c>
      <c r="BK192" s="152">
        <f>ROUND(L192*K192,2)</f>
        <v>0</v>
      </c>
      <c r="BL192" s="21" t="s">
        <v>251</v>
      </c>
      <c r="BM192" s="21" t="s">
        <v>1814</v>
      </c>
    </row>
    <row r="193" s="1" customFormat="1" ht="48" customHeight="1">
      <c r="B193" s="46"/>
      <c r="C193" s="47"/>
      <c r="D193" s="47"/>
      <c r="E193" s="47"/>
      <c r="F193" s="258" t="s">
        <v>1746</v>
      </c>
      <c r="G193" s="67"/>
      <c r="H193" s="67"/>
      <c r="I193" s="67"/>
      <c r="J193" s="47"/>
      <c r="K193" s="47"/>
      <c r="L193" s="47"/>
      <c r="M193" s="47"/>
      <c r="N193" s="47"/>
      <c r="O193" s="47"/>
      <c r="P193" s="47"/>
      <c r="Q193" s="47"/>
      <c r="R193" s="48"/>
      <c r="T193" s="197"/>
      <c r="U193" s="47"/>
      <c r="V193" s="47"/>
      <c r="W193" s="47"/>
      <c r="X193" s="47"/>
      <c r="Y193" s="47"/>
      <c r="Z193" s="47"/>
      <c r="AA193" s="100"/>
      <c r="AT193" s="21" t="s">
        <v>312</v>
      </c>
      <c r="AU193" s="21" t="s">
        <v>96</v>
      </c>
    </row>
    <row r="194" s="1" customFormat="1" ht="63.75" customHeight="1">
      <c r="B194" s="46"/>
      <c r="C194" s="250" t="s">
        <v>531</v>
      </c>
      <c r="D194" s="250" t="s">
        <v>306</v>
      </c>
      <c r="E194" s="251" t="s">
        <v>1815</v>
      </c>
      <c r="F194" s="252" t="s">
        <v>1816</v>
      </c>
      <c r="G194" s="252"/>
      <c r="H194" s="252"/>
      <c r="I194" s="252"/>
      <c r="J194" s="253" t="s">
        <v>688</v>
      </c>
      <c r="K194" s="254">
        <v>1</v>
      </c>
      <c r="L194" s="255">
        <v>0</v>
      </c>
      <c r="M194" s="256"/>
      <c r="N194" s="257">
        <f>ROUND(L194*K194,2)</f>
        <v>0</v>
      </c>
      <c r="O194" s="235"/>
      <c r="P194" s="235"/>
      <c r="Q194" s="235"/>
      <c r="R194" s="48"/>
      <c r="T194" s="236" t="s">
        <v>22</v>
      </c>
      <c r="U194" s="56" t="s">
        <v>46</v>
      </c>
      <c r="V194" s="47"/>
      <c r="W194" s="237">
        <f>V194*K194</f>
        <v>0</v>
      </c>
      <c r="X194" s="237">
        <v>0</v>
      </c>
      <c r="Y194" s="237">
        <f>X194*K194</f>
        <v>0</v>
      </c>
      <c r="Z194" s="237">
        <v>0</v>
      </c>
      <c r="AA194" s="238">
        <f>Z194*K194</f>
        <v>0</v>
      </c>
      <c r="AR194" s="21" t="s">
        <v>531</v>
      </c>
      <c r="AT194" s="21" t="s">
        <v>306</v>
      </c>
      <c r="AU194" s="21" t="s">
        <v>96</v>
      </c>
      <c r="AY194" s="21" t="s">
        <v>191</v>
      </c>
      <c r="BE194" s="152">
        <f>IF(U194="základní",N194,0)</f>
        <v>0</v>
      </c>
      <c r="BF194" s="152">
        <f>IF(U194="snížená",N194,0)</f>
        <v>0</v>
      </c>
      <c r="BG194" s="152">
        <f>IF(U194="zákl. přenesená",N194,0)</f>
        <v>0</v>
      </c>
      <c r="BH194" s="152">
        <f>IF(U194="sníž. přenesená",N194,0)</f>
        <v>0</v>
      </c>
      <c r="BI194" s="152">
        <f>IF(U194="nulová",N194,0)</f>
        <v>0</v>
      </c>
      <c r="BJ194" s="21" t="s">
        <v>89</v>
      </c>
      <c r="BK194" s="152">
        <f>ROUND(L194*K194,2)</f>
        <v>0</v>
      </c>
      <c r="BL194" s="21" t="s">
        <v>251</v>
      </c>
      <c r="BM194" s="21" t="s">
        <v>1817</v>
      </c>
    </row>
    <row r="195" s="1" customFormat="1" ht="84" customHeight="1">
      <c r="B195" s="46"/>
      <c r="C195" s="47"/>
      <c r="D195" s="47"/>
      <c r="E195" s="47"/>
      <c r="F195" s="258" t="s">
        <v>1818</v>
      </c>
      <c r="G195" s="67"/>
      <c r="H195" s="67"/>
      <c r="I195" s="67"/>
      <c r="J195" s="47"/>
      <c r="K195" s="47"/>
      <c r="L195" s="47"/>
      <c r="M195" s="47"/>
      <c r="N195" s="47"/>
      <c r="O195" s="47"/>
      <c r="P195" s="47"/>
      <c r="Q195" s="47"/>
      <c r="R195" s="48"/>
      <c r="T195" s="197"/>
      <c r="U195" s="47"/>
      <c r="V195" s="47"/>
      <c r="W195" s="47"/>
      <c r="X195" s="47"/>
      <c r="Y195" s="47"/>
      <c r="Z195" s="47"/>
      <c r="AA195" s="100"/>
      <c r="AT195" s="21" t="s">
        <v>312</v>
      </c>
      <c r="AU195" s="21" t="s">
        <v>96</v>
      </c>
    </row>
    <row r="196" s="1" customFormat="1" ht="38.25" customHeight="1">
      <c r="B196" s="46"/>
      <c r="C196" s="228" t="s">
        <v>535</v>
      </c>
      <c r="D196" s="228" t="s">
        <v>192</v>
      </c>
      <c r="E196" s="229" t="s">
        <v>1819</v>
      </c>
      <c r="F196" s="230" t="s">
        <v>1813</v>
      </c>
      <c r="G196" s="230"/>
      <c r="H196" s="230"/>
      <c r="I196" s="230"/>
      <c r="J196" s="231" t="s">
        <v>688</v>
      </c>
      <c r="K196" s="232">
        <v>1</v>
      </c>
      <c r="L196" s="233">
        <v>0</v>
      </c>
      <c r="M196" s="234"/>
      <c r="N196" s="235">
        <f>ROUND(L196*K196,2)</f>
        <v>0</v>
      </c>
      <c r="O196" s="235"/>
      <c r="P196" s="235"/>
      <c r="Q196" s="235"/>
      <c r="R196" s="48"/>
      <c r="T196" s="236" t="s">
        <v>22</v>
      </c>
      <c r="U196" s="56" t="s">
        <v>46</v>
      </c>
      <c r="V196" s="47"/>
      <c r="W196" s="237">
        <f>V196*K196</f>
        <v>0</v>
      </c>
      <c r="X196" s="237">
        <v>0</v>
      </c>
      <c r="Y196" s="237">
        <f>X196*K196</f>
        <v>0</v>
      </c>
      <c r="Z196" s="237">
        <v>0</v>
      </c>
      <c r="AA196" s="238">
        <f>Z196*K196</f>
        <v>0</v>
      </c>
      <c r="AR196" s="21" t="s">
        <v>251</v>
      </c>
      <c r="AT196" s="21" t="s">
        <v>192</v>
      </c>
      <c r="AU196" s="21" t="s">
        <v>96</v>
      </c>
      <c r="AY196" s="21" t="s">
        <v>191</v>
      </c>
      <c r="BE196" s="152">
        <f>IF(U196="základní",N196,0)</f>
        <v>0</v>
      </c>
      <c r="BF196" s="152">
        <f>IF(U196="snížená",N196,0)</f>
        <v>0</v>
      </c>
      <c r="BG196" s="152">
        <f>IF(U196="zákl. přenesená",N196,0)</f>
        <v>0</v>
      </c>
      <c r="BH196" s="152">
        <f>IF(U196="sníž. přenesená",N196,0)</f>
        <v>0</v>
      </c>
      <c r="BI196" s="152">
        <f>IF(U196="nulová",N196,0)</f>
        <v>0</v>
      </c>
      <c r="BJ196" s="21" t="s">
        <v>89</v>
      </c>
      <c r="BK196" s="152">
        <f>ROUND(L196*K196,2)</f>
        <v>0</v>
      </c>
      <c r="BL196" s="21" t="s">
        <v>251</v>
      </c>
      <c r="BM196" s="21" t="s">
        <v>1820</v>
      </c>
    </row>
    <row r="197" s="1" customFormat="1" ht="48" customHeight="1">
      <c r="B197" s="46"/>
      <c r="C197" s="47"/>
      <c r="D197" s="47"/>
      <c r="E197" s="47"/>
      <c r="F197" s="258" t="s">
        <v>1746</v>
      </c>
      <c r="G197" s="67"/>
      <c r="H197" s="67"/>
      <c r="I197" s="67"/>
      <c r="J197" s="47"/>
      <c r="K197" s="47"/>
      <c r="L197" s="47"/>
      <c r="M197" s="47"/>
      <c r="N197" s="47"/>
      <c r="O197" s="47"/>
      <c r="P197" s="47"/>
      <c r="Q197" s="47"/>
      <c r="R197" s="48"/>
      <c r="T197" s="197"/>
      <c r="U197" s="47"/>
      <c r="V197" s="47"/>
      <c r="W197" s="47"/>
      <c r="X197" s="47"/>
      <c r="Y197" s="47"/>
      <c r="Z197" s="47"/>
      <c r="AA197" s="100"/>
      <c r="AT197" s="21" t="s">
        <v>312</v>
      </c>
      <c r="AU197" s="21" t="s">
        <v>96</v>
      </c>
    </row>
    <row r="198" s="1" customFormat="1" ht="63.75" customHeight="1">
      <c r="B198" s="46"/>
      <c r="C198" s="250" t="s">
        <v>539</v>
      </c>
      <c r="D198" s="250" t="s">
        <v>306</v>
      </c>
      <c r="E198" s="251" t="s">
        <v>1821</v>
      </c>
      <c r="F198" s="252" t="s">
        <v>1822</v>
      </c>
      <c r="G198" s="252"/>
      <c r="H198" s="252"/>
      <c r="I198" s="252"/>
      <c r="J198" s="253" t="s">
        <v>688</v>
      </c>
      <c r="K198" s="254">
        <v>1</v>
      </c>
      <c r="L198" s="255">
        <v>0</v>
      </c>
      <c r="M198" s="256"/>
      <c r="N198" s="257">
        <f>ROUND(L198*K198,2)</f>
        <v>0</v>
      </c>
      <c r="O198" s="235"/>
      <c r="P198" s="235"/>
      <c r="Q198" s="235"/>
      <c r="R198" s="48"/>
      <c r="T198" s="236" t="s">
        <v>22</v>
      </c>
      <c r="U198" s="56" t="s">
        <v>46</v>
      </c>
      <c r="V198" s="47"/>
      <c r="W198" s="237">
        <f>V198*K198</f>
        <v>0</v>
      </c>
      <c r="X198" s="237">
        <v>0</v>
      </c>
      <c r="Y198" s="237">
        <f>X198*K198</f>
        <v>0</v>
      </c>
      <c r="Z198" s="237">
        <v>0</v>
      </c>
      <c r="AA198" s="238">
        <f>Z198*K198</f>
        <v>0</v>
      </c>
      <c r="AR198" s="21" t="s">
        <v>531</v>
      </c>
      <c r="AT198" s="21" t="s">
        <v>306</v>
      </c>
      <c r="AU198" s="21" t="s">
        <v>96</v>
      </c>
      <c r="AY198" s="21" t="s">
        <v>191</v>
      </c>
      <c r="BE198" s="152">
        <f>IF(U198="základní",N198,0)</f>
        <v>0</v>
      </c>
      <c r="BF198" s="152">
        <f>IF(U198="snížená",N198,0)</f>
        <v>0</v>
      </c>
      <c r="BG198" s="152">
        <f>IF(U198="zákl. přenesená",N198,0)</f>
        <v>0</v>
      </c>
      <c r="BH198" s="152">
        <f>IF(U198="sníž. přenesená",N198,0)</f>
        <v>0</v>
      </c>
      <c r="BI198" s="152">
        <f>IF(U198="nulová",N198,0)</f>
        <v>0</v>
      </c>
      <c r="BJ198" s="21" t="s">
        <v>89</v>
      </c>
      <c r="BK198" s="152">
        <f>ROUND(L198*K198,2)</f>
        <v>0</v>
      </c>
      <c r="BL198" s="21" t="s">
        <v>251</v>
      </c>
      <c r="BM198" s="21" t="s">
        <v>1823</v>
      </c>
    </row>
    <row r="199" s="1" customFormat="1" ht="84" customHeight="1">
      <c r="B199" s="46"/>
      <c r="C199" s="47"/>
      <c r="D199" s="47"/>
      <c r="E199" s="47"/>
      <c r="F199" s="258" t="s">
        <v>1824</v>
      </c>
      <c r="G199" s="67"/>
      <c r="H199" s="67"/>
      <c r="I199" s="67"/>
      <c r="J199" s="47"/>
      <c r="K199" s="47"/>
      <c r="L199" s="47"/>
      <c r="M199" s="47"/>
      <c r="N199" s="47"/>
      <c r="O199" s="47"/>
      <c r="P199" s="47"/>
      <c r="Q199" s="47"/>
      <c r="R199" s="48"/>
      <c r="T199" s="197"/>
      <c r="U199" s="47"/>
      <c r="V199" s="47"/>
      <c r="W199" s="47"/>
      <c r="X199" s="47"/>
      <c r="Y199" s="47"/>
      <c r="Z199" s="47"/>
      <c r="AA199" s="100"/>
      <c r="AT199" s="21" t="s">
        <v>312</v>
      </c>
      <c r="AU199" s="21" t="s">
        <v>96</v>
      </c>
    </row>
    <row r="200" s="1" customFormat="1" ht="38.25" customHeight="1">
      <c r="B200" s="46"/>
      <c r="C200" s="228" t="s">
        <v>544</v>
      </c>
      <c r="D200" s="228" t="s">
        <v>192</v>
      </c>
      <c r="E200" s="229" t="s">
        <v>1825</v>
      </c>
      <c r="F200" s="230" t="s">
        <v>1813</v>
      </c>
      <c r="G200" s="230"/>
      <c r="H200" s="230"/>
      <c r="I200" s="230"/>
      <c r="J200" s="231" t="s">
        <v>688</v>
      </c>
      <c r="K200" s="232">
        <v>1</v>
      </c>
      <c r="L200" s="233">
        <v>0</v>
      </c>
      <c r="M200" s="234"/>
      <c r="N200" s="235">
        <f>ROUND(L200*K200,2)</f>
        <v>0</v>
      </c>
      <c r="O200" s="235"/>
      <c r="P200" s="235"/>
      <c r="Q200" s="235"/>
      <c r="R200" s="48"/>
      <c r="T200" s="236" t="s">
        <v>22</v>
      </c>
      <c r="U200" s="56" t="s">
        <v>46</v>
      </c>
      <c r="V200" s="47"/>
      <c r="W200" s="237">
        <f>V200*K200</f>
        <v>0</v>
      </c>
      <c r="X200" s="237">
        <v>0</v>
      </c>
      <c r="Y200" s="237">
        <f>X200*K200</f>
        <v>0</v>
      </c>
      <c r="Z200" s="237">
        <v>0</v>
      </c>
      <c r="AA200" s="238">
        <f>Z200*K200</f>
        <v>0</v>
      </c>
      <c r="AR200" s="21" t="s">
        <v>251</v>
      </c>
      <c r="AT200" s="21" t="s">
        <v>192</v>
      </c>
      <c r="AU200" s="21" t="s">
        <v>96</v>
      </c>
      <c r="AY200" s="21" t="s">
        <v>191</v>
      </c>
      <c r="BE200" s="152">
        <f>IF(U200="základní",N200,0)</f>
        <v>0</v>
      </c>
      <c r="BF200" s="152">
        <f>IF(U200="snížená",N200,0)</f>
        <v>0</v>
      </c>
      <c r="BG200" s="152">
        <f>IF(U200="zákl. přenesená",N200,0)</f>
        <v>0</v>
      </c>
      <c r="BH200" s="152">
        <f>IF(U200="sníž. přenesená",N200,0)</f>
        <v>0</v>
      </c>
      <c r="BI200" s="152">
        <f>IF(U200="nulová",N200,0)</f>
        <v>0</v>
      </c>
      <c r="BJ200" s="21" t="s">
        <v>89</v>
      </c>
      <c r="BK200" s="152">
        <f>ROUND(L200*K200,2)</f>
        <v>0</v>
      </c>
      <c r="BL200" s="21" t="s">
        <v>251</v>
      </c>
      <c r="BM200" s="21" t="s">
        <v>1826</v>
      </c>
    </row>
    <row r="201" s="1" customFormat="1" ht="48" customHeight="1">
      <c r="B201" s="46"/>
      <c r="C201" s="47"/>
      <c r="D201" s="47"/>
      <c r="E201" s="47"/>
      <c r="F201" s="258" t="s">
        <v>1746</v>
      </c>
      <c r="G201" s="67"/>
      <c r="H201" s="67"/>
      <c r="I201" s="67"/>
      <c r="J201" s="47"/>
      <c r="K201" s="47"/>
      <c r="L201" s="47"/>
      <c r="M201" s="47"/>
      <c r="N201" s="47"/>
      <c r="O201" s="47"/>
      <c r="P201" s="47"/>
      <c r="Q201" s="47"/>
      <c r="R201" s="48"/>
      <c r="T201" s="197"/>
      <c r="U201" s="47"/>
      <c r="V201" s="47"/>
      <c r="W201" s="47"/>
      <c r="X201" s="47"/>
      <c r="Y201" s="47"/>
      <c r="Z201" s="47"/>
      <c r="AA201" s="100"/>
      <c r="AT201" s="21" t="s">
        <v>312</v>
      </c>
      <c r="AU201" s="21" t="s">
        <v>96</v>
      </c>
    </row>
    <row r="202" s="1" customFormat="1" ht="38.25" customHeight="1">
      <c r="B202" s="46"/>
      <c r="C202" s="250" t="s">
        <v>548</v>
      </c>
      <c r="D202" s="250" t="s">
        <v>306</v>
      </c>
      <c r="E202" s="251" t="s">
        <v>1827</v>
      </c>
      <c r="F202" s="252" t="s">
        <v>1828</v>
      </c>
      <c r="G202" s="252"/>
      <c r="H202" s="252"/>
      <c r="I202" s="252"/>
      <c r="J202" s="253" t="s">
        <v>688</v>
      </c>
      <c r="K202" s="254">
        <v>1</v>
      </c>
      <c r="L202" s="255">
        <v>0</v>
      </c>
      <c r="M202" s="256"/>
      <c r="N202" s="257">
        <f>ROUND(L202*K202,2)</f>
        <v>0</v>
      </c>
      <c r="O202" s="235"/>
      <c r="P202" s="235"/>
      <c r="Q202" s="235"/>
      <c r="R202" s="48"/>
      <c r="T202" s="236" t="s">
        <v>22</v>
      </c>
      <c r="U202" s="56" t="s">
        <v>46</v>
      </c>
      <c r="V202" s="47"/>
      <c r="W202" s="237">
        <f>V202*K202</f>
        <v>0</v>
      </c>
      <c r="X202" s="237">
        <v>0</v>
      </c>
      <c r="Y202" s="237">
        <f>X202*K202</f>
        <v>0</v>
      </c>
      <c r="Z202" s="237">
        <v>0</v>
      </c>
      <c r="AA202" s="238">
        <f>Z202*K202</f>
        <v>0</v>
      </c>
      <c r="AR202" s="21" t="s">
        <v>531</v>
      </c>
      <c r="AT202" s="21" t="s">
        <v>306</v>
      </c>
      <c r="AU202" s="21" t="s">
        <v>96</v>
      </c>
      <c r="AY202" s="21" t="s">
        <v>191</v>
      </c>
      <c r="BE202" s="152">
        <f>IF(U202="základní",N202,0)</f>
        <v>0</v>
      </c>
      <c r="BF202" s="152">
        <f>IF(U202="snížená",N202,0)</f>
        <v>0</v>
      </c>
      <c r="BG202" s="152">
        <f>IF(U202="zákl. přenesená",N202,0)</f>
        <v>0</v>
      </c>
      <c r="BH202" s="152">
        <f>IF(U202="sníž. přenesená",N202,0)</f>
        <v>0</v>
      </c>
      <c r="BI202" s="152">
        <f>IF(U202="nulová",N202,0)</f>
        <v>0</v>
      </c>
      <c r="BJ202" s="21" t="s">
        <v>89</v>
      </c>
      <c r="BK202" s="152">
        <f>ROUND(L202*K202,2)</f>
        <v>0</v>
      </c>
      <c r="BL202" s="21" t="s">
        <v>251</v>
      </c>
      <c r="BM202" s="21" t="s">
        <v>1829</v>
      </c>
    </row>
    <row r="203" s="1" customFormat="1" ht="84" customHeight="1">
      <c r="B203" s="46"/>
      <c r="C203" s="47"/>
      <c r="D203" s="47"/>
      <c r="E203" s="47"/>
      <c r="F203" s="258" t="s">
        <v>1830</v>
      </c>
      <c r="G203" s="67"/>
      <c r="H203" s="67"/>
      <c r="I203" s="67"/>
      <c r="J203" s="47"/>
      <c r="K203" s="47"/>
      <c r="L203" s="47"/>
      <c r="M203" s="47"/>
      <c r="N203" s="47"/>
      <c r="O203" s="47"/>
      <c r="P203" s="47"/>
      <c r="Q203" s="47"/>
      <c r="R203" s="48"/>
      <c r="T203" s="197"/>
      <c r="U203" s="47"/>
      <c r="V203" s="47"/>
      <c r="W203" s="47"/>
      <c r="X203" s="47"/>
      <c r="Y203" s="47"/>
      <c r="Z203" s="47"/>
      <c r="AA203" s="100"/>
      <c r="AT203" s="21" t="s">
        <v>312</v>
      </c>
      <c r="AU203" s="21" t="s">
        <v>96</v>
      </c>
    </row>
    <row r="204" s="1" customFormat="1" ht="38.25" customHeight="1">
      <c r="B204" s="46"/>
      <c r="C204" s="228" t="s">
        <v>552</v>
      </c>
      <c r="D204" s="228" t="s">
        <v>192</v>
      </c>
      <c r="E204" s="229" t="s">
        <v>1831</v>
      </c>
      <c r="F204" s="230" t="s">
        <v>1832</v>
      </c>
      <c r="G204" s="230"/>
      <c r="H204" s="230"/>
      <c r="I204" s="230"/>
      <c r="J204" s="231" t="s">
        <v>348</v>
      </c>
      <c r="K204" s="232">
        <v>34.200000000000003</v>
      </c>
      <c r="L204" s="233">
        <v>0</v>
      </c>
      <c r="M204" s="234"/>
      <c r="N204" s="235">
        <f>ROUND(L204*K204,2)</f>
        <v>0</v>
      </c>
      <c r="O204" s="235"/>
      <c r="P204" s="235"/>
      <c r="Q204" s="235"/>
      <c r="R204" s="48"/>
      <c r="T204" s="236" t="s">
        <v>22</v>
      </c>
      <c r="U204" s="56" t="s">
        <v>46</v>
      </c>
      <c r="V204" s="47"/>
      <c r="W204" s="237">
        <f>V204*K204</f>
        <v>0</v>
      </c>
      <c r="X204" s="237">
        <v>0</v>
      </c>
      <c r="Y204" s="237">
        <f>X204*K204</f>
        <v>0</v>
      </c>
      <c r="Z204" s="237">
        <v>0</v>
      </c>
      <c r="AA204" s="238">
        <f>Z204*K204</f>
        <v>0</v>
      </c>
      <c r="AR204" s="21" t="s">
        <v>251</v>
      </c>
      <c r="AT204" s="21" t="s">
        <v>192</v>
      </c>
      <c r="AU204" s="21" t="s">
        <v>96</v>
      </c>
      <c r="AY204" s="21" t="s">
        <v>191</v>
      </c>
      <c r="BE204" s="152">
        <f>IF(U204="základní",N204,0)</f>
        <v>0</v>
      </c>
      <c r="BF204" s="152">
        <f>IF(U204="snížená",N204,0)</f>
        <v>0</v>
      </c>
      <c r="BG204" s="152">
        <f>IF(U204="zákl. přenesená",N204,0)</f>
        <v>0</v>
      </c>
      <c r="BH204" s="152">
        <f>IF(U204="sníž. přenesená",N204,0)</f>
        <v>0</v>
      </c>
      <c r="BI204" s="152">
        <f>IF(U204="nulová",N204,0)</f>
        <v>0</v>
      </c>
      <c r="BJ204" s="21" t="s">
        <v>89</v>
      </c>
      <c r="BK204" s="152">
        <f>ROUND(L204*K204,2)</f>
        <v>0</v>
      </c>
      <c r="BL204" s="21" t="s">
        <v>251</v>
      </c>
      <c r="BM204" s="21" t="s">
        <v>1833</v>
      </c>
    </row>
    <row r="205" s="1" customFormat="1" ht="48" customHeight="1">
      <c r="B205" s="46"/>
      <c r="C205" s="47"/>
      <c r="D205" s="47"/>
      <c r="E205" s="47"/>
      <c r="F205" s="258" t="s">
        <v>1746</v>
      </c>
      <c r="G205" s="67"/>
      <c r="H205" s="67"/>
      <c r="I205" s="67"/>
      <c r="J205" s="47"/>
      <c r="K205" s="47"/>
      <c r="L205" s="47"/>
      <c r="M205" s="47"/>
      <c r="N205" s="47"/>
      <c r="O205" s="47"/>
      <c r="P205" s="47"/>
      <c r="Q205" s="47"/>
      <c r="R205" s="48"/>
      <c r="T205" s="197"/>
      <c r="U205" s="47"/>
      <c r="V205" s="47"/>
      <c r="W205" s="47"/>
      <c r="X205" s="47"/>
      <c r="Y205" s="47"/>
      <c r="Z205" s="47"/>
      <c r="AA205" s="100"/>
      <c r="AT205" s="21" t="s">
        <v>312</v>
      </c>
      <c r="AU205" s="21" t="s">
        <v>96</v>
      </c>
    </row>
    <row r="206" s="1" customFormat="1" ht="51" customHeight="1">
      <c r="B206" s="46"/>
      <c r="C206" s="250" t="s">
        <v>556</v>
      </c>
      <c r="D206" s="250" t="s">
        <v>306</v>
      </c>
      <c r="E206" s="251" t="s">
        <v>1834</v>
      </c>
      <c r="F206" s="252" t="s">
        <v>1835</v>
      </c>
      <c r="G206" s="252"/>
      <c r="H206" s="252"/>
      <c r="I206" s="252"/>
      <c r="J206" s="253" t="s">
        <v>348</v>
      </c>
      <c r="K206" s="254">
        <v>36.594000000000001</v>
      </c>
      <c r="L206" s="255">
        <v>0</v>
      </c>
      <c r="M206" s="256"/>
      <c r="N206" s="257">
        <f>ROUND(L206*K206,2)</f>
        <v>0</v>
      </c>
      <c r="O206" s="235"/>
      <c r="P206" s="235"/>
      <c r="Q206" s="235"/>
      <c r="R206" s="48"/>
      <c r="T206" s="236" t="s">
        <v>22</v>
      </c>
      <c r="U206" s="56" t="s">
        <v>46</v>
      </c>
      <c r="V206" s="47"/>
      <c r="W206" s="237">
        <f>V206*K206</f>
        <v>0</v>
      </c>
      <c r="X206" s="237">
        <v>0</v>
      </c>
      <c r="Y206" s="237">
        <f>X206*K206</f>
        <v>0</v>
      </c>
      <c r="Z206" s="237">
        <v>0</v>
      </c>
      <c r="AA206" s="238">
        <f>Z206*K206</f>
        <v>0</v>
      </c>
      <c r="AR206" s="21" t="s">
        <v>531</v>
      </c>
      <c r="AT206" s="21" t="s">
        <v>306</v>
      </c>
      <c r="AU206" s="21" t="s">
        <v>96</v>
      </c>
      <c r="AY206" s="21" t="s">
        <v>191</v>
      </c>
      <c r="BE206" s="152">
        <f>IF(U206="základní",N206,0)</f>
        <v>0</v>
      </c>
      <c r="BF206" s="152">
        <f>IF(U206="snížená",N206,0)</f>
        <v>0</v>
      </c>
      <c r="BG206" s="152">
        <f>IF(U206="zákl. přenesená",N206,0)</f>
        <v>0</v>
      </c>
      <c r="BH206" s="152">
        <f>IF(U206="sníž. přenesená",N206,0)</f>
        <v>0</v>
      </c>
      <c r="BI206" s="152">
        <f>IF(U206="nulová",N206,0)</f>
        <v>0</v>
      </c>
      <c r="BJ206" s="21" t="s">
        <v>89</v>
      </c>
      <c r="BK206" s="152">
        <f>ROUND(L206*K206,2)</f>
        <v>0</v>
      </c>
      <c r="BL206" s="21" t="s">
        <v>251</v>
      </c>
      <c r="BM206" s="21" t="s">
        <v>1836</v>
      </c>
    </row>
    <row r="207" s="1" customFormat="1" ht="96" customHeight="1">
      <c r="B207" s="46"/>
      <c r="C207" s="47"/>
      <c r="D207" s="47"/>
      <c r="E207" s="47"/>
      <c r="F207" s="258" t="s">
        <v>1837</v>
      </c>
      <c r="G207" s="67"/>
      <c r="H207" s="67"/>
      <c r="I207" s="67"/>
      <c r="J207" s="47"/>
      <c r="K207" s="47"/>
      <c r="L207" s="47"/>
      <c r="M207" s="47"/>
      <c r="N207" s="47"/>
      <c r="O207" s="47"/>
      <c r="P207" s="47"/>
      <c r="Q207" s="47"/>
      <c r="R207" s="48"/>
      <c r="T207" s="197"/>
      <c r="U207" s="47"/>
      <c r="V207" s="47"/>
      <c r="W207" s="47"/>
      <c r="X207" s="47"/>
      <c r="Y207" s="47"/>
      <c r="Z207" s="47"/>
      <c r="AA207" s="100"/>
      <c r="AT207" s="21" t="s">
        <v>312</v>
      </c>
      <c r="AU207" s="21" t="s">
        <v>96</v>
      </c>
    </row>
    <row r="208" s="1" customFormat="1" ht="25.5" customHeight="1">
      <c r="B208" s="46"/>
      <c r="C208" s="228" t="s">
        <v>560</v>
      </c>
      <c r="D208" s="228" t="s">
        <v>192</v>
      </c>
      <c r="E208" s="229" t="s">
        <v>1838</v>
      </c>
      <c r="F208" s="230" t="s">
        <v>1839</v>
      </c>
      <c r="G208" s="230"/>
      <c r="H208" s="230"/>
      <c r="I208" s="230"/>
      <c r="J208" s="231" t="s">
        <v>348</v>
      </c>
      <c r="K208" s="232">
        <v>34.200000000000003</v>
      </c>
      <c r="L208" s="233">
        <v>0</v>
      </c>
      <c r="M208" s="234"/>
      <c r="N208" s="235">
        <f>ROUND(L208*K208,2)</f>
        <v>0</v>
      </c>
      <c r="O208" s="235"/>
      <c r="P208" s="235"/>
      <c r="Q208" s="235"/>
      <c r="R208" s="48"/>
      <c r="T208" s="236" t="s">
        <v>22</v>
      </c>
      <c r="U208" s="56" t="s">
        <v>46</v>
      </c>
      <c r="V208" s="47"/>
      <c r="W208" s="237">
        <f>V208*K208</f>
        <v>0</v>
      </c>
      <c r="X208" s="237">
        <v>0</v>
      </c>
      <c r="Y208" s="237">
        <f>X208*K208</f>
        <v>0</v>
      </c>
      <c r="Z208" s="237">
        <v>0</v>
      </c>
      <c r="AA208" s="238">
        <f>Z208*K208</f>
        <v>0</v>
      </c>
      <c r="AR208" s="21" t="s">
        <v>251</v>
      </c>
      <c r="AT208" s="21" t="s">
        <v>192</v>
      </c>
      <c r="AU208" s="21" t="s">
        <v>96</v>
      </c>
      <c r="AY208" s="21" t="s">
        <v>191</v>
      </c>
      <c r="BE208" s="152">
        <f>IF(U208="základní",N208,0)</f>
        <v>0</v>
      </c>
      <c r="BF208" s="152">
        <f>IF(U208="snížená",N208,0)</f>
        <v>0</v>
      </c>
      <c r="BG208" s="152">
        <f>IF(U208="zákl. přenesená",N208,0)</f>
        <v>0</v>
      </c>
      <c r="BH208" s="152">
        <f>IF(U208="sníž. přenesená",N208,0)</f>
        <v>0</v>
      </c>
      <c r="BI208" s="152">
        <f>IF(U208="nulová",N208,0)</f>
        <v>0</v>
      </c>
      <c r="BJ208" s="21" t="s">
        <v>89</v>
      </c>
      <c r="BK208" s="152">
        <f>ROUND(L208*K208,2)</f>
        <v>0</v>
      </c>
      <c r="BL208" s="21" t="s">
        <v>251</v>
      </c>
      <c r="BM208" s="21" t="s">
        <v>1840</v>
      </c>
    </row>
    <row r="209" s="1" customFormat="1" ht="96" customHeight="1">
      <c r="B209" s="46"/>
      <c r="C209" s="47"/>
      <c r="D209" s="47"/>
      <c r="E209" s="47"/>
      <c r="F209" s="258" t="s">
        <v>1841</v>
      </c>
      <c r="G209" s="67"/>
      <c r="H209" s="67"/>
      <c r="I209" s="67"/>
      <c r="J209" s="47"/>
      <c r="K209" s="47"/>
      <c r="L209" s="47"/>
      <c r="M209" s="47"/>
      <c r="N209" s="47"/>
      <c r="O209" s="47"/>
      <c r="P209" s="47"/>
      <c r="Q209" s="47"/>
      <c r="R209" s="48"/>
      <c r="T209" s="197"/>
      <c r="U209" s="47"/>
      <c r="V209" s="47"/>
      <c r="W209" s="47"/>
      <c r="X209" s="47"/>
      <c r="Y209" s="47"/>
      <c r="Z209" s="47"/>
      <c r="AA209" s="100"/>
      <c r="AT209" s="21" t="s">
        <v>312</v>
      </c>
      <c r="AU209" s="21" t="s">
        <v>96</v>
      </c>
    </row>
    <row r="210" s="1" customFormat="1" ht="38.25" customHeight="1">
      <c r="B210" s="46"/>
      <c r="C210" s="250" t="s">
        <v>565</v>
      </c>
      <c r="D210" s="250" t="s">
        <v>306</v>
      </c>
      <c r="E210" s="251" t="s">
        <v>1842</v>
      </c>
      <c r="F210" s="252" t="s">
        <v>1843</v>
      </c>
      <c r="G210" s="252"/>
      <c r="H210" s="252"/>
      <c r="I210" s="252"/>
      <c r="J210" s="253" t="s">
        <v>348</v>
      </c>
      <c r="K210" s="254">
        <v>36.594000000000001</v>
      </c>
      <c r="L210" s="255">
        <v>0</v>
      </c>
      <c r="M210" s="256"/>
      <c r="N210" s="257">
        <f>ROUND(L210*K210,2)</f>
        <v>0</v>
      </c>
      <c r="O210" s="235"/>
      <c r="P210" s="235"/>
      <c r="Q210" s="235"/>
      <c r="R210" s="48"/>
      <c r="T210" s="236" t="s">
        <v>22</v>
      </c>
      <c r="U210" s="56" t="s">
        <v>46</v>
      </c>
      <c r="V210" s="47"/>
      <c r="W210" s="237">
        <f>V210*K210</f>
        <v>0</v>
      </c>
      <c r="X210" s="237">
        <v>0</v>
      </c>
      <c r="Y210" s="237">
        <f>X210*K210</f>
        <v>0</v>
      </c>
      <c r="Z210" s="237">
        <v>0</v>
      </c>
      <c r="AA210" s="238">
        <f>Z210*K210</f>
        <v>0</v>
      </c>
      <c r="AR210" s="21" t="s">
        <v>531</v>
      </c>
      <c r="AT210" s="21" t="s">
        <v>306</v>
      </c>
      <c r="AU210" s="21" t="s">
        <v>96</v>
      </c>
      <c r="AY210" s="21" t="s">
        <v>191</v>
      </c>
      <c r="BE210" s="152">
        <f>IF(U210="základní",N210,0)</f>
        <v>0</v>
      </c>
      <c r="BF210" s="152">
        <f>IF(U210="snížená",N210,0)</f>
        <v>0</v>
      </c>
      <c r="BG210" s="152">
        <f>IF(U210="zákl. přenesená",N210,0)</f>
        <v>0</v>
      </c>
      <c r="BH210" s="152">
        <f>IF(U210="sníž. přenesená",N210,0)</f>
        <v>0</v>
      </c>
      <c r="BI210" s="152">
        <f>IF(U210="nulová",N210,0)</f>
        <v>0</v>
      </c>
      <c r="BJ210" s="21" t="s">
        <v>89</v>
      </c>
      <c r="BK210" s="152">
        <f>ROUND(L210*K210,2)</f>
        <v>0</v>
      </c>
      <c r="BL210" s="21" t="s">
        <v>251</v>
      </c>
      <c r="BM210" s="21" t="s">
        <v>1844</v>
      </c>
    </row>
    <row r="211" s="1" customFormat="1" ht="84" customHeight="1">
      <c r="B211" s="46"/>
      <c r="C211" s="47"/>
      <c r="D211" s="47"/>
      <c r="E211" s="47"/>
      <c r="F211" s="258" t="s">
        <v>1845</v>
      </c>
      <c r="G211" s="67"/>
      <c r="H211" s="67"/>
      <c r="I211" s="67"/>
      <c r="J211" s="47"/>
      <c r="K211" s="47"/>
      <c r="L211" s="47"/>
      <c r="M211" s="47"/>
      <c r="N211" s="47"/>
      <c r="O211" s="47"/>
      <c r="P211" s="47"/>
      <c r="Q211" s="47"/>
      <c r="R211" s="48"/>
      <c r="T211" s="197"/>
      <c r="U211" s="47"/>
      <c r="V211" s="47"/>
      <c r="W211" s="47"/>
      <c r="X211" s="47"/>
      <c r="Y211" s="47"/>
      <c r="Z211" s="47"/>
      <c r="AA211" s="100"/>
      <c r="AT211" s="21" t="s">
        <v>312</v>
      </c>
      <c r="AU211" s="21" t="s">
        <v>96</v>
      </c>
    </row>
    <row r="212" s="1" customFormat="1" ht="25.5" customHeight="1">
      <c r="B212" s="46"/>
      <c r="C212" s="228" t="s">
        <v>570</v>
      </c>
      <c r="D212" s="228" t="s">
        <v>192</v>
      </c>
      <c r="E212" s="229" t="s">
        <v>1846</v>
      </c>
      <c r="F212" s="230" t="s">
        <v>1847</v>
      </c>
      <c r="G212" s="230"/>
      <c r="H212" s="230"/>
      <c r="I212" s="230"/>
      <c r="J212" s="231" t="s">
        <v>348</v>
      </c>
      <c r="K212" s="232">
        <v>34.200000000000003</v>
      </c>
      <c r="L212" s="233">
        <v>0</v>
      </c>
      <c r="M212" s="234"/>
      <c r="N212" s="235">
        <f>ROUND(L212*K212,2)</f>
        <v>0</v>
      </c>
      <c r="O212" s="235"/>
      <c r="P212" s="235"/>
      <c r="Q212" s="235"/>
      <c r="R212" s="48"/>
      <c r="T212" s="236" t="s">
        <v>22</v>
      </c>
      <c r="U212" s="56" t="s">
        <v>46</v>
      </c>
      <c r="V212" s="47"/>
      <c r="W212" s="237">
        <f>V212*K212</f>
        <v>0</v>
      </c>
      <c r="X212" s="237">
        <v>0</v>
      </c>
      <c r="Y212" s="237">
        <f>X212*K212</f>
        <v>0</v>
      </c>
      <c r="Z212" s="237">
        <v>0</v>
      </c>
      <c r="AA212" s="238">
        <f>Z212*K212</f>
        <v>0</v>
      </c>
      <c r="AR212" s="21" t="s">
        <v>251</v>
      </c>
      <c r="AT212" s="21" t="s">
        <v>192</v>
      </c>
      <c r="AU212" s="21" t="s">
        <v>96</v>
      </c>
      <c r="AY212" s="21" t="s">
        <v>191</v>
      </c>
      <c r="BE212" s="152">
        <f>IF(U212="základní",N212,0)</f>
        <v>0</v>
      </c>
      <c r="BF212" s="152">
        <f>IF(U212="snížená",N212,0)</f>
        <v>0</v>
      </c>
      <c r="BG212" s="152">
        <f>IF(U212="zákl. přenesená",N212,0)</f>
        <v>0</v>
      </c>
      <c r="BH212" s="152">
        <f>IF(U212="sníž. přenesená",N212,0)</f>
        <v>0</v>
      </c>
      <c r="BI212" s="152">
        <f>IF(U212="nulová",N212,0)</f>
        <v>0</v>
      </c>
      <c r="BJ212" s="21" t="s">
        <v>89</v>
      </c>
      <c r="BK212" s="152">
        <f>ROUND(L212*K212,2)</f>
        <v>0</v>
      </c>
      <c r="BL212" s="21" t="s">
        <v>251</v>
      </c>
      <c r="BM212" s="21" t="s">
        <v>1848</v>
      </c>
    </row>
    <row r="213" s="1" customFormat="1" ht="72" customHeight="1">
      <c r="B213" s="46"/>
      <c r="C213" s="47"/>
      <c r="D213" s="47"/>
      <c r="E213" s="47"/>
      <c r="F213" s="258" t="s">
        <v>1849</v>
      </c>
      <c r="G213" s="67"/>
      <c r="H213" s="67"/>
      <c r="I213" s="67"/>
      <c r="J213" s="47"/>
      <c r="K213" s="47"/>
      <c r="L213" s="47"/>
      <c r="M213" s="47"/>
      <c r="N213" s="47"/>
      <c r="O213" s="47"/>
      <c r="P213" s="47"/>
      <c r="Q213" s="47"/>
      <c r="R213" s="48"/>
      <c r="T213" s="197"/>
      <c r="U213" s="47"/>
      <c r="V213" s="47"/>
      <c r="W213" s="47"/>
      <c r="X213" s="47"/>
      <c r="Y213" s="47"/>
      <c r="Z213" s="47"/>
      <c r="AA213" s="100"/>
      <c r="AT213" s="21" t="s">
        <v>312</v>
      </c>
      <c r="AU213" s="21" t="s">
        <v>96</v>
      </c>
    </row>
    <row r="214" s="1" customFormat="1" ht="25.5" customHeight="1">
      <c r="B214" s="46"/>
      <c r="C214" s="250" t="s">
        <v>575</v>
      </c>
      <c r="D214" s="250" t="s">
        <v>306</v>
      </c>
      <c r="E214" s="251" t="s">
        <v>1850</v>
      </c>
      <c r="F214" s="252" t="s">
        <v>1851</v>
      </c>
      <c r="G214" s="252"/>
      <c r="H214" s="252"/>
      <c r="I214" s="252"/>
      <c r="J214" s="253" t="s">
        <v>348</v>
      </c>
      <c r="K214" s="254">
        <v>34.200000000000003</v>
      </c>
      <c r="L214" s="255">
        <v>0</v>
      </c>
      <c r="M214" s="256"/>
      <c r="N214" s="257">
        <f>ROUND(L214*K214,2)</f>
        <v>0</v>
      </c>
      <c r="O214" s="235"/>
      <c r="P214" s="235"/>
      <c r="Q214" s="235"/>
      <c r="R214" s="48"/>
      <c r="T214" s="236" t="s">
        <v>22</v>
      </c>
      <c r="U214" s="56" t="s">
        <v>46</v>
      </c>
      <c r="V214" s="47"/>
      <c r="W214" s="237">
        <f>V214*K214</f>
        <v>0</v>
      </c>
      <c r="X214" s="237">
        <v>0</v>
      </c>
      <c r="Y214" s="237">
        <f>X214*K214</f>
        <v>0</v>
      </c>
      <c r="Z214" s="237">
        <v>0</v>
      </c>
      <c r="AA214" s="238">
        <f>Z214*K214</f>
        <v>0</v>
      </c>
      <c r="AR214" s="21" t="s">
        <v>531</v>
      </c>
      <c r="AT214" s="21" t="s">
        <v>306</v>
      </c>
      <c r="AU214" s="21" t="s">
        <v>96</v>
      </c>
      <c r="AY214" s="21" t="s">
        <v>191</v>
      </c>
      <c r="BE214" s="152">
        <f>IF(U214="základní",N214,0)</f>
        <v>0</v>
      </c>
      <c r="BF214" s="152">
        <f>IF(U214="snížená",N214,0)</f>
        <v>0</v>
      </c>
      <c r="BG214" s="152">
        <f>IF(U214="zákl. přenesená",N214,0)</f>
        <v>0</v>
      </c>
      <c r="BH214" s="152">
        <f>IF(U214="sníž. přenesená",N214,0)</f>
        <v>0</v>
      </c>
      <c r="BI214" s="152">
        <f>IF(U214="nulová",N214,0)</f>
        <v>0</v>
      </c>
      <c r="BJ214" s="21" t="s">
        <v>89</v>
      </c>
      <c r="BK214" s="152">
        <f>ROUND(L214*K214,2)</f>
        <v>0</v>
      </c>
      <c r="BL214" s="21" t="s">
        <v>251</v>
      </c>
      <c r="BM214" s="21" t="s">
        <v>1852</v>
      </c>
    </row>
    <row r="215" s="1" customFormat="1" ht="84" customHeight="1">
      <c r="B215" s="46"/>
      <c r="C215" s="47"/>
      <c r="D215" s="47"/>
      <c r="E215" s="47"/>
      <c r="F215" s="258" t="s">
        <v>1853</v>
      </c>
      <c r="G215" s="67"/>
      <c r="H215" s="67"/>
      <c r="I215" s="67"/>
      <c r="J215" s="47"/>
      <c r="K215" s="47"/>
      <c r="L215" s="47"/>
      <c r="M215" s="47"/>
      <c r="N215" s="47"/>
      <c r="O215" s="47"/>
      <c r="P215" s="47"/>
      <c r="Q215" s="47"/>
      <c r="R215" s="48"/>
      <c r="T215" s="197"/>
      <c r="U215" s="47"/>
      <c r="V215" s="47"/>
      <c r="W215" s="47"/>
      <c r="X215" s="47"/>
      <c r="Y215" s="47"/>
      <c r="Z215" s="47"/>
      <c r="AA215" s="100"/>
      <c r="AT215" s="21" t="s">
        <v>312</v>
      </c>
      <c r="AU215" s="21" t="s">
        <v>96</v>
      </c>
    </row>
    <row r="216" s="1" customFormat="1" ht="38.25" customHeight="1">
      <c r="B216" s="46"/>
      <c r="C216" s="228" t="s">
        <v>577</v>
      </c>
      <c r="D216" s="228" t="s">
        <v>192</v>
      </c>
      <c r="E216" s="229" t="s">
        <v>1854</v>
      </c>
      <c r="F216" s="230" t="s">
        <v>1855</v>
      </c>
      <c r="G216" s="230"/>
      <c r="H216" s="230"/>
      <c r="I216" s="230"/>
      <c r="J216" s="231" t="s">
        <v>688</v>
      </c>
      <c r="K216" s="232">
        <v>2</v>
      </c>
      <c r="L216" s="233">
        <v>0</v>
      </c>
      <c r="M216" s="234"/>
      <c r="N216" s="235">
        <f>ROUND(L216*K216,2)</f>
        <v>0</v>
      </c>
      <c r="O216" s="235"/>
      <c r="P216" s="235"/>
      <c r="Q216" s="235"/>
      <c r="R216" s="48"/>
      <c r="T216" s="236" t="s">
        <v>22</v>
      </c>
      <c r="U216" s="56" t="s">
        <v>46</v>
      </c>
      <c r="V216" s="47"/>
      <c r="W216" s="237">
        <f>V216*K216</f>
        <v>0</v>
      </c>
      <c r="X216" s="237">
        <v>0</v>
      </c>
      <c r="Y216" s="237">
        <f>X216*K216</f>
        <v>0</v>
      </c>
      <c r="Z216" s="237">
        <v>0</v>
      </c>
      <c r="AA216" s="238">
        <f>Z216*K216</f>
        <v>0</v>
      </c>
      <c r="AR216" s="21" t="s">
        <v>251</v>
      </c>
      <c r="AT216" s="21" t="s">
        <v>192</v>
      </c>
      <c r="AU216" s="21" t="s">
        <v>96</v>
      </c>
      <c r="AY216" s="21" t="s">
        <v>191</v>
      </c>
      <c r="BE216" s="152">
        <f>IF(U216="základní",N216,0)</f>
        <v>0</v>
      </c>
      <c r="BF216" s="152">
        <f>IF(U216="snížená",N216,0)</f>
        <v>0</v>
      </c>
      <c r="BG216" s="152">
        <f>IF(U216="zákl. přenesená",N216,0)</f>
        <v>0</v>
      </c>
      <c r="BH216" s="152">
        <f>IF(U216="sníž. přenesená",N216,0)</f>
        <v>0</v>
      </c>
      <c r="BI216" s="152">
        <f>IF(U216="nulová",N216,0)</f>
        <v>0</v>
      </c>
      <c r="BJ216" s="21" t="s">
        <v>89</v>
      </c>
      <c r="BK216" s="152">
        <f>ROUND(L216*K216,2)</f>
        <v>0</v>
      </c>
      <c r="BL216" s="21" t="s">
        <v>251</v>
      </c>
      <c r="BM216" s="21" t="s">
        <v>1856</v>
      </c>
    </row>
    <row r="217" s="1" customFormat="1" ht="48" customHeight="1">
      <c r="B217" s="46"/>
      <c r="C217" s="47"/>
      <c r="D217" s="47"/>
      <c r="E217" s="47"/>
      <c r="F217" s="258" t="s">
        <v>1746</v>
      </c>
      <c r="G217" s="67"/>
      <c r="H217" s="67"/>
      <c r="I217" s="67"/>
      <c r="J217" s="47"/>
      <c r="K217" s="47"/>
      <c r="L217" s="47"/>
      <c r="M217" s="47"/>
      <c r="N217" s="47"/>
      <c r="O217" s="47"/>
      <c r="P217" s="47"/>
      <c r="Q217" s="47"/>
      <c r="R217" s="48"/>
      <c r="T217" s="197"/>
      <c r="U217" s="47"/>
      <c r="V217" s="47"/>
      <c r="W217" s="47"/>
      <c r="X217" s="47"/>
      <c r="Y217" s="47"/>
      <c r="Z217" s="47"/>
      <c r="AA217" s="100"/>
      <c r="AT217" s="21" t="s">
        <v>312</v>
      </c>
      <c r="AU217" s="21" t="s">
        <v>96</v>
      </c>
    </row>
    <row r="218" s="1" customFormat="1" ht="38.25" customHeight="1">
      <c r="B218" s="46"/>
      <c r="C218" s="250" t="s">
        <v>581</v>
      </c>
      <c r="D218" s="250" t="s">
        <v>306</v>
      </c>
      <c r="E218" s="251" t="s">
        <v>1857</v>
      </c>
      <c r="F218" s="252" t="s">
        <v>1858</v>
      </c>
      <c r="G218" s="252"/>
      <c r="H218" s="252"/>
      <c r="I218" s="252"/>
      <c r="J218" s="253" t="s">
        <v>688</v>
      </c>
      <c r="K218" s="254">
        <v>2</v>
      </c>
      <c r="L218" s="255">
        <v>0</v>
      </c>
      <c r="M218" s="256"/>
      <c r="N218" s="257">
        <f>ROUND(L218*K218,2)</f>
        <v>0</v>
      </c>
      <c r="O218" s="235"/>
      <c r="P218" s="235"/>
      <c r="Q218" s="235"/>
      <c r="R218" s="48"/>
      <c r="T218" s="236" t="s">
        <v>22</v>
      </c>
      <c r="U218" s="56" t="s">
        <v>46</v>
      </c>
      <c r="V218" s="47"/>
      <c r="W218" s="237">
        <f>V218*K218</f>
        <v>0</v>
      </c>
      <c r="X218" s="237">
        <v>0</v>
      </c>
      <c r="Y218" s="237">
        <f>X218*K218</f>
        <v>0</v>
      </c>
      <c r="Z218" s="237">
        <v>0</v>
      </c>
      <c r="AA218" s="238">
        <f>Z218*K218</f>
        <v>0</v>
      </c>
      <c r="AR218" s="21" t="s">
        <v>531</v>
      </c>
      <c r="AT218" s="21" t="s">
        <v>306</v>
      </c>
      <c r="AU218" s="21" t="s">
        <v>96</v>
      </c>
      <c r="AY218" s="21" t="s">
        <v>191</v>
      </c>
      <c r="BE218" s="152">
        <f>IF(U218="základní",N218,0)</f>
        <v>0</v>
      </c>
      <c r="BF218" s="152">
        <f>IF(U218="snížená",N218,0)</f>
        <v>0</v>
      </c>
      <c r="BG218" s="152">
        <f>IF(U218="zákl. přenesená",N218,0)</f>
        <v>0</v>
      </c>
      <c r="BH218" s="152">
        <f>IF(U218="sníž. přenesená",N218,0)</f>
        <v>0</v>
      </c>
      <c r="BI218" s="152">
        <f>IF(U218="nulová",N218,0)</f>
        <v>0</v>
      </c>
      <c r="BJ218" s="21" t="s">
        <v>89</v>
      </c>
      <c r="BK218" s="152">
        <f>ROUND(L218*K218,2)</f>
        <v>0</v>
      </c>
      <c r="BL218" s="21" t="s">
        <v>251</v>
      </c>
      <c r="BM218" s="21" t="s">
        <v>1859</v>
      </c>
    </row>
    <row r="219" s="1" customFormat="1" ht="96" customHeight="1">
      <c r="B219" s="46"/>
      <c r="C219" s="47"/>
      <c r="D219" s="47"/>
      <c r="E219" s="47"/>
      <c r="F219" s="258" t="s">
        <v>1860</v>
      </c>
      <c r="G219" s="67"/>
      <c r="H219" s="67"/>
      <c r="I219" s="67"/>
      <c r="J219" s="47"/>
      <c r="K219" s="47"/>
      <c r="L219" s="47"/>
      <c r="M219" s="47"/>
      <c r="N219" s="47"/>
      <c r="O219" s="47"/>
      <c r="P219" s="47"/>
      <c r="Q219" s="47"/>
      <c r="R219" s="48"/>
      <c r="T219" s="197"/>
      <c r="U219" s="47"/>
      <c r="V219" s="47"/>
      <c r="W219" s="47"/>
      <c r="X219" s="47"/>
      <c r="Y219" s="47"/>
      <c r="Z219" s="47"/>
      <c r="AA219" s="100"/>
      <c r="AT219" s="21" t="s">
        <v>312</v>
      </c>
      <c r="AU219" s="21" t="s">
        <v>96</v>
      </c>
    </row>
    <row r="220" s="1" customFormat="1" ht="25.5" customHeight="1">
      <c r="B220" s="46"/>
      <c r="C220" s="228" t="s">
        <v>585</v>
      </c>
      <c r="D220" s="228" t="s">
        <v>192</v>
      </c>
      <c r="E220" s="229" t="s">
        <v>1861</v>
      </c>
      <c r="F220" s="230" t="s">
        <v>1862</v>
      </c>
      <c r="G220" s="230"/>
      <c r="H220" s="230"/>
      <c r="I220" s="230"/>
      <c r="J220" s="231" t="s">
        <v>688</v>
      </c>
      <c r="K220" s="232">
        <v>2</v>
      </c>
      <c r="L220" s="233">
        <v>0</v>
      </c>
      <c r="M220" s="234"/>
      <c r="N220" s="235">
        <f>ROUND(L220*K220,2)</f>
        <v>0</v>
      </c>
      <c r="O220" s="235"/>
      <c r="P220" s="235"/>
      <c r="Q220" s="235"/>
      <c r="R220" s="48"/>
      <c r="T220" s="236" t="s">
        <v>22</v>
      </c>
      <c r="U220" s="56" t="s">
        <v>46</v>
      </c>
      <c r="V220" s="47"/>
      <c r="W220" s="237">
        <f>V220*K220</f>
        <v>0</v>
      </c>
      <c r="X220" s="237">
        <v>0</v>
      </c>
      <c r="Y220" s="237">
        <f>X220*K220</f>
        <v>0</v>
      </c>
      <c r="Z220" s="237">
        <v>0</v>
      </c>
      <c r="AA220" s="238">
        <f>Z220*K220</f>
        <v>0</v>
      </c>
      <c r="AR220" s="21" t="s">
        <v>251</v>
      </c>
      <c r="AT220" s="21" t="s">
        <v>192</v>
      </c>
      <c r="AU220" s="21" t="s">
        <v>96</v>
      </c>
      <c r="AY220" s="21" t="s">
        <v>191</v>
      </c>
      <c r="BE220" s="152">
        <f>IF(U220="základní",N220,0)</f>
        <v>0</v>
      </c>
      <c r="BF220" s="152">
        <f>IF(U220="snížená",N220,0)</f>
        <v>0</v>
      </c>
      <c r="BG220" s="152">
        <f>IF(U220="zákl. přenesená",N220,0)</f>
        <v>0</v>
      </c>
      <c r="BH220" s="152">
        <f>IF(U220="sníž. přenesená",N220,0)</f>
        <v>0</v>
      </c>
      <c r="BI220" s="152">
        <f>IF(U220="nulová",N220,0)</f>
        <v>0</v>
      </c>
      <c r="BJ220" s="21" t="s">
        <v>89</v>
      </c>
      <c r="BK220" s="152">
        <f>ROUND(L220*K220,2)</f>
        <v>0</v>
      </c>
      <c r="BL220" s="21" t="s">
        <v>251</v>
      </c>
      <c r="BM220" s="21" t="s">
        <v>1863</v>
      </c>
    </row>
    <row r="221" s="1" customFormat="1" ht="48" customHeight="1">
      <c r="B221" s="46"/>
      <c r="C221" s="47"/>
      <c r="D221" s="47"/>
      <c r="E221" s="47"/>
      <c r="F221" s="258" t="s">
        <v>1746</v>
      </c>
      <c r="G221" s="67"/>
      <c r="H221" s="67"/>
      <c r="I221" s="67"/>
      <c r="J221" s="47"/>
      <c r="K221" s="47"/>
      <c r="L221" s="47"/>
      <c r="M221" s="47"/>
      <c r="N221" s="47"/>
      <c r="O221" s="47"/>
      <c r="P221" s="47"/>
      <c r="Q221" s="47"/>
      <c r="R221" s="48"/>
      <c r="T221" s="197"/>
      <c r="U221" s="47"/>
      <c r="V221" s="47"/>
      <c r="W221" s="47"/>
      <c r="X221" s="47"/>
      <c r="Y221" s="47"/>
      <c r="Z221" s="47"/>
      <c r="AA221" s="100"/>
      <c r="AT221" s="21" t="s">
        <v>312</v>
      </c>
      <c r="AU221" s="21" t="s">
        <v>96</v>
      </c>
    </row>
    <row r="222" s="1" customFormat="1" ht="38.25" customHeight="1">
      <c r="B222" s="46"/>
      <c r="C222" s="250" t="s">
        <v>589</v>
      </c>
      <c r="D222" s="250" t="s">
        <v>306</v>
      </c>
      <c r="E222" s="251" t="s">
        <v>1864</v>
      </c>
      <c r="F222" s="252" t="s">
        <v>1865</v>
      </c>
      <c r="G222" s="252"/>
      <c r="H222" s="252"/>
      <c r="I222" s="252"/>
      <c r="J222" s="253" t="s">
        <v>688</v>
      </c>
      <c r="K222" s="254">
        <v>2</v>
      </c>
      <c r="L222" s="255">
        <v>0</v>
      </c>
      <c r="M222" s="256"/>
      <c r="N222" s="257">
        <f>ROUND(L222*K222,2)</f>
        <v>0</v>
      </c>
      <c r="O222" s="235"/>
      <c r="P222" s="235"/>
      <c r="Q222" s="235"/>
      <c r="R222" s="48"/>
      <c r="T222" s="236" t="s">
        <v>22</v>
      </c>
      <c r="U222" s="56" t="s">
        <v>46</v>
      </c>
      <c r="V222" s="47"/>
      <c r="W222" s="237">
        <f>V222*K222</f>
        <v>0</v>
      </c>
      <c r="X222" s="237">
        <v>0</v>
      </c>
      <c r="Y222" s="237">
        <f>X222*K222</f>
        <v>0</v>
      </c>
      <c r="Z222" s="237">
        <v>0</v>
      </c>
      <c r="AA222" s="238">
        <f>Z222*K222</f>
        <v>0</v>
      </c>
      <c r="AR222" s="21" t="s">
        <v>531</v>
      </c>
      <c r="AT222" s="21" t="s">
        <v>306</v>
      </c>
      <c r="AU222" s="21" t="s">
        <v>96</v>
      </c>
      <c r="AY222" s="21" t="s">
        <v>191</v>
      </c>
      <c r="BE222" s="152">
        <f>IF(U222="základní",N222,0)</f>
        <v>0</v>
      </c>
      <c r="BF222" s="152">
        <f>IF(U222="snížená",N222,0)</f>
        <v>0</v>
      </c>
      <c r="BG222" s="152">
        <f>IF(U222="zákl. přenesená",N222,0)</f>
        <v>0</v>
      </c>
      <c r="BH222" s="152">
        <f>IF(U222="sníž. přenesená",N222,0)</f>
        <v>0</v>
      </c>
      <c r="BI222" s="152">
        <f>IF(U222="nulová",N222,0)</f>
        <v>0</v>
      </c>
      <c r="BJ222" s="21" t="s">
        <v>89</v>
      </c>
      <c r="BK222" s="152">
        <f>ROUND(L222*K222,2)</f>
        <v>0</v>
      </c>
      <c r="BL222" s="21" t="s">
        <v>251</v>
      </c>
      <c r="BM222" s="21" t="s">
        <v>1866</v>
      </c>
    </row>
    <row r="223" s="1" customFormat="1" ht="108" customHeight="1">
      <c r="B223" s="46"/>
      <c r="C223" s="47"/>
      <c r="D223" s="47"/>
      <c r="E223" s="47"/>
      <c r="F223" s="258" t="s">
        <v>1867</v>
      </c>
      <c r="G223" s="67"/>
      <c r="H223" s="67"/>
      <c r="I223" s="67"/>
      <c r="J223" s="47"/>
      <c r="K223" s="47"/>
      <c r="L223" s="47"/>
      <c r="M223" s="47"/>
      <c r="N223" s="47"/>
      <c r="O223" s="47"/>
      <c r="P223" s="47"/>
      <c r="Q223" s="47"/>
      <c r="R223" s="48"/>
      <c r="T223" s="197"/>
      <c r="U223" s="47"/>
      <c r="V223" s="47"/>
      <c r="W223" s="47"/>
      <c r="X223" s="47"/>
      <c r="Y223" s="47"/>
      <c r="Z223" s="47"/>
      <c r="AA223" s="100"/>
      <c r="AT223" s="21" t="s">
        <v>312</v>
      </c>
      <c r="AU223" s="21" t="s">
        <v>96</v>
      </c>
    </row>
    <row r="224" s="1" customFormat="1" ht="25.5" customHeight="1">
      <c r="B224" s="46"/>
      <c r="C224" s="228" t="s">
        <v>593</v>
      </c>
      <c r="D224" s="228" t="s">
        <v>192</v>
      </c>
      <c r="E224" s="229" t="s">
        <v>1868</v>
      </c>
      <c r="F224" s="230" t="s">
        <v>1869</v>
      </c>
      <c r="G224" s="230"/>
      <c r="H224" s="230"/>
      <c r="I224" s="230"/>
      <c r="J224" s="231" t="s">
        <v>688</v>
      </c>
      <c r="K224" s="232">
        <v>80</v>
      </c>
      <c r="L224" s="233">
        <v>0</v>
      </c>
      <c r="M224" s="234"/>
      <c r="N224" s="235">
        <f>ROUND(L224*K224,2)</f>
        <v>0</v>
      </c>
      <c r="O224" s="235"/>
      <c r="P224" s="235"/>
      <c r="Q224" s="235"/>
      <c r="R224" s="48"/>
      <c r="T224" s="236" t="s">
        <v>22</v>
      </c>
      <c r="U224" s="56" t="s">
        <v>46</v>
      </c>
      <c r="V224" s="47"/>
      <c r="W224" s="237">
        <f>V224*K224</f>
        <v>0</v>
      </c>
      <c r="X224" s="237">
        <v>0</v>
      </c>
      <c r="Y224" s="237">
        <f>X224*K224</f>
        <v>0</v>
      </c>
      <c r="Z224" s="237">
        <v>0</v>
      </c>
      <c r="AA224" s="238">
        <f>Z224*K224</f>
        <v>0</v>
      </c>
      <c r="AR224" s="21" t="s">
        <v>251</v>
      </c>
      <c r="AT224" s="21" t="s">
        <v>192</v>
      </c>
      <c r="AU224" s="21" t="s">
        <v>96</v>
      </c>
      <c r="AY224" s="21" t="s">
        <v>191</v>
      </c>
      <c r="BE224" s="152">
        <f>IF(U224="základní",N224,0)</f>
        <v>0</v>
      </c>
      <c r="BF224" s="152">
        <f>IF(U224="snížená",N224,0)</f>
        <v>0</v>
      </c>
      <c r="BG224" s="152">
        <f>IF(U224="zákl. přenesená",N224,0)</f>
        <v>0</v>
      </c>
      <c r="BH224" s="152">
        <f>IF(U224="sníž. přenesená",N224,0)</f>
        <v>0</v>
      </c>
      <c r="BI224" s="152">
        <f>IF(U224="nulová",N224,0)</f>
        <v>0</v>
      </c>
      <c r="BJ224" s="21" t="s">
        <v>89</v>
      </c>
      <c r="BK224" s="152">
        <f>ROUND(L224*K224,2)</f>
        <v>0</v>
      </c>
      <c r="BL224" s="21" t="s">
        <v>251</v>
      </c>
      <c r="BM224" s="21" t="s">
        <v>1870</v>
      </c>
    </row>
    <row r="225" s="1" customFormat="1" ht="48" customHeight="1">
      <c r="B225" s="46"/>
      <c r="C225" s="47"/>
      <c r="D225" s="47"/>
      <c r="E225" s="47"/>
      <c r="F225" s="258" t="s">
        <v>1746</v>
      </c>
      <c r="G225" s="67"/>
      <c r="H225" s="67"/>
      <c r="I225" s="67"/>
      <c r="J225" s="47"/>
      <c r="K225" s="47"/>
      <c r="L225" s="47"/>
      <c r="M225" s="47"/>
      <c r="N225" s="47"/>
      <c r="O225" s="47"/>
      <c r="P225" s="47"/>
      <c r="Q225" s="47"/>
      <c r="R225" s="48"/>
      <c r="T225" s="197"/>
      <c r="U225" s="47"/>
      <c r="V225" s="47"/>
      <c r="W225" s="47"/>
      <c r="X225" s="47"/>
      <c r="Y225" s="47"/>
      <c r="Z225" s="47"/>
      <c r="AA225" s="100"/>
      <c r="AT225" s="21" t="s">
        <v>312</v>
      </c>
      <c r="AU225" s="21" t="s">
        <v>96</v>
      </c>
    </row>
    <row r="226" s="1" customFormat="1" ht="38.25" customHeight="1">
      <c r="B226" s="46"/>
      <c r="C226" s="250" t="s">
        <v>595</v>
      </c>
      <c r="D226" s="250" t="s">
        <v>306</v>
      </c>
      <c r="E226" s="251" t="s">
        <v>1871</v>
      </c>
      <c r="F226" s="252" t="s">
        <v>1872</v>
      </c>
      <c r="G226" s="252"/>
      <c r="H226" s="252"/>
      <c r="I226" s="252"/>
      <c r="J226" s="253" t="s">
        <v>688</v>
      </c>
      <c r="K226" s="254">
        <v>80</v>
      </c>
      <c r="L226" s="255">
        <v>0</v>
      </c>
      <c r="M226" s="256"/>
      <c r="N226" s="257">
        <f>ROUND(L226*K226,2)</f>
        <v>0</v>
      </c>
      <c r="O226" s="235"/>
      <c r="P226" s="235"/>
      <c r="Q226" s="235"/>
      <c r="R226" s="48"/>
      <c r="T226" s="236" t="s">
        <v>22</v>
      </c>
      <c r="U226" s="56" t="s">
        <v>46</v>
      </c>
      <c r="V226" s="47"/>
      <c r="W226" s="237">
        <f>V226*K226</f>
        <v>0</v>
      </c>
      <c r="X226" s="237">
        <v>0</v>
      </c>
      <c r="Y226" s="237">
        <f>X226*K226</f>
        <v>0</v>
      </c>
      <c r="Z226" s="237">
        <v>0</v>
      </c>
      <c r="AA226" s="238">
        <f>Z226*K226</f>
        <v>0</v>
      </c>
      <c r="AR226" s="21" t="s">
        <v>531</v>
      </c>
      <c r="AT226" s="21" t="s">
        <v>306</v>
      </c>
      <c r="AU226" s="21" t="s">
        <v>96</v>
      </c>
      <c r="AY226" s="21" t="s">
        <v>191</v>
      </c>
      <c r="BE226" s="152">
        <f>IF(U226="základní",N226,0)</f>
        <v>0</v>
      </c>
      <c r="BF226" s="152">
        <f>IF(U226="snížená",N226,0)</f>
        <v>0</v>
      </c>
      <c r="BG226" s="152">
        <f>IF(U226="zákl. přenesená",N226,0)</f>
        <v>0</v>
      </c>
      <c r="BH226" s="152">
        <f>IF(U226="sníž. přenesená",N226,0)</f>
        <v>0</v>
      </c>
      <c r="BI226" s="152">
        <f>IF(U226="nulová",N226,0)</f>
        <v>0</v>
      </c>
      <c r="BJ226" s="21" t="s">
        <v>89</v>
      </c>
      <c r="BK226" s="152">
        <f>ROUND(L226*K226,2)</f>
        <v>0</v>
      </c>
      <c r="BL226" s="21" t="s">
        <v>251</v>
      </c>
      <c r="BM226" s="21" t="s">
        <v>1873</v>
      </c>
    </row>
    <row r="227" s="1" customFormat="1" ht="84" customHeight="1">
      <c r="B227" s="46"/>
      <c r="C227" s="47"/>
      <c r="D227" s="47"/>
      <c r="E227" s="47"/>
      <c r="F227" s="258" t="s">
        <v>1874</v>
      </c>
      <c r="G227" s="67"/>
      <c r="H227" s="67"/>
      <c r="I227" s="67"/>
      <c r="J227" s="47"/>
      <c r="K227" s="47"/>
      <c r="L227" s="47"/>
      <c r="M227" s="47"/>
      <c r="N227" s="47"/>
      <c r="O227" s="47"/>
      <c r="P227" s="47"/>
      <c r="Q227" s="47"/>
      <c r="R227" s="48"/>
      <c r="T227" s="197"/>
      <c r="U227" s="47"/>
      <c r="V227" s="47"/>
      <c r="W227" s="47"/>
      <c r="X227" s="47"/>
      <c r="Y227" s="47"/>
      <c r="Z227" s="47"/>
      <c r="AA227" s="100"/>
      <c r="AT227" s="21" t="s">
        <v>312</v>
      </c>
      <c r="AU227" s="21" t="s">
        <v>96</v>
      </c>
    </row>
    <row r="228" s="1" customFormat="1" ht="25.5" customHeight="1">
      <c r="B228" s="46"/>
      <c r="C228" s="228" t="s">
        <v>597</v>
      </c>
      <c r="D228" s="228" t="s">
        <v>192</v>
      </c>
      <c r="E228" s="229" t="s">
        <v>1875</v>
      </c>
      <c r="F228" s="230" t="s">
        <v>1876</v>
      </c>
      <c r="G228" s="230"/>
      <c r="H228" s="230"/>
      <c r="I228" s="230"/>
      <c r="J228" s="231" t="s">
        <v>348</v>
      </c>
      <c r="K228" s="232">
        <v>31.5</v>
      </c>
      <c r="L228" s="233">
        <v>0</v>
      </c>
      <c r="M228" s="234"/>
      <c r="N228" s="235">
        <f>ROUND(L228*K228,2)</f>
        <v>0</v>
      </c>
      <c r="O228" s="235"/>
      <c r="P228" s="235"/>
      <c r="Q228" s="235"/>
      <c r="R228" s="48"/>
      <c r="T228" s="236" t="s">
        <v>22</v>
      </c>
      <c r="U228" s="56" t="s">
        <v>46</v>
      </c>
      <c r="V228" s="47"/>
      <c r="W228" s="237">
        <f>V228*K228</f>
        <v>0</v>
      </c>
      <c r="X228" s="237">
        <v>0</v>
      </c>
      <c r="Y228" s="237">
        <f>X228*K228</f>
        <v>0</v>
      </c>
      <c r="Z228" s="237">
        <v>0</v>
      </c>
      <c r="AA228" s="238">
        <f>Z228*K228</f>
        <v>0</v>
      </c>
      <c r="AR228" s="21" t="s">
        <v>251</v>
      </c>
      <c r="AT228" s="21" t="s">
        <v>192</v>
      </c>
      <c r="AU228" s="21" t="s">
        <v>96</v>
      </c>
      <c r="AY228" s="21" t="s">
        <v>191</v>
      </c>
      <c r="BE228" s="152">
        <f>IF(U228="základní",N228,0)</f>
        <v>0</v>
      </c>
      <c r="BF228" s="152">
        <f>IF(U228="snížená",N228,0)</f>
        <v>0</v>
      </c>
      <c r="BG228" s="152">
        <f>IF(U228="zákl. přenesená",N228,0)</f>
        <v>0</v>
      </c>
      <c r="BH228" s="152">
        <f>IF(U228="sníž. přenesená",N228,0)</f>
        <v>0</v>
      </c>
      <c r="BI228" s="152">
        <f>IF(U228="nulová",N228,0)</f>
        <v>0</v>
      </c>
      <c r="BJ228" s="21" t="s">
        <v>89</v>
      </c>
      <c r="BK228" s="152">
        <f>ROUND(L228*K228,2)</f>
        <v>0</v>
      </c>
      <c r="BL228" s="21" t="s">
        <v>251</v>
      </c>
      <c r="BM228" s="21" t="s">
        <v>1877</v>
      </c>
    </row>
    <row r="229" s="1" customFormat="1" ht="72" customHeight="1">
      <c r="B229" s="46"/>
      <c r="C229" s="47"/>
      <c r="D229" s="47"/>
      <c r="E229" s="47"/>
      <c r="F229" s="258" t="s">
        <v>1849</v>
      </c>
      <c r="G229" s="67"/>
      <c r="H229" s="67"/>
      <c r="I229" s="67"/>
      <c r="J229" s="47"/>
      <c r="K229" s="47"/>
      <c r="L229" s="47"/>
      <c r="M229" s="47"/>
      <c r="N229" s="47"/>
      <c r="O229" s="47"/>
      <c r="P229" s="47"/>
      <c r="Q229" s="47"/>
      <c r="R229" s="48"/>
      <c r="T229" s="197"/>
      <c r="U229" s="47"/>
      <c r="V229" s="47"/>
      <c r="W229" s="47"/>
      <c r="X229" s="47"/>
      <c r="Y229" s="47"/>
      <c r="Z229" s="47"/>
      <c r="AA229" s="100"/>
      <c r="AT229" s="21" t="s">
        <v>312</v>
      </c>
      <c r="AU229" s="21" t="s">
        <v>96</v>
      </c>
    </row>
    <row r="230" s="1" customFormat="1" ht="25.5" customHeight="1">
      <c r="B230" s="46"/>
      <c r="C230" s="250" t="s">
        <v>602</v>
      </c>
      <c r="D230" s="250" t="s">
        <v>306</v>
      </c>
      <c r="E230" s="251" t="s">
        <v>1878</v>
      </c>
      <c r="F230" s="252" t="s">
        <v>1879</v>
      </c>
      <c r="G230" s="252"/>
      <c r="H230" s="252"/>
      <c r="I230" s="252"/>
      <c r="J230" s="253" t="s">
        <v>348</v>
      </c>
      <c r="K230" s="254">
        <v>31.5</v>
      </c>
      <c r="L230" s="255">
        <v>0</v>
      </c>
      <c r="M230" s="256"/>
      <c r="N230" s="257">
        <f>ROUND(L230*K230,2)</f>
        <v>0</v>
      </c>
      <c r="O230" s="235"/>
      <c r="P230" s="235"/>
      <c r="Q230" s="235"/>
      <c r="R230" s="48"/>
      <c r="T230" s="236" t="s">
        <v>22</v>
      </c>
      <c r="U230" s="56" t="s">
        <v>46</v>
      </c>
      <c r="V230" s="47"/>
      <c r="W230" s="237">
        <f>V230*K230</f>
        <v>0</v>
      </c>
      <c r="X230" s="237">
        <v>0</v>
      </c>
      <c r="Y230" s="237">
        <f>X230*K230</f>
        <v>0</v>
      </c>
      <c r="Z230" s="237">
        <v>0</v>
      </c>
      <c r="AA230" s="238">
        <f>Z230*K230</f>
        <v>0</v>
      </c>
      <c r="AR230" s="21" t="s">
        <v>531</v>
      </c>
      <c r="AT230" s="21" t="s">
        <v>306</v>
      </c>
      <c r="AU230" s="21" t="s">
        <v>96</v>
      </c>
      <c r="AY230" s="21" t="s">
        <v>191</v>
      </c>
      <c r="BE230" s="152">
        <f>IF(U230="základní",N230,0)</f>
        <v>0</v>
      </c>
      <c r="BF230" s="152">
        <f>IF(U230="snížená",N230,0)</f>
        <v>0</v>
      </c>
      <c r="BG230" s="152">
        <f>IF(U230="zákl. přenesená",N230,0)</f>
        <v>0</v>
      </c>
      <c r="BH230" s="152">
        <f>IF(U230="sníž. přenesená",N230,0)</f>
        <v>0</v>
      </c>
      <c r="BI230" s="152">
        <f>IF(U230="nulová",N230,0)</f>
        <v>0</v>
      </c>
      <c r="BJ230" s="21" t="s">
        <v>89</v>
      </c>
      <c r="BK230" s="152">
        <f>ROUND(L230*K230,2)</f>
        <v>0</v>
      </c>
      <c r="BL230" s="21" t="s">
        <v>251</v>
      </c>
      <c r="BM230" s="21" t="s">
        <v>1880</v>
      </c>
    </row>
    <row r="231" s="1" customFormat="1" ht="84" customHeight="1">
      <c r="B231" s="46"/>
      <c r="C231" s="47"/>
      <c r="D231" s="47"/>
      <c r="E231" s="47"/>
      <c r="F231" s="258" t="s">
        <v>1881</v>
      </c>
      <c r="G231" s="67"/>
      <c r="H231" s="67"/>
      <c r="I231" s="67"/>
      <c r="J231" s="47"/>
      <c r="K231" s="47"/>
      <c r="L231" s="47"/>
      <c r="M231" s="47"/>
      <c r="N231" s="47"/>
      <c r="O231" s="47"/>
      <c r="P231" s="47"/>
      <c r="Q231" s="47"/>
      <c r="R231" s="48"/>
      <c r="T231" s="197"/>
      <c r="U231" s="47"/>
      <c r="V231" s="47"/>
      <c r="W231" s="47"/>
      <c r="X231" s="47"/>
      <c r="Y231" s="47"/>
      <c r="Z231" s="47"/>
      <c r="AA231" s="100"/>
      <c r="AT231" s="21" t="s">
        <v>312</v>
      </c>
      <c r="AU231" s="21" t="s">
        <v>96</v>
      </c>
    </row>
    <row r="232" s="1" customFormat="1" ht="25.5" customHeight="1">
      <c r="B232" s="46"/>
      <c r="C232" s="228" t="s">
        <v>604</v>
      </c>
      <c r="D232" s="228" t="s">
        <v>192</v>
      </c>
      <c r="E232" s="229" t="s">
        <v>1882</v>
      </c>
      <c r="F232" s="230" t="s">
        <v>1883</v>
      </c>
      <c r="G232" s="230"/>
      <c r="H232" s="230"/>
      <c r="I232" s="230"/>
      <c r="J232" s="231" t="s">
        <v>348</v>
      </c>
      <c r="K232" s="232">
        <v>72.5</v>
      </c>
      <c r="L232" s="233">
        <v>0</v>
      </c>
      <c r="M232" s="234"/>
      <c r="N232" s="235">
        <f>ROUND(L232*K232,2)</f>
        <v>0</v>
      </c>
      <c r="O232" s="235"/>
      <c r="P232" s="235"/>
      <c r="Q232" s="235"/>
      <c r="R232" s="48"/>
      <c r="T232" s="236" t="s">
        <v>22</v>
      </c>
      <c r="U232" s="56" t="s">
        <v>46</v>
      </c>
      <c r="V232" s="47"/>
      <c r="W232" s="237">
        <f>V232*K232</f>
        <v>0</v>
      </c>
      <c r="X232" s="237">
        <v>0</v>
      </c>
      <c r="Y232" s="237">
        <f>X232*K232</f>
        <v>0</v>
      </c>
      <c r="Z232" s="237">
        <v>0</v>
      </c>
      <c r="AA232" s="238">
        <f>Z232*K232</f>
        <v>0</v>
      </c>
      <c r="AR232" s="21" t="s">
        <v>251</v>
      </c>
      <c r="AT232" s="21" t="s">
        <v>192</v>
      </c>
      <c r="AU232" s="21" t="s">
        <v>96</v>
      </c>
      <c r="AY232" s="21" t="s">
        <v>191</v>
      </c>
      <c r="BE232" s="152">
        <f>IF(U232="základní",N232,0)</f>
        <v>0</v>
      </c>
      <c r="BF232" s="152">
        <f>IF(U232="snížená",N232,0)</f>
        <v>0</v>
      </c>
      <c r="BG232" s="152">
        <f>IF(U232="zákl. přenesená",N232,0)</f>
        <v>0</v>
      </c>
      <c r="BH232" s="152">
        <f>IF(U232="sníž. přenesená",N232,0)</f>
        <v>0</v>
      </c>
      <c r="BI232" s="152">
        <f>IF(U232="nulová",N232,0)</f>
        <v>0</v>
      </c>
      <c r="BJ232" s="21" t="s">
        <v>89</v>
      </c>
      <c r="BK232" s="152">
        <f>ROUND(L232*K232,2)</f>
        <v>0</v>
      </c>
      <c r="BL232" s="21" t="s">
        <v>251</v>
      </c>
      <c r="BM232" s="21" t="s">
        <v>1884</v>
      </c>
    </row>
    <row r="233" s="1" customFormat="1" ht="72" customHeight="1">
      <c r="B233" s="46"/>
      <c r="C233" s="47"/>
      <c r="D233" s="47"/>
      <c r="E233" s="47"/>
      <c r="F233" s="258" t="s">
        <v>1885</v>
      </c>
      <c r="G233" s="67"/>
      <c r="H233" s="67"/>
      <c r="I233" s="67"/>
      <c r="J233" s="47"/>
      <c r="K233" s="47"/>
      <c r="L233" s="47"/>
      <c r="M233" s="47"/>
      <c r="N233" s="47"/>
      <c r="O233" s="47"/>
      <c r="P233" s="47"/>
      <c r="Q233" s="47"/>
      <c r="R233" s="48"/>
      <c r="T233" s="197"/>
      <c r="U233" s="47"/>
      <c r="V233" s="47"/>
      <c r="W233" s="47"/>
      <c r="X233" s="47"/>
      <c r="Y233" s="47"/>
      <c r="Z233" s="47"/>
      <c r="AA233" s="100"/>
      <c r="AT233" s="21" t="s">
        <v>312</v>
      </c>
      <c r="AU233" s="21" t="s">
        <v>96</v>
      </c>
    </row>
    <row r="234" s="1" customFormat="1" ht="25.5" customHeight="1">
      <c r="B234" s="46"/>
      <c r="C234" s="250" t="s">
        <v>606</v>
      </c>
      <c r="D234" s="250" t="s">
        <v>306</v>
      </c>
      <c r="E234" s="251" t="s">
        <v>1886</v>
      </c>
      <c r="F234" s="252" t="s">
        <v>1887</v>
      </c>
      <c r="G234" s="252"/>
      <c r="H234" s="252"/>
      <c r="I234" s="252"/>
      <c r="J234" s="253" t="s">
        <v>348</v>
      </c>
      <c r="K234" s="254">
        <v>72.5</v>
      </c>
      <c r="L234" s="255">
        <v>0</v>
      </c>
      <c r="M234" s="256"/>
      <c r="N234" s="257">
        <f>ROUND(L234*K234,2)</f>
        <v>0</v>
      </c>
      <c r="O234" s="235"/>
      <c r="P234" s="235"/>
      <c r="Q234" s="235"/>
      <c r="R234" s="48"/>
      <c r="T234" s="236" t="s">
        <v>22</v>
      </c>
      <c r="U234" s="56" t="s">
        <v>46</v>
      </c>
      <c r="V234" s="47"/>
      <c r="W234" s="237">
        <f>V234*K234</f>
        <v>0</v>
      </c>
      <c r="X234" s="237">
        <v>0</v>
      </c>
      <c r="Y234" s="237">
        <f>X234*K234</f>
        <v>0</v>
      </c>
      <c r="Z234" s="237">
        <v>0</v>
      </c>
      <c r="AA234" s="238">
        <f>Z234*K234</f>
        <v>0</v>
      </c>
      <c r="AR234" s="21" t="s">
        <v>531</v>
      </c>
      <c r="AT234" s="21" t="s">
        <v>306</v>
      </c>
      <c r="AU234" s="21" t="s">
        <v>96</v>
      </c>
      <c r="AY234" s="21" t="s">
        <v>191</v>
      </c>
      <c r="BE234" s="152">
        <f>IF(U234="základní",N234,0)</f>
        <v>0</v>
      </c>
      <c r="BF234" s="152">
        <f>IF(U234="snížená",N234,0)</f>
        <v>0</v>
      </c>
      <c r="BG234" s="152">
        <f>IF(U234="zákl. přenesená",N234,0)</f>
        <v>0</v>
      </c>
      <c r="BH234" s="152">
        <f>IF(U234="sníž. přenesená",N234,0)</f>
        <v>0</v>
      </c>
      <c r="BI234" s="152">
        <f>IF(U234="nulová",N234,0)</f>
        <v>0</v>
      </c>
      <c r="BJ234" s="21" t="s">
        <v>89</v>
      </c>
      <c r="BK234" s="152">
        <f>ROUND(L234*K234,2)</f>
        <v>0</v>
      </c>
      <c r="BL234" s="21" t="s">
        <v>251</v>
      </c>
      <c r="BM234" s="21" t="s">
        <v>1888</v>
      </c>
    </row>
    <row r="235" s="1" customFormat="1" ht="84" customHeight="1">
      <c r="B235" s="46"/>
      <c r="C235" s="47"/>
      <c r="D235" s="47"/>
      <c r="E235" s="47"/>
      <c r="F235" s="258" t="s">
        <v>1889</v>
      </c>
      <c r="G235" s="67"/>
      <c r="H235" s="67"/>
      <c r="I235" s="67"/>
      <c r="J235" s="47"/>
      <c r="K235" s="47"/>
      <c r="L235" s="47"/>
      <c r="M235" s="47"/>
      <c r="N235" s="47"/>
      <c r="O235" s="47"/>
      <c r="P235" s="47"/>
      <c r="Q235" s="47"/>
      <c r="R235" s="48"/>
      <c r="T235" s="197"/>
      <c r="U235" s="47"/>
      <c r="V235" s="47"/>
      <c r="W235" s="47"/>
      <c r="X235" s="47"/>
      <c r="Y235" s="47"/>
      <c r="Z235" s="47"/>
      <c r="AA235" s="100"/>
      <c r="AT235" s="21" t="s">
        <v>312</v>
      </c>
      <c r="AU235" s="21" t="s">
        <v>96</v>
      </c>
    </row>
    <row r="236" s="1" customFormat="1" ht="16.5" customHeight="1">
      <c r="B236" s="46"/>
      <c r="C236" s="228" t="s">
        <v>611</v>
      </c>
      <c r="D236" s="228" t="s">
        <v>192</v>
      </c>
      <c r="E236" s="229" t="s">
        <v>1890</v>
      </c>
      <c r="F236" s="230" t="s">
        <v>1891</v>
      </c>
      <c r="G236" s="230"/>
      <c r="H236" s="230"/>
      <c r="I236" s="230"/>
      <c r="J236" s="231" t="s">
        <v>304</v>
      </c>
      <c r="K236" s="232">
        <v>31.300000000000001</v>
      </c>
      <c r="L236" s="233">
        <v>0</v>
      </c>
      <c r="M236" s="234"/>
      <c r="N236" s="235">
        <f>ROUND(L236*K236,2)</f>
        <v>0</v>
      </c>
      <c r="O236" s="235"/>
      <c r="P236" s="235"/>
      <c r="Q236" s="235"/>
      <c r="R236" s="48"/>
      <c r="T236" s="236" t="s">
        <v>22</v>
      </c>
      <c r="U236" s="56" t="s">
        <v>46</v>
      </c>
      <c r="V236" s="47"/>
      <c r="W236" s="237">
        <f>V236*K236</f>
        <v>0</v>
      </c>
      <c r="X236" s="237">
        <v>0</v>
      </c>
      <c r="Y236" s="237">
        <f>X236*K236</f>
        <v>0</v>
      </c>
      <c r="Z236" s="237">
        <v>0</v>
      </c>
      <c r="AA236" s="238">
        <f>Z236*K236</f>
        <v>0</v>
      </c>
      <c r="AR236" s="21" t="s">
        <v>251</v>
      </c>
      <c r="AT236" s="21" t="s">
        <v>192</v>
      </c>
      <c r="AU236" s="21" t="s">
        <v>96</v>
      </c>
      <c r="AY236" s="21" t="s">
        <v>191</v>
      </c>
      <c r="BE236" s="152">
        <f>IF(U236="základní",N236,0)</f>
        <v>0</v>
      </c>
      <c r="BF236" s="152">
        <f>IF(U236="snížená",N236,0)</f>
        <v>0</v>
      </c>
      <c r="BG236" s="152">
        <f>IF(U236="zákl. přenesená",N236,0)</f>
        <v>0</v>
      </c>
      <c r="BH236" s="152">
        <f>IF(U236="sníž. přenesená",N236,0)</f>
        <v>0</v>
      </c>
      <c r="BI236" s="152">
        <f>IF(U236="nulová",N236,0)</f>
        <v>0</v>
      </c>
      <c r="BJ236" s="21" t="s">
        <v>89</v>
      </c>
      <c r="BK236" s="152">
        <f>ROUND(L236*K236,2)</f>
        <v>0</v>
      </c>
      <c r="BL236" s="21" t="s">
        <v>251</v>
      </c>
      <c r="BM236" s="21" t="s">
        <v>1892</v>
      </c>
    </row>
    <row r="237" s="1" customFormat="1" ht="84" customHeight="1">
      <c r="B237" s="46"/>
      <c r="C237" s="47"/>
      <c r="D237" s="47"/>
      <c r="E237" s="47"/>
      <c r="F237" s="258" t="s">
        <v>1893</v>
      </c>
      <c r="G237" s="67"/>
      <c r="H237" s="67"/>
      <c r="I237" s="67"/>
      <c r="J237" s="47"/>
      <c r="K237" s="47"/>
      <c r="L237" s="47"/>
      <c r="M237" s="47"/>
      <c r="N237" s="47"/>
      <c r="O237" s="47"/>
      <c r="P237" s="47"/>
      <c r="Q237" s="47"/>
      <c r="R237" s="48"/>
      <c r="T237" s="197"/>
      <c r="U237" s="47"/>
      <c r="V237" s="47"/>
      <c r="W237" s="47"/>
      <c r="X237" s="47"/>
      <c r="Y237" s="47"/>
      <c r="Z237" s="47"/>
      <c r="AA237" s="100"/>
      <c r="AT237" s="21" t="s">
        <v>312</v>
      </c>
      <c r="AU237" s="21" t="s">
        <v>96</v>
      </c>
    </row>
    <row r="238" s="1" customFormat="1" ht="38.25" customHeight="1">
      <c r="B238" s="46"/>
      <c r="C238" s="250" t="s">
        <v>615</v>
      </c>
      <c r="D238" s="250" t="s">
        <v>306</v>
      </c>
      <c r="E238" s="251" t="s">
        <v>1894</v>
      </c>
      <c r="F238" s="252" t="s">
        <v>1895</v>
      </c>
      <c r="G238" s="252"/>
      <c r="H238" s="252"/>
      <c r="I238" s="252"/>
      <c r="J238" s="253" t="s">
        <v>304</v>
      </c>
      <c r="K238" s="254">
        <v>31.300000000000001</v>
      </c>
      <c r="L238" s="255">
        <v>0</v>
      </c>
      <c r="M238" s="256"/>
      <c r="N238" s="257">
        <f>ROUND(L238*K238,2)</f>
        <v>0</v>
      </c>
      <c r="O238" s="235"/>
      <c r="P238" s="235"/>
      <c r="Q238" s="235"/>
      <c r="R238" s="48"/>
      <c r="T238" s="236" t="s">
        <v>22</v>
      </c>
      <c r="U238" s="56" t="s">
        <v>46</v>
      </c>
      <c r="V238" s="47"/>
      <c r="W238" s="237">
        <f>V238*K238</f>
        <v>0</v>
      </c>
      <c r="X238" s="237">
        <v>0</v>
      </c>
      <c r="Y238" s="237">
        <f>X238*K238</f>
        <v>0</v>
      </c>
      <c r="Z238" s="237">
        <v>0</v>
      </c>
      <c r="AA238" s="238">
        <f>Z238*K238</f>
        <v>0</v>
      </c>
      <c r="AR238" s="21" t="s">
        <v>531</v>
      </c>
      <c r="AT238" s="21" t="s">
        <v>306</v>
      </c>
      <c r="AU238" s="21" t="s">
        <v>96</v>
      </c>
      <c r="AY238" s="21" t="s">
        <v>191</v>
      </c>
      <c r="BE238" s="152">
        <f>IF(U238="základní",N238,0)</f>
        <v>0</v>
      </c>
      <c r="BF238" s="152">
        <f>IF(U238="snížená",N238,0)</f>
        <v>0</v>
      </c>
      <c r="BG238" s="152">
        <f>IF(U238="zákl. přenesená",N238,0)</f>
        <v>0</v>
      </c>
      <c r="BH238" s="152">
        <f>IF(U238="sníž. přenesená",N238,0)</f>
        <v>0</v>
      </c>
      <c r="BI238" s="152">
        <f>IF(U238="nulová",N238,0)</f>
        <v>0</v>
      </c>
      <c r="BJ238" s="21" t="s">
        <v>89</v>
      </c>
      <c r="BK238" s="152">
        <f>ROUND(L238*K238,2)</f>
        <v>0</v>
      </c>
      <c r="BL238" s="21" t="s">
        <v>251</v>
      </c>
      <c r="BM238" s="21" t="s">
        <v>1896</v>
      </c>
    </row>
    <row r="239" s="1" customFormat="1" ht="96" customHeight="1">
      <c r="B239" s="46"/>
      <c r="C239" s="47"/>
      <c r="D239" s="47"/>
      <c r="E239" s="47"/>
      <c r="F239" s="258" t="s">
        <v>1897</v>
      </c>
      <c r="G239" s="67"/>
      <c r="H239" s="67"/>
      <c r="I239" s="67"/>
      <c r="J239" s="47"/>
      <c r="K239" s="47"/>
      <c r="L239" s="47"/>
      <c r="M239" s="47"/>
      <c r="N239" s="47"/>
      <c r="O239" s="47"/>
      <c r="P239" s="47"/>
      <c r="Q239" s="47"/>
      <c r="R239" s="48"/>
      <c r="T239" s="197"/>
      <c r="U239" s="47"/>
      <c r="V239" s="47"/>
      <c r="W239" s="47"/>
      <c r="X239" s="47"/>
      <c r="Y239" s="47"/>
      <c r="Z239" s="47"/>
      <c r="AA239" s="100"/>
      <c r="AT239" s="21" t="s">
        <v>312</v>
      </c>
      <c r="AU239" s="21" t="s">
        <v>96</v>
      </c>
    </row>
    <row r="240" s="1" customFormat="1" ht="16.5" customHeight="1">
      <c r="B240" s="46"/>
      <c r="C240" s="228" t="s">
        <v>620</v>
      </c>
      <c r="D240" s="228" t="s">
        <v>192</v>
      </c>
      <c r="E240" s="229" t="s">
        <v>1898</v>
      </c>
      <c r="F240" s="230" t="s">
        <v>1899</v>
      </c>
      <c r="G240" s="230"/>
      <c r="H240" s="230"/>
      <c r="I240" s="230"/>
      <c r="J240" s="231" t="s">
        <v>688</v>
      </c>
      <c r="K240" s="232">
        <v>6</v>
      </c>
      <c r="L240" s="233">
        <v>0</v>
      </c>
      <c r="M240" s="234"/>
      <c r="N240" s="235">
        <f>ROUND(L240*K240,2)</f>
        <v>0</v>
      </c>
      <c r="O240" s="235"/>
      <c r="P240" s="235"/>
      <c r="Q240" s="235"/>
      <c r="R240" s="48"/>
      <c r="T240" s="236" t="s">
        <v>22</v>
      </c>
      <c r="U240" s="56" t="s">
        <v>46</v>
      </c>
      <c r="V240" s="47"/>
      <c r="W240" s="237">
        <f>V240*K240</f>
        <v>0</v>
      </c>
      <c r="X240" s="237">
        <v>0</v>
      </c>
      <c r="Y240" s="237">
        <f>X240*K240</f>
        <v>0</v>
      </c>
      <c r="Z240" s="237">
        <v>0</v>
      </c>
      <c r="AA240" s="238">
        <f>Z240*K240</f>
        <v>0</v>
      </c>
      <c r="AR240" s="21" t="s">
        <v>251</v>
      </c>
      <c r="AT240" s="21" t="s">
        <v>192</v>
      </c>
      <c r="AU240" s="21" t="s">
        <v>96</v>
      </c>
      <c r="AY240" s="21" t="s">
        <v>191</v>
      </c>
      <c r="BE240" s="152">
        <f>IF(U240="základní",N240,0)</f>
        <v>0</v>
      </c>
      <c r="BF240" s="152">
        <f>IF(U240="snížená",N240,0)</f>
        <v>0</v>
      </c>
      <c r="BG240" s="152">
        <f>IF(U240="zákl. přenesená",N240,0)</f>
        <v>0</v>
      </c>
      <c r="BH240" s="152">
        <f>IF(U240="sníž. přenesená",N240,0)</f>
        <v>0</v>
      </c>
      <c r="BI240" s="152">
        <f>IF(U240="nulová",N240,0)</f>
        <v>0</v>
      </c>
      <c r="BJ240" s="21" t="s">
        <v>89</v>
      </c>
      <c r="BK240" s="152">
        <f>ROUND(L240*K240,2)</f>
        <v>0</v>
      </c>
      <c r="BL240" s="21" t="s">
        <v>251</v>
      </c>
      <c r="BM240" s="21" t="s">
        <v>1900</v>
      </c>
    </row>
    <row r="241" s="1" customFormat="1" ht="84" customHeight="1">
      <c r="B241" s="46"/>
      <c r="C241" s="47"/>
      <c r="D241" s="47"/>
      <c r="E241" s="47"/>
      <c r="F241" s="258" t="s">
        <v>1901</v>
      </c>
      <c r="G241" s="67"/>
      <c r="H241" s="67"/>
      <c r="I241" s="67"/>
      <c r="J241" s="47"/>
      <c r="K241" s="47"/>
      <c r="L241" s="47"/>
      <c r="M241" s="47"/>
      <c r="N241" s="47"/>
      <c r="O241" s="47"/>
      <c r="P241" s="47"/>
      <c r="Q241" s="47"/>
      <c r="R241" s="48"/>
      <c r="T241" s="197"/>
      <c r="U241" s="47"/>
      <c r="V241" s="47"/>
      <c r="W241" s="47"/>
      <c r="X241" s="47"/>
      <c r="Y241" s="47"/>
      <c r="Z241" s="47"/>
      <c r="AA241" s="100"/>
      <c r="AT241" s="21" t="s">
        <v>312</v>
      </c>
      <c r="AU241" s="21" t="s">
        <v>96</v>
      </c>
    </row>
    <row r="242" s="1" customFormat="1" ht="16.5" customHeight="1">
      <c r="B242" s="46"/>
      <c r="C242" s="250" t="s">
        <v>624</v>
      </c>
      <c r="D242" s="250" t="s">
        <v>306</v>
      </c>
      <c r="E242" s="251" t="s">
        <v>1902</v>
      </c>
      <c r="F242" s="252" t="s">
        <v>1903</v>
      </c>
      <c r="G242" s="252"/>
      <c r="H242" s="252"/>
      <c r="I242" s="252"/>
      <c r="J242" s="253" t="s">
        <v>688</v>
      </c>
      <c r="K242" s="254">
        <v>6</v>
      </c>
      <c r="L242" s="255">
        <v>0</v>
      </c>
      <c r="M242" s="256"/>
      <c r="N242" s="257">
        <f>ROUND(L242*K242,2)</f>
        <v>0</v>
      </c>
      <c r="O242" s="235"/>
      <c r="P242" s="235"/>
      <c r="Q242" s="235"/>
      <c r="R242" s="48"/>
      <c r="T242" s="236" t="s">
        <v>22</v>
      </c>
      <c r="U242" s="56" t="s">
        <v>46</v>
      </c>
      <c r="V242" s="47"/>
      <c r="W242" s="237">
        <f>V242*K242</f>
        <v>0</v>
      </c>
      <c r="X242" s="237">
        <v>0</v>
      </c>
      <c r="Y242" s="237">
        <f>X242*K242</f>
        <v>0</v>
      </c>
      <c r="Z242" s="237">
        <v>0</v>
      </c>
      <c r="AA242" s="238">
        <f>Z242*K242</f>
        <v>0</v>
      </c>
      <c r="AR242" s="21" t="s">
        <v>531</v>
      </c>
      <c r="AT242" s="21" t="s">
        <v>306</v>
      </c>
      <c r="AU242" s="21" t="s">
        <v>96</v>
      </c>
      <c r="AY242" s="21" t="s">
        <v>191</v>
      </c>
      <c r="BE242" s="152">
        <f>IF(U242="základní",N242,0)</f>
        <v>0</v>
      </c>
      <c r="BF242" s="152">
        <f>IF(U242="snížená",N242,0)</f>
        <v>0</v>
      </c>
      <c r="BG242" s="152">
        <f>IF(U242="zákl. přenesená",N242,0)</f>
        <v>0</v>
      </c>
      <c r="BH242" s="152">
        <f>IF(U242="sníž. přenesená",N242,0)</f>
        <v>0</v>
      </c>
      <c r="BI242" s="152">
        <f>IF(U242="nulová",N242,0)</f>
        <v>0</v>
      </c>
      <c r="BJ242" s="21" t="s">
        <v>89</v>
      </c>
      <c r="BK242" s="152">
        <f>ROUND(L242*K242,2)</f>
        <v>0</v>
      </c>
      <c r="BL242" s="21" t="s">
        <v>251</v>
      </c>
      <c r="BM242" s="21" t="s">
        <v>1904</v>
      </c>
    </row>
    <row r="243" s="1" customFormat="1" ht="84" customHeight="1">
      <c r="B243" s="46"/>
      <c r="C243" s="47"/>
      <c r="D243" s="47"/>
      <c r="E243" s="47"/>
      <c r="F243" s="258" t="s">
        <v>1905</v>
      </c>
      <c r="G243" s="67"/>
      <c r="H243" s="67"/>
      <c r="I243" s="67"/>
      <c r="J243" s="47"/>
      <c r="K243" s="47"/>
      <c r="L243" s="47"/>
      <c r="M243" s="47"/>
      <c r="N243" s="47"/>
      <c r="O243" s="47"/>
      <c r="P243" s="47"/>
      <c r="Q243" s="47"/>
      <c r="R243" s="48"/>
      <c r="T243" s="197"/>
      <c r="U243" s="47"/>
      <c r="V243" s="47"/>
      <c r="W243" s="47"/>
      <c r="X243" s="47"/>
      <c r="Y243" s="47"/>
      <c r="Z243" s="47"/>
      <c r="AA243" s="100"/>
      <c r="AT243" s="21" t="s">
        <v>312</v>
      </c>
      <c r="AU243" s="21" t="s">
        <v>96</v>
      </c>
    </row>
    <row r="244" s="1" customFormat="1" ht="25.5" customHeight="1">
      <c r="B244" s="46"/>
      <c r="C244" s="228" t="s">
        <v>629</v>
      </c>
      <c r="D244" s="228" t="s">
        <v>192</v>
      </c>
      <c r="E244" s="229" t="s">
        <v>1906</v>
      </c>
      <c r="F244" s="230" t="s">
        <v>1907</v>
      </c>
      <c r="G244" s="230"/>
      <c r="H244" s="230"/>
      <c r="I244" s="230"/>
      <c r="J244" s="231" t="s">
        <v>688</v>
      </c>
      <c r="K244" s="232">
        <v>1</v>
      </c>
      <c r="L244" s="233">
        <v>0</v>
      </c>
      <c r="M244" s="234"/>
      <c r="N244" s="235">
        <f>ROUND(L244*K244,2)</f>
        <v>0</v>
      </c>
      <c r="O244" s="235"/>
      <c r="P244" s="235"/>
      <c r="Q244" s="235"/>
      <c r="R244" s="48"/>
      <c r="T244" s="236" t="s">
        <v>22</v>
      </c>
      <c r="U244" s="56" t="s">
        <v>46</v>
      </c>
      <c r="V244" s="47"/>
      <c r="W244" s="237">
        <f>V244*K244</f>
        <v>0</v>
      </c>
      <c r="X244" s="237">
        <v>0</v>
      </c>
      <c r="Y244" s="237">
        <f>X244*K244</f>
        <v>0</v>
      </c>
      <c r="Z244" s="237">
        <v>0</v>
      </c>
      <c r="AA244" s="238">
        <f>Z244*K244</f>
        <v>0</v>
      </c>
      <c r="AR244" s="21" t="s">
        <v>251</v>
      </c>
      <c r="AT244" s="21" t="s">
        <v>192</v>
      </c>
      <c r="AU244" s="21" t="s">
        <v>96</v>
      </c>
      <c r="AY244" s="21" t="s">
        <v>191</v>
      </c>
      <c r="BE244" s="152">
        <f>IF(U244="základní",N244,0)</f>
        <v>0</v>
      </c>
      <c r="BF244" s="152">
        <f>IF(U244="snížená",N244,0)</f>
        <v>0</v>
      </c>
      <c r="BG244" s="152">
        <f>IF(U244="zákl. přenesená",N244,0)</f>
        <v>0</v>
      </c>
      <c r="BH244" s="152">
        <f>IF(U244="sníž. přenesená",N244,0)</f>
        <v>0</v>
      </c>
      <c r="BI244" s="152">
        <f>IF(U244="nulová",N244,0)</f>
        <v>0</v>
      </c>
      <c r="BJ244" s="21" t="s">
        <v>89</v>
      </c>
      <c r="BK244" s="152">
        <f>ROUND(L244*K244,2)</f>
        <v>0</v>
      </c>
      <c r="BL244" s="21" t="s">
        <v>251</v>
      </c>
      <c r="BM244" s="21" t="s">
        <v>1908</v>
      </c>
    </row>
    <row r="245" s="1" customFormat="1" ht="84" customHeight="1">
      <c r="B245" s="46"/>
      <c r="C245" s="47"/>
      <c r="D245" s="47"/>
      <c r="E245" s="47"/>
      <c r="F245" s="258" t="s">
        <v>1909</v>
      </c>
      <c r="G245" s="67"/>
      <c r="H245" s="67"/>
      <c r="I245" s="67"/>
      <c r="J245" s="47"/>
      <c r="K245" s="47"/>
      <c r="L245" s="47"/>
      <c r="M245" s="47"/>
      <c r="N245" s="47"/>
      <c r="O245" s="47"/>
      <c r="P245" s="47"/>
      <c r="Q245" s="47"/>
      <c r="R245" s="48"/>
      <c r="T245" s="197"/>
      <c r="U245" s="47"/>
      <c r="V245" s="47"/>
      <c r="W245" s="47"/>
      <c r="X245" s="47"/>
      <c r="Y245" s="47"/>
      <c r="Z245" s="47"/>
      <c r="AA245" s="100"/>
      <c r="AT245" s="21" t="s">
        <v>312</v>
      </c>
      <c r="AU245" s="21" t="s">
        <v>96</v>
      </c>
    </row>
    <row r="246" s="1" customFormat="1" ht="38.25" customHeight="1">
      <c r="B246" s="46"/>
      <c r="C246" s="250" t="s">
        <v>634</v>
      </c>
      <c r="D246" s="250" t="s">
        <v>306</v>
      </c>
      <c r="E246" s="251" t="s">
        <v>1910</v>
      </c>
      <c r="F246" s="252" t="s">
        <v>1911</v>
      </c>
      <c r="G246" s="252"/>
      <c r="H246" s="252"/>
      <c r="I246" s="252"/>
      <c r="J246" s="253" t="s">
        <v>688</v>
      </c>
      <c r="K246" s="254">
        <v>1</v>
      </c>
      <c r="L246" s="255">
        <v>0</v>
      </c>
      <c r="M246" s="256"/>
      <c r="N246" s="257">
        <f>ROUND(L246*K246,2)</f>
        <v>0</v>
      </c>
      <c r="O246" s="235"/>
      <c r="P246" s="235"/>
      <c r="Q246" s="235"/>
      <c r="R246" s="48"/>
      <c r="T246" s="236" t="s">
        <v>22</v>
      </c>
      <c r="U246" s="56" t="s">
        <v>46</v>
      </c>
      <c r="V246" s="47"/>
      <c r="W246" s="237">
        <f>V246*K246</f>
        <v>0</v>
      </c>
      <c r="X246" s="237">
        <v>0</v>
      </c>
      <c r="Y246" s="237">
        <f>X246*K246</f>
        <v>0</v>
      </c>
      <c r="Z246" s="237">
        <v>0</v>
      </c>
      <c r="AA246" s="238">
        <f>Z246*K246</f>
        <v>0</v>
      </c>
      <c r="AR246" s="21" t="s">
        <v>531</v>
      </c>
      <c r="AT246" s="21" t="s">
        <v>306</v>
      </c>
      <c r="AU246" s="21" t="s">
        <v>96</v>
      </c>
      <c r="AY246" s="21" t="s">
        <v>191</v>
      </c>
      <c r="BE246" s="152">
        <f>IF(U246="základní",N246,0)</f>
        <v>0</v>
      </c>
      <c r="BF246" s="152">
        <f>IF(U246="snížená",N246,0)</f>
        <v>0</v>
      </c>
      <c r="BG246" s="152">
        <f>IF(U246="zákl. přenesená",N246,0)</f>
        <v>0</v>
      </c>
      <c r="BH246" s="152">
        <f>IF(U246="sníž. přenesená",N246,0)</f>
        <v>0</v>
      </c>
      <c r="BI246" s="152">
        <f>IF(U246="nulová",N246,0)</f>
        <v>0</v>
      </c>
      <c r="BJ246" s="21" t="s">
        <v>89</v>
      </c>
      <c r="BK246" s="152">
        <f>ROUND(L246*K246,2)</f>
        <v>0</v>
      </c>
      <c r="BL246" s="21" t="s">
        <v>251</v>
      </c>
      <c r="BM246" s="21" t="s">
        <v>1912</v>
      </c>
    </row>
    <row r="247" s="1" customFormat="1" ht="84" customHeight="1">
      <c r="B247" s="46"/>
      <c r="C247" s="47"/>
      <c r="D247" s="47"/>
      <c r="E247" s="47"/>
      <c r="F247" s="258" t="s">
        <v>1913</v>
      </c>
      <c r="G247" s="67"/>
      <c r="H247" s="67"/>
      <c r="I247" s="67"/>
      <c r="J247" s="47"/>
      <c r="K247" s="47"/>
      <c r="L247" s="47"/>
      <c r="M247" s="47"/>
      <c r="N247" s="47"/>
      <c r="O247" s="47"/>
      <c r="P247" s="47"/>
      <c r="Q247" s="47"/>
      <c r="R247" s="48"/>
      <c r="T247" s="197"/>
      <c r="U247" s="47"/>
      <c r="V247" s="47"/>
      <c r="W247" s="47"/>
      <c r="X247" s="47"/>
      <c r="Y247" s="47"/>
      <c r="Z247" s="47"/>
      <c r="AA247" s="100"/>
      <c r="AT247" s="21" t="s">
        <v>312</v>
      </c>
      <c r="AU247" s="21" t="s">
        <v>96</v>
      </c>
    </row>
    <row r="248" s="1" customFormat="1" ht="16.5" customHeight="1">
      <c r="B248" s="46"/>
      <c r="C248" s="228" t="s">
        <v>638</v>
      </c>
      <c r="D248" s="228" t="s">
        <v>192</v>
      </c>
      <c r="E248" s="229" t="s">
        <v>1914</v>
      </c>
      <c r="F248" s="230" t="s">
        <v>1915</v>
      </c>
      <c r="G248" s="230"/>
      <c r="H248" s="230"/>
      <c r="I248" s="230"/>
      <c r="J248" s="231" t="s">
        <v>688</v>
      </c>
      <c r="K248" s="232">
        <v>2</v>
      </c>
      <c r="L248" s="233">
        <v>0</v>
      </c>
      <c r="M248" s="234"/>
      <c r="N248" s="235">
        <f>ROUND(L248*K248,2)</f>
        <v>0</v>
      </c>
      <c r="O248" s="235"/>
      <c r="P248" s="235"/>
      <c r="Q248" s="235"/>
      <c r="R248" s="48"/>
      <c r="T248" s="236" t="s">
        <v>22</v>
      </c>
      <c r="U248" s="56" t="s">
        <v>46</v>
      </c>
      <c r="V248" s="47"/>
      <c r="W248" s="237">
        <f>V248*K248</f>
        <v>0</v>
      </c>
      <c r="X248" s="237">
        <v>0</v>
      </c>
      <c r="Y248" s="237">
        <f>X248*K248</f>
        <v>0</v>
      </c>
      <c r="Z248" s="237">
        <v>0</v>
      </c>
      <c r="AA248" s="238">
        <f>Z248*K248</f>
        <v>0</v>
      </c>
      <c r="AR248" s="21" t="s">
        <v>251</v>
      </c>
      <c r="AT248" s="21" t="s">
        <v>192</v>
      </c>
      <c r="AU248" s="21" t="s">
        <v>96</v>
      </c>
      <c r="AY248" s="21" t="s">
        <v>191</v>
      </c>
      <c r="BE248" s="152">
        <f>IF(U248="základní",N248,0)</f>
        <v>0</v>
      </c>
      <c r="BF248" s="152">
        <f>IF(U248="snížená",N248,0)</f>
        <v>0</v>
      </c>
      <c r="BG248" s="152">
        <f>IF(U248="zákl. přenesená",N248,0)</f>
        <v>0</v>
      </c>
      <c r="BH248" s="152">
        <f>IF(U248="sníž. přenesená",N248,0)</f>
        <v>0</v>
      </c>
      <c r="BI248" s="152">
        <f>IF(U248="nulová",N248,0)</f>
        <v>0</v>
      </c>
      <c r="BJ248" s="21" t="s">
        <v>89</v>
      </c>
      <c r="BK248" s="152">
        <f>ROUND(L248*K248,2)</f>
        <v>0</v>
      </c>
      <c r="BL248" s="21" t="s">
        <v>251</v>
      </c>
      <c r="BM248" s="21" t="s">
        <v>1916</v>
      </c>
    </row>
    <row r="249" s="1" customFormat="1" ht="72" customHeight="1">
      <c r="B249" s="46"/>
      <c r="C249" s="47"/>
      <c r="D249" s="47"/>
      <c r="E249" s="47"/>
      <c r="F249" s="258" t="s">
        <v>1917</v>
      </c>
      <c r="G249" s="67"/>
      <c r="H249" s="67"/>
      <c r="I249" s="67"/>
      <c r="J249" s="47"/>
      <c r="K249" s="47"/>
      <c r="L249" s="47"/>
      <c r="M249" s="47"/>
      <c r="N249" s="47"/>
      <c r="O249" s="47"/>
      <c r="P249" s="47"/>
      <c r="Q249" s="47"/>
      <c r="R249" s="48"/>
      <c r="T249" s="197"/>
      <c r="U249" s="47"/>
      <c r="V249" s="47"/>
      <c r="W249" s="47"/>
      <c r="X249" s="47"/>
      <c r="Y249" s="47"/>
      <c r="Z249" s="47"/>
      <c r="AA249" s="100"/>
      <c r="AT249" s="21" t="s">
        <v>312</v>
      </c>
      <c r="AU249" s="21" t="s">
        <v>96</v>
      </c>
    </row>
    <row r="250" s="1" customFormat="1" ht="16.5" customHeight="1">
      <c r="B250" s="46"/>
      <c r="C250" s="250" t="s">
        <v>642</v>
      </c>
      <c r="D250" s="250" t="s">
        <v>306</v>
      </c>
      <c r="E250" s="251" t="s">
        <v>1918</v>
      </c>
      <c r="F250" s="252" t="s">
        <v>1919</v>
      </c>
      <c r="G250" s="252"/>
      <c r="H250" s="252"/>
      <c r="I250" s="252"/>
      <c r="J250" s="253" t="s">
        <v>688</v>
      </c>
      <c r="K250" s="254">
        <v>2</v>
      </c>
      <c r="L250" s="255">
        <v>0</v>
      </c>
      <c r="M250" s="256"/>
      <c r="N250" s="257">
        <f>ROUND(L250*K250,2)</f>
        <v>0</v>
      </c>
      <c r="O250" s="235"/>
      <c r="P250" s="235"/>
      <c r="Q250" s="235"/>
      <c r="R250" s="48"/>
      <c r="T250" s="236" t="s">
        <v>22</v>
      </c>
      <c r="U250" s="56" t="s">
        <v>46</v>
      </c>
      <c r="V250" s="47"/>
      <c r="W250" s="237">
        <f>V250*K250</f>
        <v>0</v>
      </c>
      <c r="X250" s="237">
        <v>0</v>
      </c>
      <c r="Y250" s="237">
        <f>X250*K250</f>
        <v>0</v>
      </c>
      <c r="Z250" s="237">
        <v>0</v>
      </c>
      <c r="AA250" s="238">
        <f>Z250*K250</f>
        <v>0</v>
      </c>
      <c r="AR250" s="21" t="s">
        <v>531</v>
      </c>
      <c r="AT250" s="21" t="s">
        <v>306</v>
      </c>
      <c r="AU250" s="21" t="s">
        <v>96</v>
      </c>
      <c r="AY250" s="21" t="s">
        <v>191</v>
      </c>
      <c r="BE250" s="152">
        <f>IF(U250="základní",N250,0)</f>
        <v>0</v>
      </c>
      <c r="BF250" s="152">
        <f>IF(U250="snížená",N250,0)</f>
        <v>0</v>
      </c>
      <c r="BG250" s="152">
        <f>IF(U250="zákl. přenesená",N250,0)</f>
        <v>0</v>
      </c>
      <c r="BH250" s="152">
        <f>IF(U250="sníž. přenesená",N250,0)</f>
        <v>0</v>
      </c>
      <c r="BI250" s="152">
        <f>IF(U250="nulová",N250,0)</f>
        <v>0</v>
      </c>
      <c r="BJ250" s="21" t="s">
        <v>89</v>
      </c>
      <c r="BK250" s="152">
        <f>ROUND(L250*K250,2)</f>
        <v>0</v>
      </c>
      <c r="BL250" s="21" t="s">
        <v>251</v>
      </c>
      <c r="BM250" s="21" t="s">
        <v>1920</v>
      </c>
    </row>
    <row r="251" s="1" customFormat="1" ht="84" customHeight="1">
      <c r="B251" s="46"/>
      <c r="C251" s="47"/>
      <c r="D251" s="47"/>
      <c r="E251" s="47"/>
      <c r="F251" s="258" t="s">
        <v>1921</v>
      </c>
      <c r="G251" s="67"/>
      <c r="H251" s="67"/>
      <c r="I251" s="67"/>
      <c r="J251" s="47"/>
      <c r="K251" s="47"/>
      <c r="L251" s="47"/>
      <c r="M251" s="47"/>
      <c r="N251" s="47"/>
      <c r="O251" s="47"/>
      <c r="P251" s="47"/>
      <c r="Q251" s="47"/>
      <c r="R251" s="48"/>
      <c r="T251" s="197"/>
      <c r="U251" s="47"/>
      <c r="V251" s="47"/>
      <c r="W251" s="47"/>
      <c r="X251" s="47"/>
      <c r="Y251" s="47"/>
      <c r="Z251" s="47"/>
      <c r="AA251" s="100"/>
      <c r="AT251" s="21" t="s">
        <v>312</v>
      </c>
      <c r="AU251" s="21" t="s">
        <v>96</v>
      </c>
    </row>
    <row r="252" s="1" customFormat="1" ht="25.5" customHeight="1">
      <c r="B252" s="46"/>
      <c r="C252" s="228" t="s">
        <v>646</v>
      </c>
      <c r="D252" s="228" t="s">
        <v>192</v>
      </c>
      <c r="E252" s="229" t="s">
        <v>1922</v>
      </c>
      <c r="F252" s="230" t="s">
        <v>1883</v>
      </c>
      <c r="G252" s="230"/>
      <c r="H252" s="230"/>
      <c r="I252" s="230"/>
      <c r="J252" s="231" t="s">
        <v>348</v>
      </c>
      <c r="K252" s="232">
        <v>78</v>
      </c>
      <c r="L252" s="233">
        <v>0</v>
      </c>
      <c r="M252" s="234"/>
      <c r="N252" s="235">
        <f>ROUND(L252*K252,2)</f>
        <v>0</v>
      </c>
      <c r="O252" s="235"/>
      <c r="P252" s="235"/>
      <c r="Q252" s="235"/>
      <c r="R252" s="48"/>
      <c r="T252" s="236" t="s">
        <v>22</v>
      </c>
      <c r="U252" s="56" t="s">
        <v>46</v>
      </c>
      <c r="V252" s="47"/>
      <c r="W252" s="237">
        <f>V252*K252</f>
        <v>0</v>
      </c>
      <c r="X252" s="237">
        <v>0</v>
      </c>
      <c r="Y252" s="237">
        <f>X252*K252</f>
        <v>0</v>
      </c>
      <c r="Z252" s="237">
        <v>0</v>
      </c>
      <c r="AA252" s="238">
        <f>Z252*K252</f>
        <v>0</v>
      </c>
      <c r="AR252" s="21" t="s">
        <v>251</v>
      </c>
      <c r="AT252" s="21" t="s">
        <v>192</v>
      </c>
      <c r="AU252" s="21" t="s">
        <v>96</v>
      </c>
      <c r="AY252" s="21" t="s">
        <v>191</v>
      </c>
      <c r="BE252" s="152">
        <f>IF(U252="základní",N252,0)</f>
        <v>0</v>
      </c>
      <c r="BF252" s="152">
        <f>IF(U252="snížená",N252,0)</f>
        <v>0</v>
      </c>
      <c r="BG252" s="152">
        <f>IF(U252="zákl. přenesená",N252,0)</f>
        <v>0</v>
      </c>
      <c r="BH252" s="152">
        <f>IF(U252="sníž. přenesená",N252,0)</f>
        <v>0</v>
      </c>
      <c r="BI252" s="152">
        <f>IF(U252="nulová",N252,0)</f>
        <v>0</v>
      </c>
      <c r="BJ252" s="21" t="s">
        <v>89</v>
      </c>
      <c r="BK252" s="152">
        <f>ROUND(L252*K252,2)</f>
        <v>0</v>
      </c>
      <c r="BL252" s="21" t="s">
        <v>251</v>
      </c>
      <c r="BM252" s="21" t="s">
        <v>1923</v>
      </c>
    </row>
    <row r="253" s="1" customFormat="1" ht="72" customHeight="1">
      <c r="B253" s="46"/>
      <c r="C253" s="47"/>
      <c r="D253" s="47"/>
      <c r="E253" s="47"/>
      <c r="F253" s="258" t="s">
        <v>1885</v>
      </c>
      <c r="G253" s="67"/>
      <c r="H253" s="67"/>
      <c r="I253" s="67"/>
      <c r="J253" s="47"/>
      <c r="K253" s="47"/>
      <c r="L253" s="47"/>
      <c r="M253" s="47"/>
      <c r="N253" s="47"/>
      <c r="O253" s="47"/>
      <c r="P253" s="47"/>
      <c r="Q253" s="47"/>
      <c r="R253" s="48"/>
      <c r="T253" s="197"/>
      <c r="U253" s="47"/>
      <c r="V253" s="47"/>
      <c r="W253" s="47"/>
      <c r="X253" s="47"/>
      <c r="Y253" s="47"/>
      <c r="Z253" s="47"/>
      <c r="AA253" s="100"/>
      <c r="AT253" s="21" t="s">
        <v>312</v>
      </c>
      <c r="AU253" s="21" t="s">
        <v>96</v>
      </c>
    </row>
    <row r="254" s="1" customFormat="1" ht="25.5" customHeight="1">
      <c r="B254" s="46"/>
      <c r="C254" s="250" t="s">
        <v>651</v>
      </c>
      <c r="D254" s="250" t="s">
        <v>306</v>
      </c>
      <c r="E254" s="251" t="s">
        <v>1924</v>
      </c>
      <c r="F254" s="252" t="s">
        <v>1925</v>
      </c>
      <c r="G254" s="252"/>
      <c r="H254" s="252"/>
      <c r="I254" s="252"/>
      <c r="J254" s="253" t="s">
        <v>348</v>
      </c>
      <c r="K254" s="254">
        <v>78</v>
      </c>
      <c r="L254" s="255">
        <v>0</v>
      </c>
      <c r="M254" s="256"/>
      <c r="N254" s="257">
        <f>ROUND(L254*K254,2)</f>
        <v>0</v>
      </c>
      <c r="O254" s="235"/>
      <c r="P254" s="235"/>
      <c r="Q254" s="235"/>
      <c r="R254" s="48"/>
      <c r="T254" s="236" t="s">
        <v>22</v>
      </c>
      <c r="U254" s="56" t="s">
        <v>46</v>
      </c>
      <c r="V254" s="47"/>
      <c r="W254" s="237">
        <f>V254*K254</f>
        <v>0</v>
      </c>
      <c r="X254" s="237">
        <v>0</v>
      </c>
      <c r="Y254" s="237">
        <f>X254*K254</f>
        <v>0</v>
      </c>
      <c r="Z254" s="237">
        <v>0</v>
      </c>
      <c r="AA254" s="238">
        <f>Z254*K254</f>
        <v>0</v>
      </c>
      <c r="AR254" s="21" t="s">
        <v>531</v>
      </c>
      <c r="AT254" s="21" t="s">
        <v>306</v>
      </c>
      <c r="AU254" s="21" t="s">
        <v>96</v>
      </c>
      <c r="AY254" s="21" t="s">
        <v>191</v>
      </c>
      <c r="BE254" s="152">
        <f>IF(U254="základní",N254,0)</f>
        <v>0</v>
      </c>
      <c r="BF254" s="152">
        <f>IF(U254="snížená",N254,0)</f>
        <v>0</v>
      </c>
      <c r="BG254" s="152">
        <f>IF(U254="zákl. přenesená",N254,0)</f>
        <v>0</v>
      </c>
      <c r="BH254" s="152">
        <f>IF(U254="sníž. přenesená",N254,0)</f>
        <v>0</v>
      </c>
      <c r="BI254" s="152">
        <f>IF(U254="nulová",N254,0)</f>
        <v>0</v>
      </c>
      <c r="BJ254" s="21" t="s">
        <v>89</v>
      </c>
      <c r="BK254" s="152">
        <f>ROUND(L254*K254,2)</f>
        <v>0</v>
      </c>
      <c r="BL254" s="21" t="s">
        <v>251</v>
      </c>
      <c r="BM254" s="21" t="s">
        <v>1926</v>
      </c>
    </row>
    <row r="255" s="1" customFormat="1" ht="84" customHeight="1">
      <c r="B255" s="46"/>
      <c r="C255" s="47"/>
      <c r="D255" s="47"/>
      <c r="E255" s="47"/>
      <c r="F255" s="258" t="s">
        <v>1927</v>
      </c>
      <c r="G255" s="67"/>
      <c r="H255" s="67"/>
      <c r="I255" s="67"/>
      <c r="J255" s="47"/>
      <c r="K255" s="47"/>
      <c r="L255" s="47"/>
      <c r="M255" s="47"/>
      <c r="N255" s="47"/>
      <c r="O255" s="47"/>
      <c r="P255" s="47"/>
      <c r="Q255" s="47"/>
      <c r="R255" s="48"/>
      <c r="T255" s="197"/>
      <c r="U255" s="47"/>
      <c r="V255" s="47"/>
      <c r="W255" s="47"/>
      <c r="X255" s="47"/>
      <c r="Y255" s="47"/>
      <c r="Z255" s="47"/>
      <c r="AA255" s="100"/>
      <c r="AT255" s="21" t="s">
        <v>312</v>
      </c>
      <c r="AU255" s="21" t="s">
        <v>96</v>
      </c>
    </row>
    <row r="256" s="10" customFormat="1" ht="29.88" customHeight="1">
      <c r="B256" s="215"/>
      <c r="C256" s="216"/>
      <c r="D256" s="225" t="s">
        <v>1700</v>
      </c>
      <c r="E256" s="225"/>
      <c r="F256" s="225"/>
      <c r="G256" s="225"/>
      <c r="H256" s="225"/>
      <c r="I256" s="225"/>
      <c r="J256" s="225"/>
      <c r="K256" s="225"/>
      <c r="L256" s="225"/>
      <c r="M256" s="225"/>
      <c r="N256" s="226">
        <f>BK256</f>
        <v>0</v>
      </c>
      <c r="O256" s="227"/>
      <c r="P256" s="227"/>
      <c r="Q256" s="227"/>
      <c r="R256" s="218"/>
      <c r="T256" s="219"/>
      <c r="U256" s="216"/>
      <c r="V256" s="216"/>
      <c r="W256" s="220">
        <f>SUM(W257:W352)</f>
        <v>0</v>
      </c>
      <c r="X256" s="216"/>
      <c r="Y256" s="220">
        <f>SUM(Y257:Y352)</f>
        <v>0</v>
      </c>
      <c r="Z256" s="216"/>
      <c r="AA256" s="221">
        <f>SUM(AA257:AA352)</f>
        <v>0</v>
      </c>
      <c r="AR256" s="222" t="s">
        <v>96</v>
      </c>
      <c r="AT256" s="223" t="s">
        <v>80</v>
      </c>
      <c r="AU256" s="223" t="s">
        <v>89</v>
      </c>
      <c r="AY256" s="222" t="s">
        <v>191</v>
      </c>
      <c r="BK256" s="224">
        <f>SUM(BK257:BK352)</f>
        <v>0</v>
      </c>
    </row>
    <row r="257" s="1" customFormat="1" ht="25.5" customHeight="1">
      <c r="B257" s="46"/>
      <c r="C257" s="228" t="s">
        <v>655</v>
      </c>
      <c r="D257" s="228" t="s">
        <v>192</v>
      </c>
      <c r="E257" s="229" t="s">
        <v>1928</v>
      </c>
      <c r="F257" s="230" t="s">
        <v>1929</v>
      </c>
      <c r="G257" s="230"/>
      <c r="H257" s="230"/>
      <c r="I257" s="230"/>
      <c r="J257" s="231" t="s">
        <v>688</v>
      </c>
      <c r="K257" s="232">
        <v>1</v>
      </c>
      <c r="L257" s="233">
        <v>0</v>
      </c>
      <c r="M257" s="234"/>
      <c r="N257" s="235">
        <f>ROUND(L257*K257,2)</f>
        <v>0</v>
      </c>
      <c r="O257" s="235"/>
      <c r="P257" s="235"/>
      <c r="Q257" s="235"/>
      <c r="R257" s="48"/>
      <c r="T257" s="236" t="s">
        <v>22</v>
      </c>
      <c r="U257" s="56" t="s">
        <v>46</v>
      </c>
      <c r="V257" s="47"/>
      <c r="W257" s="237">
        <f>V257*K257</f>
        <v>0</v>
      </c>
      <c r="X257" s="237">
        <v>0</v>
      </c>
      <c r="Y257" s="237">
        <f>X257*K257</f>
        <v>0</v>
      </c>
      <c r="Z257" s="237">
        <v>0</v>
      </c>
      <c r="AA257" s="238">
        <f>Z257*K257</f>
        <v>0</v>
      </c>
      <c r="AR257" s="21" t="s">
        <v>251</v>
      </c>
      <c r="AT257" s="21" t="s">
        <v>192</v>
      </c>
      <c r="AU257" s="21" t="s">
        <v>96</v>
      </c>
      <c r="AY257" s="21" t="s">
        <v>191</v>
      </c>
      <c r="BE257" s="152">
        <f>IF(U257="základní",N257,0)</f>
        <v>0</v>
      </c>
      <c r="BF257" s="152">
        <f>IF(U257="snížená",N257,0)</f>
        <v>0</v>
      </c>
      <c r="BG257" s="152">
        <f>IF(U257="zákl. přenesená",N257,0)</f>
        <v>0</v>
      </c>
      <c r="BH257" s="152">
        <f>IF(U257="sníž. přenesená",N257,0)</f>
        <v>0</v>
      </c>
      <c r="BI257" s="152">
        <f>IF(U257="nulová",N257,0)</f>
        <v>0</v>
      </c>
      <c r="BJ257" s="21" t="s">
        <v>89</v>
      </c>
      <c r="BK257" s="152">
        <f>ROUND(L257*K257,2)</f>
        <v>0</v>
      </c>
      <c r="BL257" s="21" t="s">
        <v>251</v>
      </c>
      <c r="BM257" s="21" t="s">
        <v>1930</v>
      </c>
    </row>
    <row r="258" s="1" customFormat="1" ht="48" customHeight="1">
      <c r="B258" s="46"/>
      <c r="C258" s="47"/>
      <c r="D258" s="47"/>
      <c r="E258" s="47"/>
      <c r="F258" s="258" t="s">
        <v>1746</v>
      </c>
      <c r="G258" s="67"/>
      <c r="H258" s="67"/>
      <c r="I258" s="67"/>
      <c r="J258" s="47"/>
      <c r="K258" s="47"/>
      <c r="L258" s="47"/>
      <c r="M258" s="47"/>
      <c r="N258" s="47"/>
      <c r="O258" s="47"/>
      <c r="P258" s="47"/>
      <c r="Q258" s="47"/>
      <c r="R258" s="48"/>
      <c r="T258" s="197"/>
      <c r="U258" s="47"/>
      <c r="V258" s="47"/>
      <c r="W258" s="47"/>
      <c r="X258" s="47"/>
      <c r="Y258" s="47"/>
      <c r="Z258" s="47"/>
      <c r="AA258" s="100"/>
      <c r="AT258" s="21" t="s">
        <v>312</v>
      </c>
      <c r="AU258" s="21" t="s">
        <v>96</v>
      </c>
    </row>
    <row r="259" s="1" customFormat="1" ht="38.25" customHeight="1">
      <c r="B259" s="46"/>
      <c r="C259" s="250" t="s">
        <v>660</v>
      </c>
      <c r="D259" s="250" t="s">
        <v>306</v>
      </c>
      <c r="E259" s="251" t="s">
        <v>1931</v>
      </c>
      <c r="F259" s="252" t="s">
        <v>1932</v>
      </c>
      <c r="G259" s="252"/>
      <c r="H259" s="252"/>
      <c r="I259" s="252"/>
      <c r="J259" s="253" t="s">
        <v>688</v>
      </c>
      <c r="K259" s="254">
        <v>1</v>
      </c>
      <c r="L259" s="255">
        <v>0</v>
      </c>
      <c r="M259" s="256"/>
      <c r="N259" s="257">
        <f>ROUND(L259*K259,2)</f>
        <v>0</v>
      </c>
      <c r="O259" s="235"/>
      <c r="P259" s="235"/>
      <c r="Q259" s="235"/>
      <c r="R259" s="48"/>
      <c r="T259" s="236" t="s">
        <v>22</v>
      </c>
      <c r="U259" s="56" t="s">
        <v>46</v>
      </c>
      <c r="V259" s="47"/>
      <c r="W259" s="237">
        <f>V259*K259</f>
        <v>0</v>
      </c>
      <c r="X259" s="237">
        <v>0</v>
      </c>
      <c r="Y259" s="237">
        <f>X259*K259</f>
        <v>0</v>
      </c>
      <c r="Z259" s="237">
        <v>0</v>
      </c>
      <c r="AA259" s="238">
        <f>Z259*K259</f>
        <v>0</v>
      </c>
      <c r="AR259" s="21" t="s">
        <v>531</v>
      </c>
      <c r="AT259" s="21" t="s">
        <v>306</v>
      </c>
      <c r="AU259" s="21" t="s">
        <v>96</v>
      </c>
      <c r="AY259" s="21" t="s">
        <v>191</v>
      </c>
      <c r="BE259" s="152">
        <f>IF(U259="základní",N259,0)</f>
        <v>0</v>
      </c>
      <c r="BF259" s="152">
        <f>IF(U259="snížená",N259,0)</f>
        <v>0</v>
      </c>
      <c r="BG259" s="152">
        <f>IF(U259="zákl. přenesená",N259,0)</f>
        <v>0</v>
      </c>
      <c r="BH259" s="152">
        <f>IF(U259="sníž. přenesená",N259,0)</f>
        <v>0</v>
      </c>
      <c r="BI259" s="152">
        <f>IF(U259="nulová",N259,0)</f>
        <v>0</v>
      </c>
      <c r="BJ259" s="21" t="s">
        <v>89</v>
      </c>
      <c r="BK259" s="152">
        <f>ROUND(L259*K259,2)</f>
        <v>0</v>
      </c>
      <c r="BL259" s="21" t="s">
        <v>251</v>
      </c>
      <c r="BM259" s="21" t="s">
        <v>1933</v>
      </c>
    </row>
    <row r="260" s="1" customFormat="1" ht="96" customHeight="1">
      <c r="B260" s="46"/>
      <c r="C260" s="47"/>
      <c r="D260" s="47"/>
      <c r="E260" s="47"/>
      <c r="F260" s="258" t="s">
        <v>1934</v>
      </c>
      <c r="G260" s="67"/>
      <c r="H260" s="67"/>
      <c r="I260" s="67"/>
      <c r="J260" s="47"/>
      <c r="K260" s="47"/>
      <c r="L260" s="47"/>
      <c r="M260" s="47"/>
      <c r="N260" s="47"/>
      <c r="O260" s="47"/>
      <c r="P260" s="47"/>
      <c r="Q260" s="47"/>
      <c r="R260" s="48"/>
      <c r="T260" s="197"/>
      <c r="U260" s="47"/>
      <c r="V260" s="47"/>
      <c r="W260" s="47"/>
      <c r="X260" s="47"/>
      <c r="Y260" s="47"/>
      <c r="Z260" s="47"/>
      <c r="AA260" s="100"/>
      <c r="AT260" s="21" t="s">
        <v>312</v>
      </c>
      <c r="AU260" s="21" t="s">
        <v>96</v>
      </c>
    </row>
    <row r="261" s="1" customFormat="1" ht="16.5" customHeight="1">
      <c r="B261" s="46"/>
      <c r="C261" s="228" t="s">
        <v>1070</v>
      </c>
      <c r="D261" s="228" t="s">
        <v>192</v>
      </c>
      <c r="E261" s="229" t="s">
        <v>1935</v>
      </c>
      <c r="F261" s="230" t="s">
        <v>1936</v>
      </c>
      <c r="G261" s="230"/>
      <c r="H261" s="230"/>
      <c r="I261" s="230"/>
      <c r="J261" s="231" t="s">
        <v>688</v>
      </c>
      <c r="K261" s="232">
        <v>3</v>
      </c>
      <c r="L261" s="233">
        <v>0</v>
      </c>
      <c r="M261" s="234"/>
      <c r="N261" s="235">
        <f>ROUND(L261*K261,2)</f>
        <v>0</v>
      </c>
      <c r="O261" s="235"/>
      <c r="P261" s="235"/>
      <c r="Q261" s="235"/>
      <c r="R261" s="48"/>
      <c r="T261" s="236" t="s">
        <v>22</v>
      </c>
      <c r="U261" s="56" t="s">
        <v>46</v>
      </c>
      <c r="V261" s="47"/>
      <c r="W261" s="237">
        <f>V261*K261</f>
        <v>0</v>
      </c>
      <c r="X261" s="237">
        <v>0</v>
      </c>
      <c r="Y261" s="237">
        <f>X261*K261</f>
        <v>0</v>
      </c>
      <c r="Z261" s="237">
        <v>0</v>
      </c>
      <c r="AA261" s="238">
        <f>Z261*K261</f>
        <v>0</v>
      </c>
      <c r="AR261" s="21" t="s">
        <v>251</v>
      </c>
      <c r="AT261" s="21" t="s">
        <v>192</v>
      </c>
      <c r="AU261" s="21" t="s">
        <v>96</v>
      </c>
      <c r="AY261" s="21" t="s">
        <v>191</v>
      </c>
      <c r="BE261" s="152">
        <f>IF(U261="základní",N261,0)</f>
        <v>0</v>
      </c>
      <c r="BF261" s="152">
        <f>IF(U261="snížená",N261,0)</f>
        <v>0</v>
      </c>
      <c r="BG261" s="152">
        <f>IF(U261="zákl. přenesená",N261,0)</f>
        <v>0</v>
      </c>
      <c r="BH261" s="152">
        <f>IF(U261="sníž. přenesená",N261,0)</f>
        <v>0</v>
      </c>
      <c r="BI261" s="152">
        <f>IF(U261="nulová",N261,0)</f>
        <v>0</v>
      </c>
      <c r="BJ261" s="21" t="s">
        <v>89</v>
      </c>
      <c r="BK261" s="152">
        <f>ROUND(L261*K261,2)</f>
        <v>0</v>
      </c>
      <c r="BL261" s="21" t="s">
        <v>251</v>
      </c>
      <c r="BM261" s="21" t="s">
        <v>1937</v>
      </c>
    </row>
    <row r="262" s="1" customFormat="1" ht="48" customHeight="1">
      <c r="B262" s="46"/>
      <c r="C262" s="47"/>
      <c r="D262" s="47"/>
      <c r="E262" s="47"/>
      <c r="F262" s="258" t="s">
        <v>1746</v>
      </c>
      <c r="G262" s="67"/>
      <c r="H262" s="67"/>
      <c r="I262" s="67"/>
      <c r="J262" s="47"/>
      <c r="K262" s="47"/>
      <c r="L262" s="47"/>
      <c r="M262" s="47"/>
      <c r="N262" s="47"/>
      <c r="O262" s="47"/>
      <c r="P262" s="47"/>
      <c r="Q262" s="47"/>
      <c r="R262" s="48"/>
      <c r="T262" s="197"/>
      <c r="U262" s="47"/>
      <c r="V262" s="47"/>
      <c r="W262" s="47"/>
      <c r="X262" s="47"/>
      <c r="Y262" s="47"/>
      <c r="Z262" s="47"/>
      <c r="AA262" s="100"/>
      <c r="AT262" s="21" t="s">
        <v>312</v>
      </c>
      <c r="AU262" s="21" t="s">
        <v>96</v>
      </c>
    </row>
    <row r="263" s="1" customFormat="1" ht="25.5" customHeight="1">
      <c r="B263" s="46"/>
      <c r="C263" s="250" t="s">
        <v>1074</v>
      </c>
      <c r="D263" s="250" t="s">
        <v>306</v>
      </c>
      <c r="E263" s="251" t="s">
        <v>1938</v>
      </c>
      <c r="F263" s="252" t="s">
        <v>1939</v>
      </c>
      <c r="G263" s="252"/>
      <c r="H263" s="252"/>
      <c r="I263" s="252"/>
      <c r="J263" s="253" t="s">
        <v>688</v>
      </c>
      <c r="K263" s="254">
        <v>3</v>
      </c>
      <c r="L263" s="255">
        <v>0</v>
      </c>
      <c r="M263" s="256"/>
      <c r="N263" s="257">
        <f>ROUND(L263*K263,2)</f>
        <v>0</v>
      </c>
      <c r="O263" s="235"/>
      <c r="P263" s="235"/>
      <c r="Q263" s="235"/>
      <c r="R263" s="48"/>
      <c r="T263" s="236" t="s">
        <v>22</v>
      </c>
      <c r="U263" s="56" t="s">
        <v>46</v>
      </c>
      <c r="V263" s="47"/>
      <c r="W263" s="237">
        <f>V263*K263</f>
        <v>0</v>
      </c>
      <c r="X263" s="237">
        <v>0</v>
      </c>
      <c r="Y263" s="237">
        <f>X263*K263</f>
        <v>0</v>
      </c>
      <c r="Z263" s="237">
        <v>0</v>
      </c>
      <c r="AA263" s="238">
        <f>Z263*K263</f>
        <v>0</v>
      </c>
      <c r="AR263" s="21" t="s">
        <v>531</v>
      </c>
      <c r="AT263" s="21" t="s">
        <v>306</v>
      </c>
      <c r="AU263" s="21" t="s">
        <v>96</v>
      </c>
      <c r="AY263" s="21" t="s">
        <v>191</v>
      </c>
      <c r="BE263" s="152">
        <f>IF(U263="základní",N263,0)</f>
        <v>0</v>
      </c>
      <c r="BF263" s="152">
        <f>IF(U263="snížená",N263,0)</f>
        <v>0</v>
      </c>
      <c r="BG263" s="152">
        <f>IF(U263="zákl. přenesená",N263,0)</f>
        <v>0</v>
      </c>
      <c r="BH263" s="152">
        <f>IF(U263="sníž. přenesená",N263,0)</f>
        <v>0</v>
      </c>
      <c r="BI263" s="152">
        <f>IF(U263="nulová",N263,0)</f>
        <v>0</v>
      </c>
      <c r="BJ263" s="21" t="s">
        <v>89</v>
      </c>
      <c r="BK263" s="152">
        <f>ROUND(L263*K263,2)</f>
        <v>0</v>
      </c>
      <c r="BL263" s="21" t="s">
        <v>251</v>
      </c>
      <c r="BM263" s="21" t="s">
        <v>1940</v>
      </c>
    </row>
    <row r="264" s="1" customFormat="1" ht="72" customHeight="1">
      <c r="B264" s="46"/>
      <c r="C264" s="47"/>
      <c r="D264" s="47"/>
      <c r="E264" s="47"/>
      <c r="F264" s="258" t="s">
        <v>1941</v>
      </c>
      <c r="G264" s="67"/>
      <c r="H264" s="67"/>
      <c r="I264" s="67"/>
      <c r="J264" s="47"/>
      <c r="K264" s="47"/>
      <c r="L264" s="47"/>
      <c r="M264" s="47"/>
      <c r="N264" s="47"/>
      <c r="O264" s="47"/>
      <c r="P264" s="47"/>
      <c r="Q264" s="47"/>
      <c r="R264" s="48"/>
      <c r="T264" s="197"/>
      <c r="U264" s="47"/>
      <c r="V264" s="47"/>
      <c r="W264" s="47"/>
      <c r="X264" s="47"/>
      <c r="Y264" s="47"/>
      <c r="Z264" s="47"/>
      <c r="AA264" s="100"/>
      <c r="AT264" s="21" t="s">
        <v>312</v>
      </c>
      <c r="AU264" s="21" t="s">
        <v>96</v>
      </c>
    </row>
    <row r="265" s="1" customFormat="1" ht="38.25" customHeight="1">
      <c r="B265" s="46"/>
      <c r="C265" s="228" t="s">
        <v>1078</v>
      </c>
      <c r="D265" s="228" t="s">
        <v>192</v>
      </c>
      <c r="E265" s="229" t="s">
        <v>1942</v>
      </c>
      <c r="F265" s="230" t="s">
        <v>1943</v>
      </c>
      <c r="G265" s="230"/>
      <c r="H265" s="230"/>
      <c r="I265" s="230"/>
      <c r="J265" s="231" t="s">
        <v>688</v>
      </c>
      <c r="K265" s="232">
        <v>4</v>
      </c>
      <c r="L265" s="233">
        <v>0</v>
      </c>
      <c r="M265" s="234"/>
      <c r="N265" s="235">
        <f>ROUND(L265*K265,2)</f>
        <v>0</v>
      </c>
      <c r="O265" s="235"/>
      <c r="P265" s="235"/>
      <c r="Q265" s="235"/>
      <c r="R265" s="48"/>
      <c r="T265" s="236" t="s">
        <v>22</v>
      </c>
      <c r="U265" s="56" t="s">
        <v>46</v>
      </c>
      <c r="V265" s="47"/>
      <c r="W265" s="237">
        <f>V265*K265</f>
        <v>0</v>
      </c>
      <c r="X265" s="237">
        <v>0</v>
      </c>
      <c r="Y265" s="237">
        <f>X265*K265</f>
        <v>0</v>
      </c>
      <c r="Z265" s="237">
        <v>0</v>
      </c>
      <c r="AA265" s="238">
        <f>Z265*K265</f>
        <v>0</v>
      </c>
      <c r="AR265" s="21" t="s">
        <v>251</v>
      </c>
      <c r="AT265" s="21" t="s">
        <v>192</v>
      </c>
      <c r="AU265" s="21" t="s">
        <v>96</v>
      </c>
      <c r="AY265" s="21" t="s">
        <v>191</v>
      </c>
      <c r="BE265" s="152">
        <f>IF(U265="základní",N265,0)</f>
        <v>0</v>
      </c>
      <c r="BF265" s="152">
        <f>IF(U265="snížená",N265,0)</f>
        <v>0</v>
      </c>
      <c r="BG265" s="152">
        <f>IF(U265="zákl. přenesená",N265,0)</f>
        <v>0</v>
      </c>
      <c r="BH265" s="152">
        <f>IF(U265="sníž. přenesená",N265,0)</f>
        <v>0</v>
      </c>
      <c r="BI265" s="152">
        <f>IF(U265="nulová",N265,0)</f>
        <v>0</v>
      </c>
      <c r="BJ265" s="21" t="s">
        <v>89</v>
      </c>
      <c r="BK265" s="152">
        <f>ROUND(L265*K265,2)</f>
        <v>0</v>
      </c>
      <c r="BL265" s="21" t="s">
        <v>251</v>
      </c>
      <c r="BM265" s="21" t="s">
        <v>1944</v>
      </c>
    </row>
    <row r="266" s="1" customFormat="1" ht="48" customHeight="1">
      <c r="B266" s="46"/>
      <c r="C266" s="47"/>
      <c r="D266" s="47"/>
      <c r="E266" s="47"/>
      <c r="F266" s="258" t="s">
        <v>1746</v>
      </c>
      <c r="G266" s="67"/>
      <c r="H266" s="67"/>
      <c r="I266" s="67"/>
      <c r="J266" s="47"/>
      <c r="K266" s="47"/>
      <c r="L266" s="47"/>
      <c r="M266" s="47"/>
      <c r="N266" s="47"/>
      <c r="O266" s="47"/>
      <c r="P266" s="47"/>
      <c r="Q266" s="47"/>
      <c r="R266" s="48"/>
      <c r="T266" s="197"/>
      <c r="U266" s="47"/>
      <c r="V266" s="47"/>
      <c r="W266" s="47"/>
      <c r="X266" s="47"/>
      <c r="Y266" s="47"/>
      <c r="Z266" s="47"/>
      <c r="AA266" s="100"/>
      <c r="AT266" s="21" t="s">
        <v>312</v>
      </c>
      <c r="AU266" s="21" t="s">
        <v>96</v>
      </c>
    </row>
    <row r="267" s="1" customFormat="1" ht="38.25" customHeight="1">
      <c r="B267" s="46"/>
      <c r="C267" s="250" t="s">
        <v>1080</v>
      </c>
      <c r="D267" s="250" t="s">
        <v>306</v>
      </c>
      <c r="E267" s="251" t="s">
        <v>621</v>
      </c>
      <c r="F267" s="252" t="s">
        <v>1945</v>
      </c>
      <c r="G267" s="252"/>
      <c r="H267" s="252"/>
      <c r="I267" s="252"/>
      <c r="J267" s="253" t="s">
        <v>688</v>
      </c>
      <c r="K267" s="254">
        <v>4</v>
      </c>
      <c r="L267" s="255">
        <v>0</v>
      </c>
      <c r="M267" s="256"/>
      <c r="N267" s="257">
        <f>ROUND(L267*K267,2)</f>
        <v>0</v>
      </c>
      <c r="O267" s="235"/>
      <c r="P267" s="235"/>
      <c r="Q267" s="235"/>
      <c r="R267" s="48"/>
      <c r="T267" s="236" t="s">
        <v>22</v>
      </c>
      <c r="U267" s="56" t="s">
        <v>46</v>
      </c>
      <c r="V267" s="47"/>
      <c r="W267" s="237">
        <f>V267*K267</f>
        <v>0</v>
      </c>
      <c r="X267" s="237">
        <v>0</v>
      </c>
      <c r="Y267" s="237">
        <f>X267*K267</f>
        <v>0</v>
      </c>
      <c r="Z267" s="237">
        <v>0</v>
      </c>
      <c r="AA267" s="238">
        <f>Z267*K267</f>
        <v>0</v>
      </c>
      <c r="AR267" s="21" t="s">
        <v>531</v>
      </c>
      <c r="AT267" s="21" t="s">
        <v>306</v>
      </c>
      <c r="AU267" s="21" t="s">
        <v>96</v>
      </c>
      <c r="AY267" s="21" t="s">
        <v>191</v>
      </c>
      <c r="BE267" s="152">
        <f>IF(U267="základní",N267,0)</f>
        <v>0</v>
      </c>
      <c r="BF267" s="152">
        <f>IF(U267="snížená",N267,0)</f>
        <v>0</v>
      </c>
      <c r="BG267" s="152">
        <f>IF(U267="zákl. přenesená",N267,0)</f>
        <v>0</v>
      </c>
      <c r="BH267" s="152">
        <f>IF(U267="sníž. přenesená",N267,0)</f>
        <v>0</v>
      </c>
      <c r="BI267" s="152">
        <f>IF(U267="nulová",N267,0)</f>
        <v>0</v>
      </c>
      <c r="BJ267" s="21" t="s">
        <v>89</v>
      </c>
      <c r="BK267" s="152">
        <f>ROUND(L267*K267,2)</f>
        <v>0</v>
      </c>
      <c r="BL267" s="21" t="s">
        <v>251</v>
      </c>
      <c r="BM267" s="21" t="s">
        <v>1946</v>
      </c>
    </row>
    <row r="268" s="1" customFormat="1" ht="84" customHeight="1">
      <c r="B268" s="46"/>
      <c r="C268" s="47"/>
      <c r="D268" s="47"/>
      <c r="E268" s="47"/>
      <c r="F268" s="258" t="s">
        <v>1947</v>
      </c>
      <c r="G268" s="67"/>
      <c r="H268" s="67"/>
      <c r="I268" s="67"/>
      <c r="J268" s="47"/>
      <c r="K268" s="47"/>
      <c r="L268" s="47"/>
      <c r="M268" s="47"/>
      <c r="N268" s="47"/>
      <c r="O268" s="47"/>
      <c r="P268" s="47"/>
      <c r="Q268" s="47"/>
      <c r="R268" s="48"/>
      <c r="T268" s="197"/>
      <c r="U268" s="47"/>
      <c r="V268" s="47"/>
      <c r="W268" s="47"/>
      <c r="X268" s="47"/>
      <c r="Y268" s="47"/>
      <c r="Z268" s="47"/>
      <c r="AA268" s="100"/>
      <c r="AT268" s="21" t="s">
        <v>312</v>
      </c>
      <c r="AU268" s="21" t="s">
        <v>96</v>
      </c>
    </row>
    <row r="269" s="1" customFormat="1" ht="38.25" customHeight="1">
      <c r="B269" s="46"/>
      <c r="C269" s="228" t="s">
        <v>1467</v>
      </c>
      <c r="D269" s="228" t="s">
        <v>192</v>
      </c>
      <c r="E269" s="229" t="s">
        <v>1948</v>
      </c>
      <c r="F269" s="230" t="s">
        <v>1943</v>
      </c>
      <c r="G269" s="230"/>
      <c r="H269" s="230"/>
      <c r="I269" s="230"/>
      <c r="J269" s="231" t="s">
        <v>688</v>
      </c>
      <c r="K269" s="232">
        <v>2</v>
      </c>
      <c r="L269" s="233">
        <v>0</v>
      </c>
      <c r="M269" s="234"/>
      <c r="N269" s="235">
        <f>ROUND(L269*K269,2)</f>
        <v>0</v>
      </c>
      <c r="O269" s="235"/>
      <c r="P269" s="235"/>
      <c r="Q269" s="235"/>
      <c r="R269" s="48"/>
      <c r="T269" s="236" t="s">
        <v>22</v>
      </c>
      <c r="U269" s="56" t="s">
        <v>46</v>
      </c>
      <c r="V269" s="47"/>
      <c r="W269" s="237">
        <f>V269*K269</f>
        <v>0</v>
      </c>
      <c r="X269" s="237">
        <v>0</v>
      </c>
      <c r="Y269" s="237">
        <f>X269*K269</f>
        <v>0</v>
      </c>
      <c r="Z269" s="237">
        <v>0</v>
      </c>
      <c r="AA269" s="238">
        <f>Z269*K269</f>
        <v>0</v>
      </c>
      <c r="AR269" s="21" t="s">
        <v>251</v>
      </c>
      <c r="AT269" s="21" t="s">
        <v>192</v>
      </c>
      <c r="AU269" s="21" t="s">
        <v>96</v>
      </c>
      <c r="AY269" s="21" t="s">
        <v>191</v>
      </c>
      <c r="BE269" s="152">
        <f>IF(U269="základní",N269,0)</f>
        <v>0</v>
      </c>
      <c r="BF269" s="152">
        <f>IF(U269="snížená",N269,0)</f>
        <v>0</v>
      </c>
      <c r="BG269" s="152">
        <f>IF(U269="zákl. přenesená",N269,0)</f>
        <v>0</v>
      </c>
      <c r="BH269" s="152">
        <f>IF(U269="sníž. přenesená",N269,0)</f>
        <v>0</v>
      </c>
      <c r="BI269" s="152">
        <f>IF(U269="nulová",N269,0)</f>
        <v>0</v>
      </c>
      <c r="BJ269" s="21" t="s">
        <v>89</v>
      </c>
      <c r="BK269" s="152">
        <f>ROUND(L269*K269,2)</f>
        <v>0</v>
      </c>
      <c r="BL269" s="21" t="s">
        <v>251</v>
      </c>
      <c r="BM269" s="21" t="s">
        <v>1949</v>
      </c>
    </row>
    <row r="270" s="1" customFormat="1" ht="48" customHeight="1">
      <c r="B270" s="46"/>
      <c r="C270" s="47"/>
      <c r="D270" s="47"/>
      <c r="E270" s="47"/>
      <c r="F270" s="258" t="s">
        <v>1746</v>
      </c>
      <c r="G270" s="67"/>
      <c r="H270" s="67"/>
      <c r="I270" s="67"/>
      <c r="J270" s="47"/>
      <c r="K270" s="47"/>
      <c r="L270" s="47"/>
      <c r="M270" s="47"/>
      <c r="N270" s="47"/>
      <c r="O270" s="47"/>
      <c r="P270" s="47"/>
      <c r="Q270" s="47"/>
      <c r="R270" s="48"/>
      <c r="T270" s="197"/>
      <c r="U270" s="47"/>
      <c r="V270" s="47"/>
      <c r="W270" s="47"/>
      <c r="X270" s="47"/>
      <c r="Y270" s="47"/>
      <c r="Z270" s="47"/>
      <c r="AA270" s="100"/>
      <c r="AT270" s="21" t="s">
        <v>312</v>
      </c>
      <c r="AU270" s="21" t="s">
        <v>96</v>
      </c>
    </row>
    <row r="271" s="1" customFormat="1" ht="38.25" customHeight="1">
      <c r="B271" s="46"/>
      <c r="C271" s="250" t="s">
        <v>1469</v>
      </c>
      <c r="D271" s="250" t="s">
        <v>306</v>
      </c>
      <c r="E271" s="251" t="s">
        <v>1950</v>
      </c>
      <c r="F271" s="252" t="s">
        <v>1951</v>
      </c>
      <c r="G271" s="252"/>
      <c r="H271" s="252"/>
      <c r="I271" s="252"/>
      <c r="J271" s="253" t="s">
        <v>688</v>
      </c>
      <c r="K271" s="254">
        <v>2</v>
      </c>
      <c r="L271" s="255">
        <v>0</v>
      </c>
      <c r="M271" s="256"/>
      <c r="N271" s="257">
        <f>ROUND(L271*K271,2)</f>
        <v>0</v>
      </c>
      <c r="O271" s="235"/>
      <c r="P271" s="235"/>
      <c r="Q271" s="235"/>
      <c r="R271" s="48"/>
      <c r="T271" s="236" t="s">
        <v>22</v>
      </c>
      <c r="U271" s="56" t="s">
        <v>46</v>
      </c>
      <c r="V271" s="47"/>
      <c r="W271" s="237">
        <f>V271*K271</f>
        <v>0</v>
      </c>
      <c r="X271" s="237">
        <v>0</v>
      </c>
      <c r="Y271" s="237">
        <f>X271*K271</f>
        <v>0</v>
      </c>
      <c r="Z271" s="237">
        <v>0</v>
      </c>
      <c r="AA271" s="238">
        <f>Z271*K271</f>
        <v>0</v>
      </c>
      <c r="AR271" s="21" t="s">
        <v>531</v>
      </c>
      <c r="AT271" s="21" t="s">
        <v>306</v>
      </c>
      <c r="AU271" s="21" t="s">
        <v>96</v>
      </c>
      <c r="AY271" s="21" t="s">
        <v>191</v>
      </c>
      <c r="BE271" s="152">
        <f>IF(U271="základní",N271,0)</f>
        <v>0</v>
      </c>
      <c r="BF271" s="152">
        <f>IF(U271="snížená",N271,0)</f>
        <v>0</v>
      </c>
      <c r="BG271" s="152">
        <f>IF(U271="zákl. přenesená",N271,0)</f>
        <v>0</v>
      </c>
      <c r="BH271" s="152">
        <f>IF(U271="sníž. přenesená",N271,0)</f>
        <v>0</v>
      </c>
      <c r="BI271" s="152">
        <f>IF(U271="nulová",N271,0)</f>
        <v>0</v>
      </c>
      <c r="BJ271" s="21" t="s">
        <v>89</v>
      </c>
      <c r="BK271" s="152">
        <f>ROUND(L271*K271,2)</f>
        <v>0</v>
      </c>
      <c r="BL271" s="21" t="s">
        <v>251</v>
      </c>
      <c r="BM271" s="21" t="s">
        <v>1952</v>
      </c>
    </row>
    <row r="272" s="1" customFormat="1" ht="84" customHeight="1">
      <c r="B272" s="46"/>
      <c r="C272" s="47"/>
      <c r="D272" s="47"/>
      <c r="E272" s="47"/>
      <c r="F272" s="258" t="s">
        <v>1953</v>
      </c>
      <c r="G272" s="67"/>
      <c r="H272" s="67"/>
      <c r="I272" s="67"/>
      <c r="J272" s="47"/>
      <c r="K272" s="47"/>
      <c r="L272" s="47"/>
      <c r="M272" s="47"/>
      <c r="N272" s="47"/>
      <c r="O272" s="47"/>
      <c r="P272" s="47"/>
      <c r="Q272" s="47"/>
      <c r="R272" s="48"/>
      <c r="T272" s="197"/>
      <c r="U272" s="47"/>
      <c r="V272" s="47"/>
      <c r="W272" s="47"/>
      <c r="X272" s="47"/>
      <c r="Y272" s="47"/>
      <c r="Z272" s="47"/>
      <c r="AA272" s="100"/>
      <c r="AT272" s="21" t="s">
        <v>312</v>
      </c>
      <c r="AU272" s="21" t="s">
        <v>96</v>
      </c>
    </row>
    <row r="273" s="1" customFormat="1" ht="25.5" customHeight="1">
      <c r="B273" s="46"/>
      <c r="C273" s="228" t="s">
        <v>1474</v>
      </c>
      <c r="D273" s="228" t="s">
        <v>192</v>
      </c>
      <c r="E273" s="229" t="s">
        <v>1954</v>
      </c>
      <c r="F273" s="230" t="s">
        <v>1955</v>
      </c>
      <c r="G273" s="230"/>
      <c r="H273" s="230"/>
      <c r="I273" s="230"/>
      <c r="J273" s="231" t="s">
        <v>688</v>
      </c>
      <c r="K273" s="232">
        <v>2</v>
      </c>
      <c r="L273" s="233">
        <v>0</v>
      </c>
      <c r="M273" s="234"/>
      <c r="N273" s="235">
        <f>ROUND(L273*K273,2)</f>
        <v>0</v>
      </c>
      <c r="O273" s="235"/>
      <c r="P273" s="235"/>
      <c r="Q273" s="235"/>
      <c r="R273" s="48"/>
      <c r="T273" s="236" t="s">
        <v>22</v>
      </c>
      <c r="U273" s="56" t="s">
        <v>46</v>
      </c>
      <c r="V273" s="47"/>
      <c r="W273" s="237">
        <f>V273*K273</f>
        <v>0</v>
      </c>
      <c r="X273" s="237">
        <v>0</v>
      </c>
      <c r="Y273" s="237">
        <f>X273*K273</f>
        <v>0</v>
      </c>
      <c r="Z273" s="237">
        <v>0</v>
      </c>
      <c r="AA273" s="238">
        <f>Z273*K273</f>
        <v>0</v>
      </c>
      <c r="AR273" s="21" t="s">
        <v>251</v>
      </c>
      <c r="AT273" s="21" t="s">
        <v>192</v>
      </c>
      <c r="AU273" s="21" t="s">
        <v>96</v>
      </c>
      <c r="AY273" s="21" t="s">
        <v>191</v>
      </c>
      <c r="BE273" s="152">
        <f>IF(U273="základní",N273,0)</f>
        <v>0</v>
      </c>
      <c r="BF273" s="152">
        <f>IF(U273="snížená",N273,0)</f>
        <v>0</v>
      </c>
      <c r="BG273" s="152">
        <f>IF(U273="zákl. přenesená",N273,0)</f>
        <v>0</v>
      </c>
      <c r="BH273" s="152">
        <f>IF(U273="sníž. přenesená",N273,0)</f>
        <v>0</v>
      </c>
      <c r="BI273" s="152">
        <f>IF(U273="nulová",N273,0)</f>
        <v>0</v>
      </c>
      <c r="BJ273" s="21" t="s">
        <v>89</v>
      </c>
      <c r="BK273" s="152">
        <f>ROUND(L273*K273,2)</f>
        <v>0</v>
      </c>
      <c r="BL273" s="21" t="s">
        <v>251</v>
      </c>
      <c r="BM273" s="21" t="s">
        <v>1956</v>
      </c>
    </row>
    <row r="274" s="1" customFormat="1" ht="48" customHeight="1">
      <c r="B274" s="46"/>
      <c r="C274" s="47"/>
      <c r="D274" s="47"/>
      <c r="E274" s="47"/>
      <c r="F274" s="258" t="s">
        <v>1746</v>
      </c>
      <c r="G274" s="67"/>
      <c r="H274" s="67"/>
      <c r="I274" s="67"/>
      <c r="J274" s="47"/>
      <c r="K274" s="47"/>
      <c r="L274" s="47"/>
      <c r="M274" s="47"/>
      <c r="N274" s="47"/>
      <c r="O274" s="47"/>
      <c r="P274" s="47"/>
      <c r="Q274" s="47"/>
      <c r="R274" s="48"/>
      <c r="T274" s="197"/>
      <c r="U274" s="47"/>
      <c r="V274" s="47"/>
      <c r="W274" s="47"/>
      <c r="X274" s="47"/>
      <c r="Y274" s="47"/>
      <c r="Z274" s="47"/>
      <c r="AA274" s="100"/>
      <c r="AT274" s="21" t="s">
        <v>312</v>
      </c>
      <c r="AU274" s="21" t="s">
        <v>96</v>
      </c>
    </row>
    <row r="275" s="1" customFormat="1" ht="38.25" customHeight="1">
      <c r="B275" s="46"/>
      <c r="C275" s="250" t="s">
        <v>1479</v>
      </c>
      <c r="D275" s="250" t="s">
        <v>306</v>
      </c>
      <c r="E275" s="251" t="s">
        <v>1957</v>
      </c>
      <c r="F275" s="252" t="s">
        <v>1958</v>
      </c>
      <c r="G275" s="252"/>
      <c r="H275" s="252"/>
      <c r="I275" s="252"/>
      <c r="J275" s="253" t="s">
        <v>688</v>
      </c>
      <c r="K275" s="254">
        <v>2</v>
      </c>
      <c r="L275" s="255">
        <v>0</v>
      </c>
      <c r="M275" s="256"/>
      <c r="N275" s="257">
        <f>ROUND(L275*K275,2)</f>
        <v>0</v>
      </c>
      <c r="O275" s="235"/>
      <c r="P275" s="235"/>
      <c r="Q275" s="235"/>
      <c r="R275" s="48"/>
      <c r="T275" s="236" t="s">
        <v>22</v>
      </c>
      <c r="U275" s="56" t="s">
        <v>46</v>
      </c>
      <c r="V275" s="47"/>
      <c r="W275" s="237">
        <f>V275*K275</f>
        <v>0</v>
      </c>
      <c r="X275" s="237">
        <v>0</v>
      </c>
      <c r="Y275" s="237">
        <f>X275*K275</f>
        <v>0</v>
      </c>
      <c r="Z275" s="237">
        <v>0</v>
      </c>
      <c r="AA275" s="238">
        <f>Z275*K275</f>
        <v>0</v>
      </c>
      <c r="AR275" s="21" t="s">
        <v>531</v>
      </c>
      <c r="AT275" s="21" t="s">
        <v>306</v>
      </c>
      <c r="AU275" s="21" t="s">
        <v>96</v>
      </c>
      <c r="AY275" s="21" t="s">
        <v>191</v>
      </c>
      <c r="BE275" s="152">
        <f>IF(U275="základní",N275,0)</f>
        <v>0</v>
      </c>
      <c r="BF275" s="152">
        <f>IF(U275="snížená",N275,0)</f>
        <v>0</v>
      </c>
      <c r="BG275" s="152">
        <f>IF(U275="zákl. přenesená",N275,0)</f>
        <v>0</v>
      </c>
      <c r="BH275" s="152">
        <f>IF(U275="sníž. přenesená",N275,0)</f>
        <v>0</v>
      </c>
      <c r="BI275" s="152">
        <f>IF(U275="nulová",N275,0)</f>
        <v>0</v>
      </c>
      <c r="BJ275" s="21" t="s">
        <v>89</v>
      </c>
      <c r="BK275" s="152">
        <f>ROUND(L275*K275,2)</f>
        <v>0</v>
      </c>
      <c r="BL275" s="21" t="s">
        <v>251</v>
      </c>
      <c r="BM275" s="21" t="s">
        <v>1959</v>
      </c>
    </row>
    <row r="276" s="1" customFormat="1" ht="72" customHeight="1">
      <c r="B276" s="46"/>
      <c r="C276" s="47"/>
      <c r="D276" s="47"/>
      <c r="E276" s="47"/>
      <c r="F276" s="258" t="s">
        <v>1960</v>
      </c>
      <c r="G276" s="67"/>
      <c r="H276" s="67"/>
      <c r="I276" s="67"/>
      <c r="J276" s="47"/>
      <c r="K276" s="47"/>
      <c r="L276" s="47"/>
      <c r="M276" s="47"/>
      <c r="N276" s="47"/>
      <c r="O276" s="47"/>
      <c r="P276" s="47"/>
      <c r="Q276" s="47"/>
      <c r="R276" s="48"/>
      <c r="T276" s="197"/>
      <c r="U276" s="47"/>
      <c r="V276" s="47"/>
      <c r="W276" s="47"/>
      <c r="X276" s="47"/>
      <c r="Y276" s="47"/>
      <c r="Z276" s="47"/>
      <c r="AA276" s="100"/>
      <c r="AT276" s="21" t="s">
        <v>312</v>
      </c>
      <c r="AU276" s="21" t="s">
        <v>96</v>
      </c>
    </row>
    <row r="277" s="1" customFormat="1" ht="25.5" customHeight="1">
      <c r="B277" s="46"/>
      <c r="C277" s="228" t="s">
        <v>1483</v>
      </c>
      <c r="D277" s="228" t="s">
        <v>192</v>
      </c>
      <c r="E277" s="229" t="s">
        <v>1961</v>
      </c>
      <c r="F277" s="230" t="s">
        <v>1962</v>
      </c>
      <c r="G277" s="230"/>
      <c r="H277" s="230"/>
      <c r="I277" s="230"/>
      <c r="J277" s="231" t="s">
        <v>688</v>
      </c>
      <c r="K277" s="232">
        <v>2</v>
      </c>
      <c r="L277" s="233">
        <v>0</v>
      </c>
      <c r="M277" s="234"/>
      <c r="N277" s="235">
        <f>ROUND(L277*K277,2)</f>
        <v>0</v>
      </c>
      <c r="O277" s="235"/>
      <c r="P277" s="235"/>
      <c r="Q277" s="235"/>
      <c r="R277" s="48"/>
      <c r="T277" s="236" t="s">
        <v>22</v>
      </c>
      <c r="U277" s="56" t="s">
        <v>46</v>
      </c>
      <c r="V277" s="47"/>
      <c r="W277" s="237">
        <f>V277*K277</f>
        <v>0</v>
      </c>
      <c r="X277" s="237">
        <v>0</v>
      </c>
      <c r="Y277" s="237">
        <f>X277*K277</f>
        <v>0</v>
      </c>
      <c r="Z277" s="237">
        <v>0</v>
      </c>
      <c r="AA277" s="238">
        <f>Z277*K277</f>
        <v>0</v>
      </c>
      <c r="AR277" s="21" t="s">
        <v>251</v>
      </c>
      <c r="AT277" s="21" t="s">
        <v>192</v>
      </c>
      <c r="AU277" s="21" t="s">
        <v>96</v>
      </c>
      <c r="AY277" s="21" t="s">
        <v>191</v>
      </c>
      <c r="BE277" s="152">
        <f>IF(U277="základní",N277,0)</f>
        <v>0</v>
      </c>
      <c r="BF277" s="152">
        <f>IF(U277="snížená",N277,0)</f>
        <v>0</v>
      </c>
      <c r="BG277" s="152">
        <f>IF(U277="zákl. přenesená",N277,0)</f>
        <v>0</v>
      </c>
      <c r="BH277" s="152">
        <f>IF(U277="sníž. přenesená",N277,0)</f>
        <v>0</v>
      </c>
      <c r="BI277" s="152">
        <f>IF(U277="nulová",N277,0)</f>
        <v>0</v>
      </c>
      <c r="BJ277" s="21" t="s">
        <v>89</v>
      </c>
      <c r="BK277" s="152">
        <f>ROUND(L277*K277,2)</f>
        <v>0</v>
      </c>
      <c r="BL277" s="21" t="s">
        <v>251</v>
      </c>
      <c r="BM277" s="21" t="s">
        <v>1963</v>
      </c>
    </row>
    <row r="278" s="1" customFormat="1" ht="48" customHeight="1">
      <c r="B278" s="46"/>
      <c r="C278" s="47"/>
      <c r="D278" s="47"/>
      <c r="E278" s="47"/>
      <c r="F278" s="258" t="s">
        <v>1746</v>
      </c>
      <c r="G278" s="67"/>
      <c r="H278" s="67"/>
      <c r="I278" s="67"/>
      <c r="J278" s="47"/>
      <c r="K278" s="47"/>
      <c r="L278" s="47"/>
      <c r="M278" s="47"/>
      <c r="N278" s="47"/>
      <c r="O278" s="47"/>
      <c r="P278" s="47"/>
      <c r="Q278" s="47"/>
      <c r="R278" s="48"/>
      <c r="T278" s="197"/>
      <c r="U278" s="47"/>
      <c r="V278" s="47"/>
      <c r="W278" s="47"/>
      <c r="X278" s="47"/>
      <c r="Y278" s="47"/>
      <c r="Z278" s="47"/>
      <c r="AA278" s="100"/>
      <c r="AT278" s="21" t="s">
        <v>312</v>
      </c>
      <c r="AU278" s="21" t="s">
        <v>96</v>
      </c>
    </row>
    <row r="279" s="1" customFormat="1" ht="38.25" customHeight="1">
      <c r="B279" s="46"/>
      <c r="C279" s="250" t="s">
        <v>1487</v>
      </c>
      <c r="D279" s="250" t="s">
        <v>306</v>
      </c>
      <c r="E279" s="251" t="s">
        <v>1964</v>
      </c>
      <c r="F279" s="252" t="s">
        <v>1965</v>
      </c>
      <c r="G279" s="252"/>
      <c r="H279" s="252"/>
      <c r="I279" s="252"/>
      <c r="J279" s="253" t="s">
        <v>688</v>
      </c>
      <c r="K279" s="254">
        <v>2</v>
      </c>
      <c r="L279" s="255">
        <v>0</v>
      </c>
      <c r="M279" s="256"/>
      <c r="N279" s="257">
        <f>ROUND(L279*K279,2)</f>
        <v>0</v>
      </c>
      <c r="O279" s="235"/>
      <c r="P279" s="235"/>
      <c r="Q279" s="235"/>
      <c r="R279" s="48"/>
      <c r="T279" s="236" t="s">
        <v>22</v>
      </c>
      <c r="U279" s="56" t="s">
        <v>46</v>
      </c>
      <c r="V279" s="47"/>
      <c r="W279" s="237">
        <f>V279*K279</f>
        <v>0</v>
      </c>
      <c r="X279" s="237">
        <v>0</v>
      </c>
      <c r="Y279" s="237">
        <f>X279*K279</f>
        <v>0</v>
      </c>
      <c r="Z279" s="237">
        <v>0</v>
      </c>
      <c r="AA279" s="238">
        <f>Z279*K279</f>
        <v>0</v>
      </c>
      <c r="AR279" s="21" t="s">
        <v>531</v>
      </c>
      <c r="AT279" s="21" t="s">
        <v>306</v>
      </c>
      <c r="AU279" s="21" t="s">
        <v>96</v>
      </c>
      <c r="AY279" s="21" t="s">
        <v>191</v>
      </c>
      <c r="BE279" s="152">
        <f>IF(U279="základní",N279,0)</f>
        <v>0</v>
      </c>
      <c r="BF279" s="152">
        <f>IF(U279="snížená",N279,0)</f>
        <v>0</v>
      </c>
      <c r="BG279" s="152">
        <f>IF(U279="zákl. přenesená",N279,0)</f>
        <v>0</v>
      </c>
      <c r="BH279" s="152">
        <f>IF(U279="sníž. přenesená",N279,0)</f>
        <v>0</v>
      </c>
      <c r="BI279" s="152">
        <f>IF(U279="nulová",N279,0)</f>
        <v>0</v>
      </c>
      <c r="BJ279" s="21" t="s">
        <v>89</v>
      </c>
      <c r="BK279" s="152">
        <f>ROUND(L279*K279,2)</f>
        <v>0</v>
      </c>
      <c r="BL279" s="21" t="s">
        <v>251</v>
      </c>
      <c r="BM279" s="21" t="s">
        <v>1966</v>
      </c>
    </row>
    <row r="280" s="1" customFormat="1" ht="84" customHeight="1">
      <c r="B280" s="46"/>
      <c r="C280" s="47"/>
      <c r="D280" s="47"/>
      <c r="E280" s="47"/>
      <c r="F280" s="258" t="s">
        <v>1967</v>
      </c>
      <c r="G280" s="67"/>
      <c r="H280" s="67"/>
      <c r="I280" s="67"/>
      <c r="J280" s="47"/>
      <c r="K280" s="47"/>
      <c r="L280" s="47"/>
      <c r="M280" s="47"/>
      <c r="N280" s="47"/>
      <c r="O280" s="47"/>
      <c r="P280" s="47"/>
      <c r="Q280" s="47"/>
      <c r="R280" s="48"/>
      <c r="T280" s="197"/>
      <c r="U280" s="47"/>
      <c r="V280" s="47"/>
      <c r="W280" s="47"/>
      <c r="X280" s="47"/>
      <c r="Y280" s="47"/>
      <c r="Z280" s="47"/>
      <c r="AA280" s="100"/>
      <c r="AT280" s="21" t="s">
        <v>312</v>
      </c>
      <c r="AU280" s="21" t="s">
        <v>96</v>
      </c>
    </row>
    <row r="281" s="1" customFormat="1" ht="25.5" customHeight="1">
      <c r="B281" s="46"/>
      <c r="C281" s="228" t="s">
        <v>1489</v>
      </c>
      <c r="D281" s="228" t="s">
        <v>192</v>
      </c>
      <c r="E281" s="229" t="s">
        <v>1968</v>
      </c>
      <c r="F281" s="230" t="s">
        <v>1969</v>
      </c>
      <c r="G281" s="230"/>
      <c r="H281" s="230"/>
      <c r="I281" s="230"/>
      <c r="J281" s="231" t="s">
        <v>348</v>
      </c>
      <c r="K281" s="232">
        <v>12.5</v>
      </c>
      <c r="L281" s="233">
        <v>0</v>
      </c>
      <c r="M281" s="234"/>
      <c r="N281" s="235">
        <f>ROUND(L281*K281,2)</f>
        <v>0</v>
      </c>
      <c r="O281" s="235"/>
      <c r="P281" s="235"/>
      <c r="Q281" s="235"/>
      <c r="R281" s="48"/>
      <c r="T281" s="236" t="s">
        <v>22</v>
      </c>
      <c r="U281" s="56" t="s">
        <v>46</v>
      </c>
      <c r="V281" s="47"/>
      <c r="W281" s="237">
        <f>V281*K281</f>
        <v>0</v>
      </c>
      <c r="X281" s="237">
        <v>0</v>
      </c>
      <c r="Y281" s="237">
        <f>X281*K281</f>
        <v>0</v>
      </c>
      <c r="Z281" s="237">
        <v>0</v>
      </c>
      <c r="AA281" s="238">
        <f>Z281*K281</f>
        <v>0</v>
      </c>
      <c r="AR281" s="21" t="s">
        <v>251</v>
      </c>
      <c r="AT281" s="21" t="s">
        <v>192</v>
      </c>
      <c r="AU281" s="21" t="s">
        <v>96</v>
      </c>
      <c r="AY281" s="21" t="s">
        <v>191</v>
      </c>
      <c r="BE281" s="152">
        <f>IF(U281="základní",N281,0)</f>
        <v>0</v>
      </c>
      <c r="BF281" s="152">
        <f>IF(U281="snížená",N281,0)</f>
        <v>0</v>
      </c>
      <c r="BG281" s="152">
        <f>IF(U281="zákl. přenesená",N281,0)</f>
        <v>0</v>
      </c>
      <c r="BH281" s="152">
        <f>IF(U281="sníž. přenesená",N281,0)</f>
        <v>0</v>
      </c>
      <c r="BI281" s="152">
        <f>IF(U281="nulová",N281,0)</f>
        <v>0</v>
      </c>
      <c r="BJ281" s="21" t="s">
        <v>89</v>
      </c>
      <c r="BK281" s="152">
        <f>ROUND(L281*K281,2)</f>
        <v>0</v>
      </c>
      <c r="BL281" s="21" t="s">
        <v>251</v>
      </c>
      <c r="BM281" s="21" t="s">
        <v>1970</v>
      </c>
    </row>
    <row r="282" s="1" customFormat="1" ht="48" customHeight="1">
      <c r="B282" s="46"/>
      <c r="C282" s="47"/>
      <c r="D282" s="47"/>
      <c r="E282" s="47"/>
      <c r="F282" s="258" t="s">
        <v>1746</v>
      </c>
      <c r="G282" s="67"/>
      <c r="H282" s="67"/>
      <c r="I282" s="67"/>
      <c r="J282" s="47"/>
      <c r="K282" s="47"/>
      <c r="L282" s="47"/>
      <c r="M282" s="47"/>
      <c r="N282" s="47"/>
      <c r="O282" s="47"/>
      <c r="P282" s="47"/>
      <c r="Q282" s="47"/>
      <c r="R282" s="48"/>
      <c r="T282" s="197"/>
      <c r="U282" s="47"/>
      <c r="V282" s="47"/>
      <c r="W282" s="47"/>
      <c r="X282" s="47"/>
      <c r="Y282" s="47"/>
      <c r="Z282" s="47"/>
      <c r="AA282" s="100"/>
      <c r="AT282" s="21" t="s">
        <v>312</v>
      </c>
      <c r="AU282" s="21" t="s">
        <v>96</v>
      </c>
    </row>
    <row r="283" s="1" customFormat="1" ht="38.25" customHeight="1">
      <c r="B283" s="46"/>
      <c r="C283" s="250" t="s">
        <v>1494</v>
      </c>
      <c r="D283" s="250" t="s">
        <v>306</v>
      </c>
      <c r="E283" s="251" t="s">
        <v>1971</v>
      </c>
      <c r="F283" s="252" t="s">
        <v>1972</v>
      </c>
      <c r="G283" s="252"/>
      <c r="H283" s="252"/>
      <c r="I283" s="252"/>
      <c r="J283" s="253" t="s">
        <v>348</v>
      </c>
      <c r="K283" s="254">
        <v>13.125</v>
      </c>
      <c r="L283" s="255">
        <v>0</v>
      </c>
      <c r="M283" s="256"/>
      <c r="N283" s="257">
        <f>ROUND(L283*K283,2)</f>
        <v>0</v>
      </c>
      <c r="O283" s="235"/>
      <c r="P283" s="235"/>
      <c r="Q283" s="235"/>
      <c r="R283" s="48"/>
      <c r="T283" s="236" t="s">
        <v>22</v>
      </c>
      <c r="U283" s="56" t="s">
        <v>46</v>
      </c>
      <c r="V283" s="47"/>
      <c r="W283" s="237">
        <f>V283*K283</f>
        <v>0</v>
      </c>
      <c r="X283" s="237">
        <v>0</v>
      </c>
      <c r="Y283" s="237">
        <f>X283*K283</f>
        <v>0</v>
      </c>
      <c r="Z283" s="237">
        <v>0</v>
      </c>
      <c r="AA283" s="238">
        <f>Z283*K283</f>
        <v>0</v>
      </c>
      <c r="AR283" s="21" t="s">
        <v>531</v>
      </c>
      <c r="AT283" s="21" t="s">
        <v>306</v>
      </c>
      <c r="AU283" s="21" t="s">
        <v>96</v>
      </c>
      <c r="AY283" s="21" t="s">
        <v>191</v>
      </c>
      <c r="BE283" s="152">
        <f>IF(U283="základní",N283,0)</f>
        <v>0</v>
      </c>
      <c r="BF283" s="152">
        <f>IF(U283="snížená",N283,0)</f>
        <v>0</v>
      </c>
      <c r="BG283" s="152">
        <f>IF(U283="zákl. přenesená",N283,0)</f>
        <v>0</v>
      </c>
      <c r="BH283" s="152">
        <f>IF(U283="sníž. přenesená",N283,0)</f>
        <v>0</v>
      </c>
      <c r="BI283" s="152">
        <f>IF(U283="nulová",N283,0)</f>
        <v>0</v>
      </c>
      <c r="BJ283" s="21" t="s">
        <v>89</v>
      </c>
      <c r="BK283" s="152">
        <f>ROUND(L283*K283,2)</f>
        <v>0</v>
      </c>
      <c r="BL283" s="21" t="s">
        <v>251</v>
      </c>
      <c r="BM283" s="21" t="s">
        <v>1973</v>
      </c>
    </row>
    <row r="284" s="1" customFormat="1" ht="84" customHeight="1">
      <c r="B284" s="46"/>
      <c r="C284" s="47"/>
      <c r="D284" s="47"/>
      <c r="E284" s="47"/>
      <c r="F284" s="258" t="s">
        <v>1974</v>
      </c>
      <c r="G284" s="67"/>
      <c r="H284" s="67"/>
      <c r="I284" s="67"/>
      <c r="J284" s="47"/>
      <c r="K284" s="47"/>
      <c r="L284" s="47"/>
      <c r="M284" s="47"/>
      <c r="N284" s="47"/>
      <c r="O284" s="47"/>
      <c r="P284" s="47"/>
      <c r="Q284" s="47"/>
      <c r="R284" s="48"/>
      <c r="T284" s="197"/>
      <c r="U284" s="47"/>
      <c r="V284" s="47"/>
      <c r="W284" s="47"/>
      <c r="X284" s="47"/>
      <c r="Y284" s="47"/>
      <c r="Z284" s="47"/>
      <c r="AA284" s="100"/>
      <c r="AT284" s="21" t="s">
        <v>312</v>
      </c>
      <c r="AU284" s="21" t="s">
        <v>96</v>
      </c>
    </row>
    <row r="285" s="1" customFormat="1" ht="25.5" customHeight="1">
      <c r="B285" s="46"/>
      <c r="C285" s="228" t="s">
        <v>1496</v>
      </c>
      <c r="D285" s="228" t="s">
        <v>192</v>
      </c>
      <c r="E285" s="229" t="s">
        <v>1975</v>
      </c>
      <c r="F285" s="230" t="s">
        <v>1976</v>
      </c>
      <c r="G285" s="230"/>
      <c r="H285" s="230"/>
      <c r="I285" s="230"/>
      <c r="J285" s="231" t="s">
        <v>688</v>
      </c>
      <c r="K285" s="232">
        <v>1</v>
      </c>
      <c r="L285" s="233">
        <v>0</v>
      </c>
      <c r="M285" s="234"/>
      <c r="N285" s="235">
        <f>ROUND(L285*K285,2)</f>
        <v>0</v>
      </c>
      <c r="O285" s="235"/>
      <c r="P285" s="235"/>
      <c r="Q285" s="235"/>
      <c r="R285" s="48"/>
      <c r="T285" s="236" t="s">
        <v>22</v>
      </c>
      <c r="U285" s="56" t="s">
        <v>46</v>
      </c>
      <c r="V285" s="47"/>
      <c r="W285" s="237">
        <f>V285*K285</f>
        <v>0</v>
      </c>
      <c r="X285" s="237">
        <v>0</v>
      </c>
      <c r="Y285" s="237">
        <f>X285*K285</f>
        <v>0</v>
      </c>
      <c r="Z285" s="237">
        <v>0</v>
      </c>
      <c r="AA285" s="238">
        <f>Z285*K285</f>
        <v>0</v>
      </c>
      <c r="AR285" s="21" t="s">
        <v>251</v>
      </c>
      <c r="AT285" s="21" t="s">
        <v>192</v>
      </c>
      <c r="AU285" s="21" t="s">
        <v>96</v>
      </c>
      <c r="AY285" s="21" t="s">
        <v>191</v>
      </c>
      <c r="BE285" s="152">
        <f>IF(U285="základní",N285,0)</f>
        <v>0</v>
      </c>
      <c r="BF285" s="152">
        <f>IF(U285="snížená",N285,0)</f>
        <v>0</v>
      </c>
      <c r="BG285" s="152">
        <f>IF(U285="zákl. přenesená",N285,0)</f>
        <v>0</v>
      </c>
      <c r="BH285" s="152">
        <f>IF(U285="sníž. přenesená",N285,0)</f>
        <v>0</v>
      </c>
      <c r="BI285" s="152">
        <f>IF(U285="nulová",N285,0)</f>
        <v>0</v>
      </c>
      <c r="BJ285" s="21" t="s">
        <v>89</v>
      </c>
      <c r="BK285" s="152">
        <f>ROUND(L285*K285,2)</f>
        <v>0</v>
      </c>
      <c r="BL285" s="21" t="s">
        <v>251</v>
      </c>
      <c r="BM285" s="21" t="s">
        <v>1977</v>
      </c>
    </row>
    <row r="286" s="1" customFormat="1" ht="48" customHeight="1">
      <c r="B286" s="46"/>
      <c r="C286" s="47"/>
      <c r="D286" s="47"/>
      <c r="E286" s="47"/>
      <c r="F286" s="258" t="s">
        <v>1746</v>
      </c>
      <c r="G286" s="67"/>
      <c r="H286" s="67"/>
      <c r="I286" s="67"/>
      <c r="J286" s="47"/>
      <c r="K286" s="47"/>
      <c r="L286" s="47"/>
      <c r="M286" s="47"/>
      <c r="N286" s="47"/>
      <c r="O286" s="47"/>
      <c r="P286" s="47"/>
      <c r="Q286" s="47"/>
      <c r="R286" s="48"/>
      <c r="T286" s="197"/>
      <c r="U286" s="47"/>
      <c r="V286" s="47"/>
      <c r="W286" s="47"/>
      <c r="X286" s="47"/>
      <c r="Y286" s="47"/>
      <c r="Z286" s="47"/>
      <c r="AA286" s="100"/>
      <c r="AT286" s="21" t="s">
        <v>312</v>
      </c>
      <c r="AU286" s="21" t="s">
        <v>96</v>
      </c>
    </row>
    <row r="287" s="1" customFormat="1" ht="51" customHeight="1">
      <c r="B287" s="46"/>
      <c r="C287" s="250" t="s">
        <v>1498</v>
      </c>
      <c r="D287" s="250" t="s">
        <v>306</v>
      </c>
      <c r="E287" s="251" t="s">
        <v>1978</v>
      </c>
      <c r="F287" s="252" t="s">
        <v>1979</v>
      </c>
      <c r="G287" s="252"/>
      <c r="H287" s="252"/>
      <c r="I287" s="252"/>
      <c r="J287" s="253" t="s">
        <v>688</v>
      </c>
      <c r="K287" s="254">
        <v>1</v>
      </c>
      <c r="L287" s="255">
        <v>0</v>
      </c>
      <c r="M287" s="256"/>
      <c r="N287" s="257">
        <f>ROUND(L287*K287,2)</f>
        <v>0</v>
      </c>
      <c r="O287" s="235"/>
      <c r="P287" s="235"/>
      <c r="Q287" s="235"/>
      <c r="R287" s="48"/>
      <c r="T287" s="236" t="s">
        <v>22</v>
      </c>
      <c r="U287" s="56" t="s">
        <v>46</v>
      </c>
      <c r="V287" s="47"/>
      <c r="W287" s="237">
        <f>V287*K287</f>
        <v>0</v>
      </c>
      <c r="X287" s="237">
        <v>0</v>
      </c>
      <c r="Y287" s="237">
        <f>X287*K287</f>
        <v>0</v>
      </c>
      <c r="Z287" s="237">
        <v>0</v>
      </c>
      <c r="AA287" s="238">
        <f>Z287*K287</f>
        <v>0</v>
      </c>
      <c r="AR287" s="21" t="s">
        <v>531</v>
      </c>
      <c r="AT287" s="21" t="s">
        <v>306</v>
      </c>
      <c r="AU287" s="21" t="s">
        <v>96</v>
      </c>
      <c r="AY287" s="21" t="s">
        <v>191</v>
      </c>
      <c r="BE287" s="152">
        <f>IF(U287="základní",N287,0)</f>
        <v>0</v>
      </c>
      <c r="BF287" s="152">
        <f>IF(U287="snížená",N287,0)</f>
        <v>0</v>
      </c>
      <c r="BG287" s="152">
        <f>IF(U287="zákl. přenesená",N287,0)</f>
        <v>0</v>
      </c>
      <c r="BH287" s="152">
        <f>IF(U287="sníž. přenesená",N287,0)</f>
        <v>0</v>
      </c>
      <c r="BI287" s="152">
        <f>IF(U287="nulová",N287,0)</f>
        <v>0</v>
      </c>
      <c r="BJ287" s="21" t="s">
        <v>89</v>
      </c>
      <c r="BK287" s="152">
        <f>ROUND(L287*K287,2)</f>
        <v>0</v>
      </c>
      <c r="BL287" s="21" t="s">
        <v>251</v>
      </c>
      <c r="BM287" s="21" t="s">
        <v>1980</v>
      </c>
    </row>
    <row r="288" s="1" customFormat="1" ht="84" customHeight="1">
      <c r="B288" s="46"/>
      <c r="C288" s="47"/>
      <c r="D288" s="47"/>
      <c r="E288" s="47"/>
      <c r="F288" s="258" t="s">
        <v>1981</v>
      </c>
      <c r="G288" s="67"/>
      <c r="H288" s="67"/>
      <c r="I288" s="67"/>
      <c r="J288" s="47"/>
      <c r="K288" s="47"/>
      <c r="L288" s="47"/>
      <c r="M288" s="47"/>
      <c r="N288" s="47"/>
      <c r="O288" s="47"/>
      <c r="P288" s="47"/>
      <c r="Q288" s="47"/>
      <c r="R288" s="48"/>
      <c r="T288" s="197"/>
      <c r="U288" s="47"/>
      <c r="V288" s="47"/>
      <c r="W288" s="47"/>
      <c r="X288" s="47"/>
      <c r="Y288" s="47"/>
      <c r="Z288" s="47"/>
      <c r="AA288" s="100"/>
      <c r="AT288" s="21" t="s">
        <v>312</v>
      </c>
      <c r="AU288" s="21" t="s">
        <v>96</v>
      </c>
    </row>
    <row r="289" s="1" customFormat="1" ht="25.5" customHeight="1">
      <c r="B289" s="46"/>
      <c r="C289" s="228" t="s">
        <v>1502</v>
      </c>
      <c r="D289" s="228" t="s">
        <v>192</v>
      </c>
      <c r="E289" s="229" t="s">
        <v>1982</v>
      </c>
      <c r="F289" s="230" t="s">
        <v>1976</v>
      </c>
      <c r="G289" s="230"/>
      <c r="H289" s="230"/>
      <c r="I289" s="230"/>
      <c r="J289" s="231" t="s">
        <v>688</v>
      </c>
      <c r="K289" s="232">
        <v>1</v>
      </c>
      <c r="L289" s="233">
        <v>0</v>
      </c>
      <c r="M289" s="234"/>
      <c r="N289" s="235">
        <f>ROUND(L289*K289,2)</f>
        <v>0</v>
      </c>
      <c r="O289" s="235"/>
      <c r="P289" s="235"/>
      <c r="Q289" s="235"/>
      <c r="R289" s="48"/>
      <c r="T289" s="236" t="s">
        <v>22</v>
      </c>
      <c r="U289" s="56" t="s">
        <v>46</v>
      </c>
      <c r="V289" s="47"/>
      <c r="W289" s="237">
        <f>V289*K289</f>
        <v>0</v>
      </c>
      <c r="X289" s="237">
        <v>0</v>
      </c>
      <c r="Y289" s="237">
        <f>X289*K289</f>
        <v>0</v>
      </c>
      <c r="Z289" s="237">
        <v>0</v>
      </c>
      <c r="AA289" s="238">
        <f>Z289*K289</f>
        <v>0</v>
      </c>
      <c r="AR289" s="21" t="s">
        <v>251</v>
      </c>
      <c r="AT289" s="21" t="s">
        <v>192</v>
      </c>
      <c r="AU289" s="21" t="s">
        <v>96</v>
      </c>
      <c r="AY289" s="21" t="s">
        <v>191</v>
      </c>
      <c r="BE289" s="152">
        <f>IF(U289="základní",N289,0)</f>
        <v>0</v>
      </c>
      <c r="BF289" s="152">
        <f>IF(U289="snížená",N289,0)</f>
        <v>0</v>
      </c>
      <c r="BG289" s="152">
        <f>IF(U289="zákl. přenesená",N289,0)</f>
        <v>0</v>
      </c>
      <c r="BH289" s="152">
        <f>IF(U289="sníž. přenesená",N289,0)</f>
        <v>0</v>
      </c>
      <c r="BI289" s="152">
        <f>IF(U289="nulová",N289,0)</f>
        <v>0</v>
      </c>
      <c r="BJ289" s="21" t="s">
        <v>89</v>
      </c>
      <c r="BK289" s="152">
        <f>ROUND(L289*K289,2)</f>
        <v>0</v>
      </c>
      <c r="BL289" s="21" t="s">
        <v>251</v>
      </c>
      <c r="BM289" s="21" t="s">
        <v>1983</v>
      </c>
    </row>
    <row r="290" s="1" customFormat="1" ht="48" customHeight="1">
      <c r="B290" s="46"/>
      <c r="C290" s="47"/>
      <c r="D290" s="47"/>
      <c r="E290" s="47"/>
      <c r="F290" s="258" t="s">
        <v>1746</v>
      </c>
      <c r="G290" s="67"/>
      <c r="H290" s="67"/>
      <c r="I290" s="67"/>
      <c r="J290" s="47"/>
      <c r="K290" s="47"/>
      <c r="L290" s="47"/>
      <c r="M290" s="47"/>
      <c r="N290" s="47"/>
      <c r="O290" s="47"/>
      <c r="P290" s="47"/>
      <c r="Q290" s="47"/>
      <c r="R290" s="48"/>
      <c r="T290" s="197"/>
      <c r="U290" s="47"/>
      <c r="V290" s="47"/>
      <c r="W290" s="47"/>
      <c r="X290" s="47"/>
      <c r="Y290" s="47"/>
      <c r="Z290" s="47"/>
      <c r="AA290" s="100"/>
      <c r="AT290" s="21" t="s">
        <v>312</v>
      </c>
      <c r="AU290" s="21" t="s">
        <v>96</v>
      </c>
    </row>
    <row r="291" s="1" customFormat="1" ht="51" customHeight="1">
      <c r="B291" s="46"/>
      <c r="C291" s="250" t="s">
        <v>1506</v>
      </c>
      <c r="D291" s="250" t="s">
        <v>306</v>
      </c>
      <c r="E291" s="251" t="s">
        <v>1984</v>
      </c>
      <c r="F291" s="252" t="s">
        <v>1985</v>
      </c>
      <c r="G291" s="252"/>
      <c r="H291" s="252"/>
      <c r="I291" s="252"/>
      <c r="J291" s="253" t="s">
        <v>688</v>
      </c>
      <c r="K291" s="254">
        <v>1</v>
      </c>
      <c r="L291" s="255">
        <v>0</v>
      </c>
      <c r="M291" s="256"/>
      <c r="N291" s="257">
        <f>ROUND(L291*K291,2)</f>
        <v>0</v>
      </c>
      <c r="O291" s="235"/>
      <c r="P291" s="235"/>
      <c r="Q291" s="235"/>
      <c r="R291" s="48"/>
      <c r="T291" s="236" t="s">
        <v>22</v>
      </c>
      <c r="U291" s="56" t="s">
        <v>46</v>
      </c>
      <c r="V291" s="47"/>
      <c r="W291" s="237">
        <f>V291*K291</f>
        <v>0</v>
      </c>
      <c r="X291" s="237">
        <v>0</v>
      </c>
      <c r="Y291" s="237">
        <f>X291*K291</f>
        <v>0</v>
      </c>
      <c r="Z291" s="237">
        <v>0</v>
      </c>
      <c r="AA291" s="238">
        <f>Z291*K291</f>
        <v>0</v>
      </c>
      <c r="AR291" s="21" t="s">
        <v>531</v>
      </c>
      <c r="AT291" s="21" t="s">
        <v>306</v>
      </c>
      <c r="AU291" s="21" t="s">
        <v>96</v>
      </c>
      <c r="AY291" s="21" t="s">
        <v>191</v>
      </c>
      <c r="BE291" s="152">
        <f>IF(U291="základní",N291,0)</f>
        <v>0</v>
      </c>
      <c r="BF291" s="152">
        <f>IF(U291="snížená",N291,0)</f>
        <v>0</v>
      </c>
      <c r="BG291" s="152">
        <f>IF(U291="zákl. přenesená",N291,0)</f>
        <v>0</v>
      </c>
      <c r="BH291" s="152">
        <f>IF(U291="sníž. přenesená",N291,0)</f>
        <v>0</v>
      </c>
      <c r="BI291" s="152">
        <f>IF(U291="nulová",N291,0)</f>
        <v>0</v>
      </c>
      <c r="BJ291" s="21" t="s">
        <v>89</v>
      </c>
      <c r="BK291" s="152">
        <f>ROUND(L291*K291,2)</f>
        <v>0</v>
      </c>
      <c r="BL291" s="21" t="s">
        <v>251</v>
      </c>
      <c r="BM291" s="21" t="s">
        <v>1986</v>
      </c>
    </row>
    <row r="292" s="1" customFormat="1" ht="84" customHeight="1">
      <c r="B292" s="46"/>
      <c r="C292" s="47"/>
      <c r="D292" s="47"/>
      <c r="E292" s="47"/>
      <c r="F292" s="258" t="s">
        <v>1987</v>
      </c>
      <c r="G292" s="67"/>
      <c r="H292" s="67"/>
      <c r="I292" s="67"/>
      <c r="J292" s="47"/>
      <c r="K292" s="47"/>
      <c r="L292" s="47"/>
      <c r="M292" s="47"/>
      <c r="N292" s="47"/>
      <c r="O292" s="47"/>
      <c r="P292" s="47"/>
      <c r="Q292" s="47"/>
      <c r="R292" s="48"/>
      <c r="T292" s="197"/>
      <c r="U292" s="47"/>
      <c r="V292" s="47"/>
      <c r="W292" s="47"/>
      <c r="X292" s="47"/>
      <c r="Y292" s="47"/>
      <c r="Z292" s="47"/>
      <c r="AA292" s="100"/>
      <c r="AT292" s="21" t="s">
        <v>312</v>
      </c>
      <c r="AU292" s="21" t="s">
        <v>96</v>
      </c>
    </row>
    <row r="293" s="1" customFormat="1" ht="16.5" customHeight="1">
      <c r="B293" s="46"/>
      <c r="C293" s="228" t="s">
        <v>1510</v>
      </c>
      <c r="D293" s="228" t="s">
        <v>192</v>
      </c>
      <c r="E293" s="229" t="s">
        <v>1988</v>
      </c>
      <c r="F293" s="230" t="s">
        <v>1989</v>
      </c>
      <c r="G293" s="230"/>
      <c r="H293" s="230"/>
      <c r="I293" s="230"/>
      <c r="J293" s="231" t="s">
        <v>1767</v>
      </c>
      <c r="K293" s="232">
        <v>1</v>
      </c>
      <c r="L293" s="233">
        <v>0</v>
      </c>
      <c r="M293" s="234"/>
      <c r="N293" s="235">
        <f>ROUND(L293*K293,2)</f>
        <v>0</v>
      </c>
      <c r="O293" s="235"/>
      <c r="P293" s="235"/>
      <c r="Q293" s="235"/>
      <c r="R293" s="48"/>
      <c r="T293" s="236" t="s">
        <v>22</v>
      </c>
      <c r="U293" s="56" t="s">
        <v>46</v>
      </c>
      <c r="V293" s="47"/>
      <c r="W293" s="237">
        <f>V293*K293</f>
        <v>0</v>
      </c>
      <c r="X293" s="237">
        <v>0</v>
      </c>
      <c r="Y293" s="237">
        <f>X293*K293</f>
        <v>0</v>
      </c>
      <c r="Z293" s="237">
        <v>0</v>
      </c>
      <c r="AA293" s="238">
        <f>Z293*K293</f>
        <v>0</v>
      </c>
      <c r="AR293" s="21" t="s">
        <v>251</v>
      </c>
      <c r="AT293" s="21" t="s">
        <v>192</v>
      </c>
      <c r="AU293" s="21" t="s">
        <v>96</v>
      </c>
      <c r="AY293" s="21" t="s">
        <v>191</v>
      </c>
      <c r="BE293" s="152">
        <f>IF(U293="základní",N293,0)</f>
        <v>0</v>
      </c>
      <c r="BF293" s="152">
        <f>IF(U293="snížená",N293,0)</f>
        <v>0</v>
      </c>
      <c r="BG293" s="152">
        <f>IF(U293="zákl. přenesená",N293,0)</f>
        <v>0</v>
      </c>
      <c r="BH293" s="152">
        <f>IF(U293="sníž. přenesená",N293,0)</f>
        <v>0</v>
      </c>
      <c r="BI293" s="152">
        <f>IF(U293="nulová",N293,0)</f>
        <v>0</v>
      </c>
      <c r="BJ293" s="21" t="s">
        <v>89</v>
      </c>
      <c r="BK293" s="152">
        <f>ROUND(L293*K293,2)</f>
        <v>0</v>
      </c>
      <c r="BL293" s="21" t="s">
        <v>251</v>
      </c>
      <c r="BM293" s="21" t="s">
        <v>1990</v>
      </c>
    </row>
    <row r="294" s="1" customFormat="1" ht="48" customHeight="1">
      <c r="B294" s="46"/>
      <c r="C294" s="47"/>
      <c r="D294" s="47"/>
      <c r="E294" s="47"/>
      <c r="F294" s="258" t="s">
        <v>1746</v>
      </c>
      <c r="G294" s="67"/>
      <c r="H294" s="67"/>
      <c r="I294" s="67"/>
      <c r="J294" s="47"/>
      <c r="K294" s="47"/>
      <c r="L294" s="47"/>
      <c r="M294" s="47"/>
      <c r="N294" s="47"/>
      <c r="O294" s="47"/>
      <c r="P294" s="47"/>
      <c r="Q294" s="47"/>
      <c r="R294" s="48"/>
      <c r="T294" s="197"/>
      <c r="U294" s="47"/>
      <c r="V294" s="47"/>
      <c r="W294" s="47"/>
      <c r="X294" s="47"/>
      <c r="Y294" s="47"/>
      <c r="Z294" s="47"/>
      <c r="AA294" s="100"/>
      <c r="AT294" s="21" t="s">
        <v>312</v>
      </c>
      <c r="AU294" s="21" t="s">
        <v>96</v>
      </c>
    </row>
    <row r="295" s="1" customFormat="1" ht="25.5" customHeight="1">
      <c r="B295" s="46"/>
      <c r="C295" s="250" t="s">
        <v>1514</v>
      </c>
      <c r="D295" s="250" t="s">
        <v>306</v>
      </c>
      <c r="E295" s="251" t="s">
        <v>1991</v>
      </c>
      <c r="F295" s="252" t="s">
        <v>1992</v>
      </c>
      <c r="G295" s="252"/>
      <c r="H295" s="252"/>
      <c r="I295" s="252"/>
      <c r="J295" s="253" t="s">
        <v>1767</v>
      </c>
      <c r="K295" s="254">
        <v>1</v>
      </c>
      <c r="L295" s="255">
        <v>0</v>
      </c>
      <c r="M295" s="256"/>
      <c r="N295" s="257">
        <f>ROUND(L295*K295,2)</f>
        <v>0</v>
      </c>
      <c r="O295" s="235"/>
      <c r="P295" s="235"/>
      <c r="Q295" s="235"/>
      <c r="R295" s="48"/>
      <c r="T295" s="236" t="s">
        <v>22</v>
      </c>
      <c r="U295" s="56" t="s">
        <v>46</v>
      </c>
      <c r="V295" s="47"/>
      <c r="W295" s="237">
        <f>V295*K295</f>
        <v>0</v>
      </c>
      <c r="X295" s="237">
        <v>0</v>
      </c>
      <c r="Y295" s="237">
        <f>X295*K295</f>
        <v>0</v>
      </c>
      <c r="Z295" s="237">
        <v>0</v>
      </c>
      <c r="AA295" s="238">
        <f>Z295*K295</f>
        <v>0</v>
      </c>
      <c r="AR295" s="21" t="s">
        <v>531</v>
      </c>
      <c r="AT295" s="21" t="s">
        <v>306</v>
      </c>
      <c r="AU295" s="21" t="s">
        <v>96</v>
      </c>
      <c r="AY295" s="21" t="s">
        <v>191</v>
      </c>
      <c r="BE295" s="152">
        <f>IF(U295="základní",N295,0)</f>
        <v>0</v>
      </c>
      <c r="BF295" s="152">
        <f>IF(U295="snížená",N295,0)</f>
        <v>0</v>
      </c>
      <c r="BG295" s="152">
        <f>IF(U295="zákl. přenesená",N295,0)</f>
        <v>0</v>
      </c>
      <c r="BH295" s="152">
        <f>IF(U295="sníž. přenesená",N295,0)</f>
        <v>0</v>
      </c>
      <c r="BI295" s="152">
        <f>IF(U295="nulová",N295,0)</f>
        <v>0</v>
      </c>
      <c r="BJ295" s="21" t="s">
        <v>89</v>
      </c>
      <c r="BK295" s="152">
        <f>ROUND(L295*K295,2)</f>
        <v>0</v>
      </c>
      <c r="BL295" s="21" t="s">
        <v>251</v>
      </c>
      <c r="BM295" s="21" t="s">
        <v>1993</v>
      </c>
    </row>
    <row r="296" s="1" customFormat="1" ht="84" customHeight="1">
      <c r="B296" s="46"/>
      <c r="C296" s="47"/>
      <c r="D296" s="47"/>
      <c r="E296" s="47"/>
      <c r="F296" s="258" t="s">
        <v>1994</v>
      </c>
      <c r="G296" s="67"/>
      <c r="H296" s="67"/>
      <c r="I296" s="67"/>
      <c r="J296" s="47"/>
      <c r="K296" s="47"/>
      <c r="L296" s="47"/>
      <c r="M296" s="47"/>
      <c r="N296" s="47"/>
      <c r="O296" s="47"/>
      <c r="P296" s="47"/>
      <c r="Q296" s="47"/>
      <c r="R296" s="48"/>
      <c r="T296" s="197"/>
      <c r="U296" s="47"/>
      <c r="V296" s="47"/>
      <c r="W296" s="47"/>
      <c r="X296" s="47"/>
      <c r="Y296" s="47"/>
      <c r="Z296" s="47"/>
      <c r="AA296" s="100"/>
      <c r="AT296" s="21" t="s">
        <v>312</v>
      </c>
      <c r="AU296" s="21" t="s">
        <v>96</v>
      </c>
    </row>
    <row r="297" s="1" customFormat="1" ht="25.5" customHeight="1">
      <c r="B297" s="46"/>
      <c r="C297" s="228" t="s">
        <v>1519</v>
      </c>
      <c r="D297" s="228" t="s">
        <v>192</v>
      </c>
      <c r="E297" s="229" t="s">
        <v>1995</v>
      </c>
      <c r="F297" s="230" t="s">
        <v>1996</v>
      </c>
      <c r="G297" s="230"/>
      <c r="H297" s="230"/>
      <c r="I297" s="230"/>
      <c r="J297" s="231" t="s">
        <v>1767</v>
      </c>
      <c r="K297" s="232">
        <v>1</v>
      </c>
      <c r="L297" s="233">
        <v>0</v>
      </c>
      <c r="M297" s="234"/>
      <c r="N297" s="235">
        <f>ROUND(L297*K297,2)</f>
        <v>0</v>
      </c>
      <c r="O297" s="235"/>
      <c r="P297" s="235"/>
      <c r="Q297" s="235"/>
      <c r="R297" s="48"/>
      <c r="T297" s="236" t="s">
        <v>22</v>
      </c>
      <c r="U297" s="56" t="s">
        <v>46</v>
      </c>
      <c r="V297" s="47"/>
      <c r="W297" s="237">
        <f>V297*K297</f>
        <v>0</v>
      </c>
      <c r="X297" s="237">
        <v>0</v>
      </c>
      <c r="Y297" s="237">
        <f>X297*K297</f>
        <v>0</v>
      </c>
      <c r="Z297" s="237">
        <v>0</v>
      </c>
      <c r="AA297" s="238">
        <f>Z297*K297</f>
        <v>0</v>
      </c>
      <c r="AR297" s="21" t="s">
        <v>251</v>
      </c>
      <c r="AT297" s="21" t="s">
        <v>192</v>
      </c>
      <c r="AU297" s="21" t="s">
        <v>96</v>
      </c>
      <c r="AY297" s="21" t="s">
        <v>191</v>
      </c>
      <c r="BE297" s="152">
        <f>IF(U297="základní",N297,0)</f>
        <v>0</v>
      </c>
      <c r="BF297" s="152">
        <f>IF(U297="snížená",N297,0)</f>
        <v>0</v>
      </c>
      <c r="BG297" s="152">
        <f>IF(U297="zákl. přenesená",N297,0)</f>
        <v>0</v>
      </c>
      <c r="BH297" s="152">
        <f>IF(U297="sníž. přenesená",N297,0)</f>
        <v>0</v>
      </c>
      <c r="BI297" s="152">
        <f>IF(U297="nulová",N297,0)</f>
        <v>0</v>
      </c>
      <c r="BJ297" s="21" t="s">
        <v>89</v>
      </c>
      <c r="BK297" s="152">
        <f>ROUND(L297*K297,2)</f>
        <v>0</v>
      </c>
      <c r="BL297" s="21" t="s">
        <v>251</v>
      </c>
      <c r="BM297" s="21" t="s">
        <v>1997</v>
      </c>
    </row>
    <row r="298" s="1" customFormat="1" ht="48" customHeight="1">
      <c r="B298" s="46"/>
      <c r="C298" s="47"/>
      <c r="D298" s="47"/>
      <c r="E298" s="47"/>
      <c r="F298" s="258" t="s">
        <v>1746</v>
      </c>
      <c r="G298" s="67"/>
      <c r="H298" s="67"/>
      <c r="I298" s="67"/>
      <c r="J298" s="47"/>
      <c r="K298" s="47"/>
      <c r="L298" s="47"/>
      <c r="M298" s="47"/>
      <c r="N298" s="47"/>
      <c r="O298" s="47"/>
      <c r="P298" s="47"/>
      <c r="Q298" s="47"/>
      <c r="R298" s="48"/>
      <c r="T298" s="197"/>
      <c r="U298" s="47"/>
      <c r="V298" s="47"/>
      <c r="W298" s="47"/>
      <c r="X298" s="47"/>
      <c r="Y298" s="47"/>
      <c r="Z298" s="47"/>
      <c r="AA298" s="100"/>
      <c r="AT298" s="21" t="s">
        <v>312</v>
      </c>
      <c r="AU298" s="21" t="s">
        <v>96</v>
      </c>
    </row>
    <row r="299" s="1" customFormat="1" ht="38.25" customHeight="1">
      <c r="B299" s="46"/>
      <c r="C299" s="250" t="s">
        <v>1523</v>
      </c>
      <c r="D299" s="250" t="s">
        <v>306</v>
      </c>
      <c r="E299" s="251" t="s">
        <v>1998</v>
      </c>
      <c r="F299" s="252" t="s">
        <v>1999</v>
      </c>
      <c r="G299" s="252"/>
      <c r="H299" s="252"/>
      <c r="I299" s="252"/>
      <c r="J299" s="253" t="s">
        <v>1767</v>
      </c>
      <c r="K299" s="254">
        <v>1</v>
      </c>
      <c r="L299" s="255">
        <v>0</v>
      </c>
      <c r="M299" s="256"/>
      <c r="N299" s="257">
        <f>ROUND(L299*K299,2)</f>
        <v>0</v>
      </c>
      <c r="O299" s="235"/>
      <c r="P299" s="235"/>
      <c r="Q299" s="235"/>
      <c r="R299" s="48"/>
      <c r="T299" s="236" t="s">
        <v>22</v>
      </c>
      <c r="U299" s="56" t="s">
        <v>46</v>
      </c>
      <c r="V299" s="47"/>
      <c r="W299" s="237">
        <f>V299*K299</f>
        <v>0</v>
      </c>
      <c r="X299" s="237">
        <v>0</v>
      </c>
      <c r="Y299" s="237">
        <f>X299*K299</f>
        <v>0</v>
      </c>
      <c r="Z299" s="237">
        <v>0</v>
      </c>
      <c r="AA299" s="238">
        <f>Z299*K299</f>
        <v>0</v>
      </c>
      <c r="AR299" s="21" t="s">
        <v>531</v>
      </c>
      <c r="AT299" s="21" t="s">
        <v>306</v>
      </c>
      <c r="AU299" s="21" t="s">
        <v>96</v>
      </c>
      <c r="AY299" s="21" t="s">
        <v>191</v>
      </c>
      <c r="BE299" s="152">
        <f>IF(U299="základní",N299,0)</f>
        <v>0</v>
      </c>
      <c r="BF299" s="152">
        <f>IF(U299="snížená",N299,0)</f>
        <v>0</v>
      </c>
      <c r="BG299" s="152">
        <f>IF(U299="zákl. přenesená",N299,0)</f>
        <v>0</v>
      </c>
      <c r="BH299" s="152">
        <f>IF(U299="sníž. přenesená",N299,0)</f>
        <v>0</v>
      </c>
      <c r="BI299" s="152">
        <f>IF(U299="nulová",N299,0)</f>
        <v>0</v>
      </c>
      <c r="BJ299" s="21" t="s">
        <v>89</v>
      </c>
      <c r="BK299" s="152">
        <f>ROUND(L299*K299,2)</f>
        <v>0</v>
      </c>
      <c r="BL299" s="21" t="s">
        <v>251</v>
      </c>
      <c r="BM299" s="21" t="s">
        <v>2000</v>
      </c>
    </row>
    <row r="300" s="1" customFormat="1" ht="84" customHeight="1">
      <c r="B300" s="46"/>
      <c r="C300" s="47"/>
      <c r="D300" s="47"/>
      <c r="E300" s="47"/>
      <c r="F300" s="258" t="s">
        <v>2001</v>
      </c>
      <c r="G300" s="67"/>
      <c r="H300" s="67"/>
      <c r="I300" s="67"/>
      <c r="J300" s="47"/>
      <c r="K300" s="47"/>
      <c r="L300" s="47"/>
      <c r="M300" s="47"/>
      <c r="N300" s="47"/>
      <c r="O300" s="47"/>
      <c r="P300" s="47"/>
      <c r="Q300" s="47"/>
      <c r="R300" s="48"/>
      <c r="T300" s="197"/>
      <c r="U300" s="47"/>
      <c r="V300" s="47"/>
      <c r="W300" s="47"/>
      <c r="X300" s="47"/>
      <c r="Y300" s="47"/>
      <c r="Z300" s="47"/>
      <c r="AA300" s="100"/>
      <c r="AT300" s="21" t="s">
        <v>312</v>
      </c>
      <c r="AU300" s="21" t="s">
        <v>96</v>
      </c>
    </row>
    <row r="301" s="1" customFormat="1" ht="51" customHeight="1">
      <c r="B301" s="46"/>
      <c r="C301" s="228" t="s">
        <v>1527</v>
      </c>
      <c r="D301" s="228" t="s">
        <v>192</v>
      </c>
      <c r="E301" s="229" t="s">
        <v>2002</v>
      </c>
      <c r="F301" s="230" t="s">
        <v>2003</v>
      </c>
      <c r="G301" s="230"/>
      <c r="H301" s="230"/>
      <c r="I301" s="230"/>
      <c r="J301" s="231" t="s">
        <v>688</v>
      </c>
      <c r="K301" s="232">
        <v>7</v>
      </c>
      <c r="L301" s="233">
        <v>0</v>
      </c>
      <c r="M301" s="234"/>
      <c r="N301" s="235">
        <f>ROUND(L301*K301,2)</f>
        <v>0</v>
      </c>
      <c r="O301" s="235"/>
      <c r="P301" s="235"/>
      <c r="Q301" s="235"/>
      <c r="R301" s="48"/>
      <c r="T301" s="236" t="s">
        <v>22</v>
      </c>
      <c r="U301" s="56" t="s">
        <v>46</v>
      </c>
      <c r="V301" s="47"/>
      <c r="W301" s="237">
        <f>V301*K301</f>
        <v>0</v>
      </c>
      <c r="X301" s="237">
        <v>0</v>
      </c>
      <c r="Y301" s="237">
        <f>X301*K301</f>
        <v>0</v>
      </c>
      <c r="Z301" s="237">
        <v>0</v>
      </c>
      <c r="AA301" s="238">
        <f>Z301*K301</f>
        <v>0</v>
      </c>
      <c r="AR301" s="21" t="s">
        <v>251</v>
      </c>
      <c r="AT301" s="21" t="s">
        <v>192</v>
      </c>
      <c r="AU301" s="21" t="s">
        <v>96</v>
      </c>
      <c r="AY301" s="21" t="s">
        <v>191</v>
      </c>
      <c r="BE301" s="152">
        <f>IF(U301="základní",N301,0)</f>
        <v>0</v>
      </c>
      <c r="BF301" s="152">
        <f>IF(U301="snížená",N301,0)</f>
        <v>0</v>
      </c>
      <c r="BG301" s="152">
        <f>IF(U301="zákl. přenesená",N301,0)</f>
        <v>0</v>
      </c>
      <c r="BH301" s="152">
        <f>IF(U301="sníž. přenesená",N301,0)</f>
        <v>0</v>
      </c>
      <c r="BI301" s="152">
        <f>IF(U301="nulová",N301,0)</f>
        <v>0</v>
      </c>
      <c r="BJ301" s="21" t="s">
        <v>89</v>
      </c>
      <c r="BK301" s="152">
        <f>ROUND(L301*K301,2)</f>
        <v>0</v>
      </c>
      <c r="BL301" s="21" t="s">
        <v>251</v>
      </c>
      <c r="BM301" s="21" t="s">
        <v>2004</v>
      </c>
    </row>
    <row r="302" s="1" customFormat="1" ht="48" customHeight="1">
      <c r="B302" s="46"/>
      <c r="C302" s="47"/>
      <c r="D302" s="47"/>
      <c r="E302" s="47"/>
      <c r="F302" s="258" t="s">
        <v>1746</v>
      </c>
      <c r="G302" s="67"/>
      <c r="H302" s="67"/>
      <c r="I302" s="67"/>
      <c r="J302" s="47"/>
      <c r="K302" s="47"/>
      <c r="L302" s="47"/>
      <c r="M302" s="47"/>
      <c r="N302" s="47"/>
      <c r="O302" s="47"/>
      <c r="P302" s="47"/>
      <c r="Q302" s="47"/>
      <c r="R302" s="48"/>
      <c r="T302" s="197"/>
      <c r="U302" s="47"/>
      <c r="V302" s="47"/>
      <c r="W302" s="47"/>
      <c r="X302" s="47"/>
      <c r="Y302" s="47"/>
      <c r="Z302" s="47"/>
      <c r="AA302" s="100"/>
      <c r="AT302" s="21" t="s">
        <v>312</v>
      </c>
      <c r="AU302" s="21" t="s">
        <v>96</v>
      </c>
    </row>
    <row r="303" s="1" customFormat="1" ht="51" customHeight="1">
      <c r="B303" s="46"/>
      <c r="C303" s="250" t="s">
        <v>1532</v>
      </c>
      <c r="D303" s="250" t="s">
        <v>306</v>
      </c>
      <c r="E303" s="251" t="s">
        <v>2005</v>
      </c>
      <c r="F303" s="252" t="s">
        <v>2006</v>
      </c>
      <c r="G303" s="252"/>
      <c r="H303" s="252"/>
      <c r="I303" s="252"/>
      <c r="J303" s="253" t="s">
        <v>688</v>
      </c>
      <c r="K303" s="254">
        <v>2</v>
      </c>
      <c r="L303" s="255">
        <v>0</v>
      </c>
      <c r="M303" s="256"/>
      <c r="N303" s="257">
        <f>ROUND(L303*K303,2)</f>
        <v>0</v>
      </c>
      <c r="O303" s="235"/>
      <c r="P303" s="235"/>
      <c r="Q303" s="235"/>
      <c r="R303" s="48"/>
      <c r="T303" s="236" t="s">
        <v>22</v>
      </c>
      <c r="U303" s="56" t="s">
        <v>46</v>
      </c>
      <c r="V303" s="47"/>
      <c r="W303" s="237">
        <f>V303*K303</f>
        <v>0</v>
      </c>
      <c r="X303" s="237">
        <v>0</v>
      </c>
      <c r="Y303" s="237">
        <f>X303*K303</f>
        <v>0</v>
      </c>
      <c r="Z303" s="237">
        <v>0</v>
      </c>
      <c r="AA303" s="238">
        <f>Z303*K303</f>
        <v>0</v>
      </c>
      <c r="AR303" s="21" t="s">
        <v>531</v>
      </c>
      <c r="AT303" s="21" t="s">
        <v>306</v>
      </c>
      <c r="AU303" s="21" t="s">
        <v>96</v>
      </c>
      <c r="AY303" s="21" t="s">
        <v>191</v>
      </c>
      <c r="BE303" s="152">
        <f>IF(U303="základní",N303,0)</f>
        <v>0</v>
      </c>
      <c r="BF303" s="152">
        <f>IF(U303="snížená",N303,0)</f>
        <v>0</v>
      </c>
      <c r="BG303" s="152">
        <f>IF(U303="zákl. přenesená",N303,0)</f>
        <v>0</v>
      </c>
      <c r="BH303" s="152">
        <f>IF(U303="sníž. přenesená",N303,0)</f>
        <v>0</v>
      </c>
      <c r="BI303" s="152">
        <f>IF(U303="nulová",N303,0)</f>
        <v>0</v>
      </c>
      <c r="BJ303" s="21" t="s">
        <v>89</v>
      </c>
      <c r="BK303" s="152">
        <f>ROUND(L303*K303,2)</f>
        <v>0</v>
      </c>
      <c r="BL303" s="21" t="s">
        <v>251</v>
      </c>
      <c r="BM303" s="21" t="s">
        <v>2007</v>
      </c>
    </row>
    <row r="304" s="1" customFormat="1" ht="96" customHeight="1">
      <c r="B304" s="46"/>
      <c r="C304" s="47"/>
      <c r="D304" s="47"/>
      <c r="E304" s="47"/>
      <c r="F304" s="258" t="s">
        <v>2008</v>
      </c>
      <c r="G304" s="67"/>
      <c r="H304" s="67"/>
      <c r="I304" s="67"/>
      <c r="J304" s="47"/>
      <c r="K304" s="47"/>
      <c r="L304" s="47"/>
      <c r="M304" s="47"/>
      <c r="N304" s="47"/>
      <c r="O304" s="47"/>
      <c r="P304" s="47"/>
      <c r="Q304" s="47"/>
      <c r="R304" s="48"/>
      <c r="T304" s="197"/>
      <c r="U304" s="47"/>
      <c r="V304" s="47"/>
      <c r="W304" s="47"/>
      <c r="X304" s="47"/>
      <c r="Y304" s="47"/>
      <c r="Z304" s="47"/>
      <c r="AA304" s="100"/>
      <c r="AT304" s="21" t="s">
        <v>312</v>
      </c>
      <c r="AU304" s="21" t="s">
        <v>96</v>
      </c>
    </row>
    <row r="305" s="1" customFormat="1" ht="51" customHeight="1">
      <c r="B305" s="46"/>
      <c r="C305" s="250" t="s">
        <v>1537</v>
      </c>
      <c r="D305" s="250" t="s">
        <v>306</v>
      </c>
      <c r="E305" s="251" t="s">
        <v>2009</v>
      </c>
      <c r="F305" s="252" t="s">
        <v>2010</v>
      </c>
      <c r="G305" s="252"/>
      <c r="H305" s="252"/>
      <c r="I305" s="252"/>
      <c r="J305" s="253" t="s">
        <v>688</v>
      </c>
      <c r="K305" s="254">
        <v>1</v>
      </c>
      <c r="L305" s="255">
        <v>0</v>
      </c>
      <c r="M305" s="256"/>
      <c r="N305" s="257">
        <f>ROUND(L305*K305,2)</f>
        <v>0</v>
      </c>
      <c r="O305" s="235"/>
      <c r="P305" s="235"/>
      <c r="Q305" s="235"/>
      <c r="R305" s="48"/>
      <c r="T305" s="236" t="s">
        <v>22</v>
      </c>
      <c r="U305" s="56" t="s">
        <v>46</v>
      </c>
      <c r="V305" s="47"/>
      <c r="W305" s="237">
        <f>V305*K305</f>
        <v>0</v>
      </c>
      <c r="X305" s="237">
        <v>0</v>
      </c>
      <c r="Y305" s="237">
        <f>X305*K305</f>
        <v>0</v>
      </c>
      <c r="Z305" s="237">
        <v>0</v>
      </c>
      <c r="AA305" s="238">
        <f>Z305*K305</f>
        <v>0</v>
      </c>
      <c r="AR305" s="21" t="s">
        <v>531</v>
      </c>
      <c r="AT305" s="21" t="s">
        <v>306</v>
      </c>
      <c r="AU305" s="21" t="s">
        <v>96</v>
      </c>
      <c r="AY305" s="21" t="s">
        <v>191</v>
      </c>
      <c r="BE305" s="152">
        <f>IF(U305="základní",N305,0)</f>
        <v>0</v>
      </c>
      <c r="BF305" s="152">
        <f>IF(U305="snížená",N305,0)</f>
        <v>0</v>
      </c>
      <c r="BG305" s="152">
        <f>IF(U305="zákl. přenesená",N305,0)</f>
        <v>0</v>
      </c>
      <c r="BH305" s="152">
        <f>IF(U305="sníž. přenesená",N305,0)</f>
        <v>0</v>
      </c>
      <c r="BI305" s="152">
        <f>IF(U305="nulová",N305,0)</f>
        <v>0</v>
      </c>
      <c r="BJ305" s="21" t="s">
        <v>89</v>
      </c>
      <c r="BK305" s="152">
        <f>ROUND(L305*K305,2)</f>
        <v>0</v>
      </c>
      <c r="BL305" s="21" t="s">
        <v>251</v>
      </c>
      <c r="BM305" s="21" t="s">
        <v>2011</v>
      </c>
    </row>
    <row r="306" s="1" customFormat="1" ht="96" customHeight="1">
      <c r="B306" s="46"/>
      <c r="C306" s="47"/>
      <c r="D306" s="47"/>
      <c r="E306" s="47"/>
      <c r="F306" s="258" t="s">
        <v>2008</v>
      </c>
      <c r="G306" s="67"/>
      <c r="H306" s="67"/>
      <c r="I306" s="67"/>
      <c r="J306" s="47"/>
      <c r="K306" s="47"/>
      <c r="L306" s="47"/>
      <c r="M306" s="47"/>
      <c r="N306" s="47"/>
      <c r="O306" s="47"/>
      <c r="P306" s="47"/>
      <c r="Q306" s="47"/>
      <c r="R306" s="48"/>
      <c r="T306" s="197"/>
      <c r="U306" s="47"/>
      <c r="V306" s="47"/>
      <c r="W306" s="47"/>
      <c r="X306" s="47"/>
      <c r="Y306" s="47"/>
      <c r="Z306" s="47"/>
      <c r="AA306" s="100"/>
      <c r="AT306" s="21" t="s">
        <v>312</v>
      </c>
      <c r="AU306" s="21" t="s">
        <v>96</v>
      </c>
    </row>
    <row r="307" s="1" customFormat="1" ht="51" customHeight="1">
      <c r="B307" s="46"/>
      <c r="C307" s="250" t="s">
        <v>1542</v>
      </c>
      <c r="D307" s="250" t="s">
        <v>306</v>
      </c>
      <c r="E307" s="251" t="s">
        <v>2012</v>
      </c>
      <c r="F307" s="252" t="s">
        <v>2013</v>
      </c>
      <c r="G307" s="252"/>
      <c r="H307" s="252"/>
      <c r="I307" s="252"/>
      <c r="J307" s="253" t="s">
        <v>688</v>
      </c>
      <c r="K307" s="254">
        <v>1</v>
      </c>
      <c r="L307" s="255">
        <v>0</v>
      </c>
      <c r="M307" s="256"/>
      <c r="N307" s="257">
        <f>ROUND(L307*K307,2)</f>
        <v>0</v>
      </c>
      <c r="O307" s="235"/>
      <c r="P307" s="235"/>
      <c r="Q307" s="235"/>
      <c r="R307" s="48"/>
      <c r="T307" s="236" t="s">
        <v>22</v>
      </c>
      <c r="U307" s="56" t="s">
        <v>46</v>
      </c>
      <c r="V307" s="47"/>
      <c r="W307" s="237">
        <f>V307*K307</f>
        <v>0</v>
      </c>
      <c r="X307" s="237">
        <v>0</v>
      </c>
      <c r="Y307" s="237">
        <f>X307*K307</f>
        <v>0</v>
      </c>
      <c r="Z307" s="237">
        <v>0</v>
      </c>
      <c r="AA307" s="238">
        <f>Z307*K307</f>
        <v>0</v>
      </c>
      <c r="AR307" s="21" t="s">
        <v>531</v>
      </c>
      <c r="AT307" s="21" t="s">
        <v>306</v>
      </c>
      <c r="AU307" s="21" t="s">
        <v>96</v>
      </c>
      <c r="AY307" s="21" t="s">
        <v>191</v>
      </c>
      <c r="BE307" s="152">
        <f>IF(U307="základní",N307,0)</f>
        <v>0</v>
      </c>
      <c r="BF307" s="152">
        <f>IF(U307="snížená",N307,0)</f>
        <v>0</v>
      </c>
      <c r="BG307" s="152">
        <f>IF(U307="zákl. přenesená",N307,0)</f>
        <v>0</v>
      </c>
      <c r="BH307" s="152">
        <f>IF(U307="sníž. přenesená",N307,0)</f>
        <v>0</v>
      </c>
      <c r="BI307" s="152">
        <f>IF(U307="nulová",N307,0)</f>
        <v>0</v>
      </c>
      <c r="BJ307" s="21" t="s">
        <v>89</v>
      </c>
      <c r="BK307" s="152">
        <f>ROUND(L307*K307,2)</f>
        <v>0</v>
      </c>
      <c r="BL307" s="21" t="s">
        <v>251</v>
      </c>
      <c r="BM307" s="21" t="s">
        <v>2014</v>
      </c>
    </row>
    <row r="308" s="1" customFormat="1" ht="96" customHeight="1">
      <c r="B308" s="46"/>
      <c r="C308" s="47"/>
      <c r="D308" s="47"/>
      <c r="E308" s="47"/>
      <c r="F308" s="258" t="s">
        <v>2008</v>
      </c>
      <c r="G308" s="67"/>
      <c r="H308" s="67"/>
      <c r="I308" s="67"/>
      <c r="J308" s="47"/>
      <c r="K308" s="47"/>
      <c r="L308" s="47"/>
      <c r="M308" s="47"/>
      <c r="N308" s="47"/>
      <c r="O308" s="47"/>
      <c r="P308" s="47"/>
      <c r="Q308" s="47"/>
      <c r="R308" s="48"/>
      <c r="T308" s="197"/>
      <c r="U308" s="47"/>
      <c r="V308" s="47"/>
      <c r="W308" s="47"/>
      <c r="X308" s="47"/>
      <c r="Y308" s="47"/>
      <c r="Z308" s="47"/>
      <c r="AA308" s="100"/>
      <c r="AT308" s="21" t="s">
        <v>312</v>
      </c>
      <c r="AU308" s="21" t="s">
        <v>96</v>
      </c>
    </row>
    <row r="309" s="1" customFormat="1" ht="51" customHeight="1">
      <c r="B309" s="46"/>
      <c r="C309" s="250" t="s">
        <v>1547</v>
      </c>
      <c r="D309" s="250" t="s">
        <v>306</v>
      </c>
      <c r="E309" s="251" t="s">
        <v>2015</v>
      </c>
      <c r="F309" s="252" t="s">
        <v>2016</v>
      </c>
      <c r="G309" s="252"/>
      <c r="H309" s="252"/>
      <c r="I309" s="252"/>
      <c r="J309" s="253" t="s">
        <v>688</v>
      </c>
      <c r="K309" s="254">
        <v>1</v>
      </c>
      <c r="L309" s="255">
        <v>0</v>
      </c>
      <c r="M309" s="256"/>
      <c r="N309" s="257">
        <f>ROUND(L309*K309,2)</f>
        <v>0</v>
      </c>
      <c r="O309" s="235"/>
      <c r="P309" s="235"/>
      <c r="Q309" s="235"/>
      <c r="R309" s="48"/>
      <c r="T309" s="236" t="s">
        <v>22</v>
      </c>
      <c r="U309" s="56" t="s">
        <v>46</v>
      </c>
      <c r="V309" s="47"/>
      <c r="W309" s="237">
        <f>V309*K309</f>
        <v>0</v>
      </c>
      <c r="X309" s="237">
        <v>0</v>
      </c>
      <c r="Y309" s="237">
        <f>X309*K309</f>
        <v>0</v>
      </c>
      <c r="Z309" s="237">
        <v>0</v>
      </c>
      <c r="AA309" s="238">
        <f>Z309*K309</f>
        <v>0</v>
      </c>
      <c r="AR309" s="21" t="s">
        <v>531</v>
      </c>
      <c r="AT309" s="21" t="s">
        <v>306</v>
      </c>
      <c r="AU309" s="21" t="s">
        <v>96</v>
      </c>
      <c r="AY309" s="21" t="s">
        <v>191</v>
      </c>
      <c r="BE309" s="152">
        <f>IF(U309="základní",N309,0)</f>
        <v>0</v>
      </c>
      <c r="BF309" s="152">
        <f>IF(U309="snížená",N309,0)</f>
        <v>0</v>
      </c>
      <c r="BG309" s="152">
        <f>IF(U309="zákl. přenesená",N309,0)</f>
        <v>0</v>
      </c>
      <c r="BH309" s="152">
        <f>IF(U309="sníž. přenesená",N309,0)</f>
        <v>0</v>
      </c>
      <c r="BI309" s="152">
        <f>IF(U309="nulová",N309,0)</f>
        <v>0</v>
      </c>
      <c r="BJ309" s="21" t="s">
        <v>89</v>
      </c>
      <c r="BK309" s="152">
        <f>ROUND(L309*K309,2)</f>
        <v>0</v>
      </c>
      <c r="BL309" s="21" t="s">
        <v>251</v>
      </c>
      <c r="BM309" s="21" t="s">
        <v>2017</v>
      </c>
    </row>
    <row r="310" s="1" customFormat="1" ht="96" customHeight="1">
      <c r="B310" s="46"/>
      <c r="C310" s="47"/>
      <c r="D310" s="47"/>
      <c r="E310" s="47"/>
      <c r="F310" s="258" t="s">
        <v>2008</v>
      </c>
      <c r="G310" s="67"/>
      <c r="H310" s="67"/>
      <c r="I310" s="67"/>
      <c r="J310" s="47"/>
      <c r="K310" s="47"/>
      <c r="L310" s="47"/>
      <c r="M310" s="47"/>
      <c r="N310" s="47"/>
      <c r="O310" s="47"/>
      <c r="P310" s="47"/>
      <c r="Q310" s="47"/>
      <c r="R310" s="48"/>
      <c r="T310" s="197"/>
      <c r="U310" s="47"/>
      <c r="V310" s="47"/>
      <c r="W310" s="47"/>
      <c r="X310" s="47"/>
      <c r="Y310" s="47"/>
      <c r="Z310" s="47"/>
      <c r="AA310" s="100"/>
      <c r="AT310" s="21" t="s">
        <v>312</v>
      </c>
      <c r="AU310" s="21" t="s">
        <v>96</v>
      </c>
    </row>
    <row r="311" s="1" customFormat="1" ht="51" customHeight="1">
      <c r="B311" s="46"/>
      <c r="C311" s="250" t="s">
        <v>1552</v>
      </c>
      <c r="D311" s="250" t="s">
        <v>306</v>
      </c>
      <c r="E311" s="251" t="s">
        <v>2018</v>
      </c>
      <c r="F311" s="252" t="s">
        <v>2019</v>
      </c>
      <c r="G311" s="252"/>
      <c r="H311" s="252"/>
      <c r="I311" s="252"/>
      <c r="J311" s="253" t="s">
        <v>688</v>
      </c>
      <c r="K311" s="254">
        <v>1</v>
      </c>
      <c r="L311" s="255">
        <v>0</v>
      </c>
      <c r="M311" s="256"/>
      <c r="N311" s="257">
        <f>ROUND(L311*K311,2)</f>
        <v>0</v>
      </c>
      <c r="O311" s="235"/>
      <c r="P311" s="235"/>
      <c r="Q311" s="235"/>
      <c r="R311" s="48"/>
      <c r="T311" s="236" t="s">
        <v>22</v>
      </c>
      <c r="U311" s="56" t="s">
        <v>46</v>
      </c>
      <c r="V311" s="47"/>
      <c r="W311" s="237">
        <f>V311*K311</f>
        <v>0</v>
      </c>
      <c r="X311" s="237">
        <v>0</v>
      </c>
      <c r="Y311" s="237">
        <f>X311*K311</f>
        <v>0</v>
      </c>
      <c r="Z311" s="237">
        <v>0</v>
      </c>
      <c r="AA311" s="238">
        <f>Z311*K311</f>
        <v>0</v>
      </c>
      <c r="AR311" s="21" t="s">
        <v>531</v>
      </c>
      <c r="AT311" s="21" t="s">
        <v>306</v>
      </c>
      <c r="AU311" s="21" t="s">
        <v>96</v>
      </c>
      <c r="AY311" s="21" t="s">
        <v>191</v>
      </c>
      <c r="BE311" s="152">
        <f>IF(U311="základní",N311,0)</f>
        <v>0</v>
      </c>
      <c r="BF311" s="152">
        <f>IF(U311="snížená",N311,0)</f>
        <v>0</v>
      </c>
      <c r="BG311" s="152">
        <f>IF(U311="zákl. přenesená",N311,0)</f>
        <v>0</v>
      </c>
      <c r="BH311" s="152">
        <f>IF(U311="sníž. přenesená",N311,0)</f>
        <v>0</v>
      </c>
      <c r="BI311" s="152">
        <f>IF(U311="nulová",N311,0)</f>
        <v>0</v>
      </c>
      <c r="BJ311" s="21" t="s">
        <v>89</v>
      </c>
      <c r="BK311" s="152">
        <f>ROUND(L311*K311,2)</f>
        <v>0</v>
      </c>
      <c r="BL311" s="21" t="s">
        <v>251</v>
      </c>
      <c r="BM311" s="21" t="s">
        <v>2020</v>
      </c>
    </row>
    <row r="312" s="1" customFormat="1" ht="96" customHeight="1">
      <c r="B312" s="46"/>
      <c r="C312" s="47"/>
      <c r="D312" s="47"/>
      <c r="E312" s="47"/>
      <c r="F312" s="258" t="s">
        <v>2008</v>
      </c>
      <c r="G312" s="67"/>
      <c r="H312" s="67"/>
      <c r="I312" s="67"/>
      <c r="J312" s="47"/>
      <c r="K312" s="47"/>
      <c r="L312" s="47"/>
      <c r="M312" s="47"/>
      <c r="N312" s="47"/>
      <c r="O312" s="47"/>
      <c r="P312" s="47"/>
      <c r="Q312" s="47"/>
      <c r="R312" s="48"/>
      <c r="T312" s="197"/>
      <c r="U312" s="47"/>
      <c r="V312" s="47"/>
      <c r="W312" s="47"/>
      <c r="X312" s="47"/>
      <c r="Y312" s="47"/>
      <c r="Z312" s="47"/>
      <c r="AA312" s="100"/>
      <c r="AT312" s="21" t="s">
        <v>312</v>
      </c>
      <c r="AU312" s="21" t="s">
        <v>96</v>
      </c>
    </row>
    <row r="313" s="1" customFormat="1" ht="51" customHeight="1">
      <c r="B313" s="46"/>
      <c r="C313" s="250" t="s">
        <v>1554</v>
      </c>
      <c r="D313" s="250" t="s">
        <v>306</v>
      </c>
      <c r="E313" s="251" t="s">
        <v>2021</v>
      </c>
      <c r="F313" s="252" t="s">
        <v>2016</v>
      </c>
      <c r="G313" s="252"/>
      <c r="H313" s="252"/>
      <c r="I313" s="252"/>
      <c r="J313" s="253" t="s">
        <v>688</v>
      </c>
      <c r="K313" s="254">
        <v>1</v>
      </c>
      <c r="L313" s="255">
        <v>0</v>
      </c>
      <c r="M313" s="256"/>
      <c r="N313" s="257">
        <f>ROUND(L313*K313,2)</f>
        <v>0</v>
      </c>
      <c r="O313" s="235"/>
      <c r="P313" s="235"/>
      <c r="Q313" s="235"/>
      <c r="R313" s="48"/>
      <c r="T313" s="236" t="s">
        <v>22</v>
      </c>
      <c r="U313" s="56" t="s">
        <v>46</v>
      </c>
      <c r="V313" s="47"/>
      <c r="W313" s="237">
        <f>V313*K313</f>
        <v>0</v>
      </c>
      <c r="X313" s="237">
        <v>0</v>
      </c>
      <c r="Y313" s="237">
        <f>X313*K313</f>
        <v>0</v>
      </c>
      <c r="Z313" s="237">
        <v>0</v>
      </c>
      <c r="AA313" s="238">
        <f>Z313*K313</f>
        <v>0</v>
      </c>
      <c r="AR313" s="21" t="s">
        <v>531</v>
      </c>
      <c r="AT313" s="21" t="s">
        <v>306</v>
      </c>
      <c r="AU313" s="21" t="s">
        <v>96</v>
      </c>
      <c r="AY313" s="21" t="s">
        <v>191</v>
      </c>
      <c r="BE313" s="152">
        <f>IF(U313="základní",N313,0)</f>
        <v>0</v>
      </c>
      <c r="BF313" s="152">
        <f>IF(U313="snížená",N313,0)</f>
        <v>0</v>
      </c>
      <c r="BG313" s="152">
        <f>IF(U313="zákl. přenesená",N313,0)</f>
        <v>0</v>
      </c>
      <c r="BH313" s="152">
        <f>IF(U313="sníž. přenesená",N313,0)</f>
        <v>0</v>
      </c>
      <c r="BI313" s="152">
        <f>IF(U313="nulová",N313,0)</f>
        <v>0</v>
      </c>
      <c r="BJ313" s="21" t="s">
        <v>89</v>
      </c>
      <c r="BK313" s="152">
        <f>ROUND(L313*K313,2)</f>
        <v>0</v>
      </c>
      <c r="BL313" s="21" t="s">
        <v>251</v>
      </c>
      <c r="BM313" s="21" t="s">
        <v>2022</v>
      </c>
    </row>
    <row r="314" s="1" customFormat="1" ht="96" customHeight="1">
      <c r="B314" s="46"/>
      <c r="C314" s="47"/>
      <c r="D314" s="47"/>
      <c r="E314" s="47"/>
      <c r="F314" s="258" t="s">
        <v>2008</v>
      </c>
      <c r="G314" s="67"/>
      <c r="H314" s="67"/>
      <c r="I314" s="67"/>
      <c r="J314" s="47"/>
      <c r="K314" s="47"/>
      <c r="L314" s="47"/>
      <c r="M314" s="47"/>
      <c r="N314" s="47"/>
      <c r="O314" s="47"/>
      <c r="P314" s="47"/>
      <c r="Q314" s="47"/>
      <c r="R314" s="48"/>
      <c r="T314" s="197"/>
      <c r="U314" s="47"/>
      <c r="V314" s="47"/>
      <c r="W314" s="47"/>
      <c r="X314" s="47"/>
      <c r="Y314" s="47"/>
      <c r="Z314" s="47"/>
      <c r="AA314" s="100"/>
      <c r="AT314" s="21" t="s">
        <v>312</v>
      </c>
      <c r="AU314" s="21" t="s">
        <v>96</v>
      </c>
    </row>
    <row r="315" s="1" customFormat="1" ht="16.5" customHeight="1">
      <c r="B315" s="46"/>
      <c r="C315" s="228" t="s">
        <v>1558</v>
      </c>
      <c r="D315" s="228" t="s">
        <v>192</v>
      </c>
      <c r="E315" s="229" t="s">
        <v>2023</v>
      </c>
      <c r="F315" s="230" t="s">
        <v>2024</v>
      </c>
      <c r="G315" s="230"/>
      <c r="H315" s="230"/>
      <c r="I315" s="230"/>
      <c r="J315" s="231" t="s">
        <v>688</v>
      </c>
      <c r="K315" s="232">
        <v>11</v>
      </c>
      <c r="L315" s="233">
        <v>0</v>
      </c>
      <c r="M315" s="234"/>
      <c r="N315" s="235">
        <f>ROUND(L315*K315,2)</f>
        <v>0</v>
      </c>
      <c r="O315" s="235"/>
      <c r="P315" s="235"/>
      <c r="Q315" s="235"/>
      <c r="R315" s="48"/>
      <c r="T315" s="236" t="s">
        <v>22</v>
      </c>
      <c r="U315" s="56" t="s">
        <v>46</v>
      </c>
      <c r="V315" s="47"/>
      <c r="W315" s="237">
        <f>V315*K315</f>
        <v>0</v>
      </c>
      <c r="X315" s="237">
        <v>0</v>
      </c>
      <c r="Y315" s="237">
        <f>X315*K315</f>
        <v>0</v>
      </c>
      <c r="Z315" s="237">
        <v>0</v>
      </c>
      <c r="AA315" s="238">
        <f>Z315*K315</f>
        <v>0</v>
      </c>
      <c r="AR315" s="21" t="s">
        <v>251</v>
      </c>
      <c r="AT315" s="21" t="s">
        <v>192</v>
      </c>
      <c r="AU315" s="21" t="s">
        <v>96</v>
      </c>
      <c r="AY315" s="21" t="s">
        <v>191</v>
      </c>
      <c r="BE315" s="152">
        <f>IF(U315="základní",N315,0)</f>
        <v>0</v>
      </c>
      <c r="BF315" s="152">
        <f>IF(U315="snížená",N315,0)</f>
        <v>0</v>
      </c>
      <c r="BG315" s="152">
        <f>IF(U315="zákl. přenesená",N315,0)</f>
        <v>0</v>
      </c>
      <c r="BH315" s="152">
        <f>IF(U315="sníž. přenesená",N315,0)</f>
        <v>0</v>
      </c>
      <c r="BI315" s="152">
        <f>IF(U315="nulová",N315,0)</f>
        <v>0</v>
      </c>
      <c r="BJ315" s="21" t="s">
        <v>89</v>
      </c>
      <c r="BK315" s="152">
        <f>ROUND(L315*K315,2)</f>
        <v>0</v>
      </c>
      <c r="BL315" s="21" t="s">
        <v>251</v>
      </c>
      <c r="BM315" s="21" t="s">
        <v>2025</v>
      </c>
    </row>
    <row r="316" s="1" customFormat="1" ht="48" customHeight="1">
      <c r="B316" s="46"/>
      <c r="C316" s="47"/>
      <c r="D316" s="47"/>
      <c r="E316" s="47"/>
      <c r="F316" s="258" t="s">
        <v>1746</v>
      </c>
      <c r="G316" s="67"/>
      <c r="H316" s="67"/>
      <c r="I316" s="67"/>
      <c r="J316" s="47"/>
      <c r="K316" s="47"/>
      <c r="L316" s="47"/>
      <c r="M316" s="47"/>
      <c r="N316" s="47"/>
      <c r="O316" s="47"/>
      <c r="P316" s="47"/>
      <c r="Q316" s="47"/>
      <c r="R316" s="48"/>
      <c r="T316" s="197"/>
      <c r="U316" s="47"/>
      <c r="V316" s="47"/>
      <c r="W316" s="47"/>
      <c r="X316" s="47"/>
      <c r="Y316" s="47"/>
      <c r="Z316" s="47"/>
      <c r="AA316" s="100"/>
      <c r="AT316" s="21" t="s">
        <v>312</v>
      </c>
      <c r="AU316" s="21" t="s">
        <v>96</v>
      </c>
    </row>
    <row r="317" s="1" customFormat="1" ht="25.5" customHeight="1">
      <c r="B317" s="46"/>
      <c r="C317" s="250" t="s">
        <v>1563</v>
      </c>
      <c r="D317" s="250" t="s">
        <v>306</v>
      </c>
      <c r="E317" s="251" t="s">
        <v>2026</v>
      </c>
      <c r="F317" s="252" t="s">
        <v>2027</v>
      </c>
      <c r="G317" s="252"/>
      <c r="H317" s="252"/>
      <c r="I317" s="252"/>
      <c r="J317" s="253" t="s">
        <v>688</v>
      </c>
      <c r="K317" s="254">
        <v>10</v>
      </c>
      <c r="L317" s="255">
        <v>0</v>
      </c>
      <c r="M317" s="256"/>
      <c r="N317" s="257">
        <f>ROUND(L317*K317,2)</f>
        <v>0</v>
      </c>
      <c r="O317" s="235"/>
      <c r="P317" s="235"/>
      <c r="Q317" s="235"/>
      <c r="R317" s="48"/>
      <c r="T317" s="236" t="s">
        <v>22</v>
      </c>
      <c r="U317" s="56" t="s">
        <v>46</v>
      </c>
      <c r="V317" s="47"/>
      <c r="W317" s="237">
        <f>V317*K317</f>
        <v>0</v>
      </c>
      <c r="X317" s="237">
        <v>0</v>
      </c>
      <c r="Y317" s="237">
        <f>X317*K317</f>
        <v>0</v>
      </c>
      <c r="Z317" s="237">
        <v>0</v>
      </c>
      <c r="AA317" s="238">
        <f>Z317*K317</f>
        <v>0</v>
      </c>
      <c r="AR317" s="21" t="s">
        <v>531</v>
      </c>
      <c r="AT317" s="21" t="s">
        <v>306</v>
      </c>
      <c r="AU317" s="21" t="s">
        <v>96</v>
      </c>
      <c r="AY317" s="21" t="s">
        <v>191</v>
      </c>
      <c r="BE317" s="152">
        <f>IF(U317="základní",N317,0)</f>
        <v>0</v>
      </c>
      <c r="BF317" s="152">
        <f>IF(U317="snížená",N317,0)</f>
        <v>0</v>
      </c>
      <c r="BG317" s="152">
        <f>IF(U317="zákl. přenesená",N317,0)</f>
        <v>0</v>
      </c>
      <c r="BH317" s="152">
        <f>IF(U317="sníž. přenesená",N317,0)</f>
        <v>0</v>
      </c>
      <c r="BI317" s="152">
        <f>IF(U317="nulová",N317,0)</f>
        <v>0</v>
      </c>
      <c r="BJ317" s="21" t="s">
        <v>89</v>
      </c>
      <c r="BK317" s="152">
        <f>ROUND(L317*K317,2)</f>
        <v>0</v>
      </c>
      <c r="BL317" s="21" t="s">
        <v>251</v>
      </c>
      <c r="BM317" s="21" t="s">
        <v>2028</v>
      </c>
    </row>
    <row r="318" s="1" customFormat="1" ht="72" customHeight="1">
      <c r="B318" s="46"/>
      <c r="C318" s="47"/>
      <c r="D318" s="47"/>
      <c r="E318" s="47"/>
      <c r="F318" s="258" t="s">
        <v>2029</v>
      </c>
      <c r="G318" s="67"/>
      <c r="H318" s="67"/>
      <c r="I318" s="67"/>
      <c r="J318" s="47"/>
      <c r="K318" s="47"/>
      <c r="L318" s="47"/>
      <c r="M318" s="47"/>
      <c r="N318" s="47"/>
      <c r="O318" s="47"/>
      <c r="P318" s="47"/>
      <c r="Q318" s="47"/>
      <c r="R318" s="48"/>
      <c r="T318" s="197"/>
      <c r="U318" s="47"/>
      <c r="V318" s="47"/>
      <c r="W318" s="47"/>
      <c r="X318" s="47"/>
      <c r="Y318" s="47"/>
      <c r="Z318" s="47"/>
      <c r="AA318" s="100"/>
      <c r="AT318" s="21" t="s">
        <v>312</v>
      </c>
      <c r="AU318" s="21" t="s">
        <v>96</v>
      </c>
    </row>
    <row r="319" s="1" customFormat="1" ht="25.5" customHeight="1">
      <c r="B319" s="46"/>
      <c r="C319" s="250" t="s">
        <v>1567</v>
      </c>
      <c r="D319" s="250" t="s">
        <v>306</v>
      </c>
      <c r="E319" s="251" t="s">
        <v>2030</v>
      </c>
      <c r="F319" s="252" t="s">
        <v>2031</v>
      </c>
      <c r="G319" s="252"/>
      <c r="H319" s="252"/>
      <c r="I319" s="252"/>
      <c r="J319" s="253" t="s">
        <v>688</v>
      </c>
      <c r="K319" s="254">
        <v>1</v>
      </c>
      <c r="L319" s="255">
        <v>0</v>
      </c>
      <c r="M319" s="256"/>
      <c r="N319" s="257">
        <f>ROUND(L319*K319,2)</f>
        <v>0</v>
      </c>
      <c r="O319" s="235"/>
      <c r="P319" s="235"/>
      <c r="Q319" s="235"/>
      <c r="R319" s="48"/>
      <c r="T319" s="236" t="s">
        <v>22</v>
      </c>
      <c r="U319" s="56" t="s">
        <v>46</v>
      </c>
      <c r="V319" s="47"/>
      <c r="W319" s="237">
        <f>V319*K319</f>
        <v>0</v>
      </c>
      <c r="X319" s="237">
        <v>0</v>
      </c>
      <c r="Y319" s="237">
        <f>X319*K319</f>
        <v>0</v>
      </c>
      <c r="Z319" s="237">
        <v>0</v>
      </c>
      <c r="AA319" s="238">
        <f>Z319*K319</f>
        <v>0</v>
      </c>
      <c r="AR319" s="21" t="s">
        <v>531</v>
      </c>
      <c r="AT319" s="21" t="s">
        <v>306</v>
      </c>
      <c r="AU319" s="21" t="s">
        <v>96</v>
      </c>
      <c r="AY319" s="21" t="s">
        <v>191</v>
      </c>
      <c r="BE319" s="152">
        <f>IF(U319="základní",N319,0)</f>
        <v>0</v>
      </c>
      <c r="BF319" s="152">
        <f>IF(U319="snížená",N319,0)</f>
        <v>0</v>
      </c>
      <c r="BG319" s="152">
        <f>IF(U319="zákl. přenesená",N319,0)</f>
        <v>0</v>
      </c>
      <c r="BH319" s="152">
        <f>IF(U319="sníž. přenesená",N319,0)</f>
        <v>0</v>
      </c>
      <c r="BI319" s="152">
        <f>IF(U319="nulová",N319,0)</f>
        <v>0</v>
      </c>
      <c r="BJ319" s="21" t="s">
        <v>89</v>
      </c>
      <c r="BK319" s="152">
        <f>ROUND(L319*K319,2)</f>
        <v>0</v>
      </c>
      <c r="BL319" s="21" t="s">
        <v>251</v>
      </c>
      <c r="BM319" s="21" t="s">
        <v>2032</v>
      </c>
    </row>
    <row r="320" s="1" customFormat="1" ht="72" customHeight="1">
      <c r="B320" s="46"/>
      <c r="C320" s="47"/>
      <c r="D320" s="47"/>
      <c r="E320" s="47"/>
      <c r="F320" s="258" t="s">
        <v>2029</v>
      </c>
      <c r="G320" s="67"/>
      <c r="H320" s="67"/>
      <c r="I320" s="67"/>
      <c r="J320" s="47"/>
      <c r="K320" s="47"/>
      <c r="L320" s="47"/>
      <c r="M320" s="47"/>
      <c r="N320" s="47"/>
      <c r="O320" s="47"/>
      <c r="P320" s="47"/>
      <c r="Q320" s="47"/>
      <c r="R320" s="48"/>
      <c r="T320" s="197"/>
      <c r="U320" s="47"/>
      <c r="V320" s="47"/>
      <c r="W320" s="47"/>
      <c r="X320" s="47"/>
      <c r="Y320" s="47"/>
      <c r="Z320" s="47"/>
      <c r="AA320" s="100"/>
      <c r="AT320" s="21" t="s">
        <v>312</v>
      </c>
      <c r="AU320" s="21" t="s">
        <v>96</v>
      </c>
    </row>
    <row r="321" s="1" customFormat="1" ht="16.5" customHeight="1">
      <c r="B321" s="46"/>
      <c r="C321" s="228" t="s">
        <v>1571</v>
      </c>
      <c r="D321" s="228" t="s">
        <v>192</v>
      </c>
      <c r="E321" s="229" t="s">
        <v>2033</v>
      </c>
      <c r="F321" s="230" t="s">
        <v>2034</v>
      </c>
      <c r="G321" s="230"/>
      <c r="H321" s="230"/>
      <c r="I321" s="230"/>
      <c r="J321" s="231" t="s">
        <v>688</v>
      </c>
      <c r="K321" s="232">
        <v>2</v>
      </c>
      <c r="L321" s="233">
        <v>0</v>
      </c>
      <c r="M321" s="234"/>
      <c r="N321" s="235">
        <f>ROUND(L321*K321,2)</f>
        <v>0</v>
      </c>
      <c r="O321" s="235"/>
      <c r="P321" s="235"/>
      <c r="Q321" s="235"/>
      <c r="R321" s="48"/>
      <c r="T321" s="236" t="s">
        <v>22</v>
      </c>
      <c r="U321" s="56" t="s">
        <v>46</v>
      </c>
      <c r="V321" s="47"/>
      <c r="W321" s="237">
        <f>V321*K321</f>
        <v>0</v>
      </c>
      <c r="X321" s="237">
        <v>0</v>
      </c>
      <c r="Y321" s="237">
        <f>X321*K321</f>
        <v>0</v>
      </c>
      <c r="Z321" s="237">
        <v>0</v>
      </c>
      <c r="AA321" s="238">
        <f>Z321*K321</f>
        <v>0</v>
      </c>
      <c r="AR321" s="21" t="s">
        <v>251</v>
      </c>
      <c r="AT321" s="21" t="s">
        <v>192</v>
      </c>
      <c r="AU321" s="21" t="s">
        <v>96</v>
      </c>
      <c r="AY321" s="21" t="s">
        <v>191</v>
      </c>
      <c r="BE321" s="152">
        <f>IF(U321="základní",N321,0)</f>
        <v>0</v>
      </c>
      <c r="BF321" s="152">
        <f>IF(U321="snížená",N321,0)</f>
        <v>0</v>
      </c>
      <c r="BG321" s="152">
        <f>IF(U321="zákl. přenesená",N321,0)</f>
        <v>0</v>
      </c>
      <c r="BH321" s="152">
        <f>IF(U321="sníž. přenesená",N321,0)</f>
        <v>0</v>
      </c>
      <c r="BI321" s="152">
        <f>IF(U321="nulová",N321,0)</f>
        <v>0</v>
      </c>
      <c r="BJ321" s="21" t="s">
        <v>89</v>
      </c>
      <c r="BK321" s="152">
        <f>ROUND(L321*K321,2)</f>
        <v>0</v>
      </c>
      <c r="BL321" s="21" t="s">
        <v>251</v>
      </c>
      <c r="BM321" s="21" t="s">
        <v>2035</v>
      </c>
    </row>
    <row r="322" s="1" customFormat="1" ht="48" customHeight="1">
      <c r="B322" s="46"/>
      <c r="C322" s="47"/>
      <c r="D322" s="47"/>
      <c r="E322" s="47"/>
      <c r="F322" s="258" t="s">
        <v>1746</v>
      </c>
      <c r="G322" s="67"/>
      <c r="H322" s="67"/>
      <c r="I322" s="67"/>
      <c r="J322" s="47"/>
      <c r="K322" s="47"/>
      <c r="L322" s="47"/>
      <c r="M322" s="47"/>
      <c r="N322" s="47"/>
      <c r="O322" s="47"/>
      <c r="P322" s="47"/>
      <c r="Q322" s="47"/>
      <c r="R322" s="48"/>
      <c r="T322" s="197"/>
      <c r="U322" s="47"/>
      <c r="V322" s="47"/>
      <c r="W322" s="47"/>
      <c r="X322" s="47"/>
      <c r="Y322" s="47"/>
      <c r="Z322" s="47"/>
      <c r="AA322" s="100"/>
      <c r="AT322" s="21" t="s">
        <v>312</v>
      </c>
      <c r="AU322" s="21" t="s">
        <v>96</v>
      </c>
    </row>
    <row r="323" s="1" customFormat="1" ht="51" customHeight="1">
      <c r="B323" s="46"/>
      <c r="C323" s="250" t="s">
        <v>1575</v>
      </c>
      <c r="D323" s="250" t="s">
        <v>306</v>
      </c>
      <c r="E323" s="251" t="s">
        <v>2036</v>
      </c>
      <c r="F323" s="252" t="s">
        <v>2037</v>
      </c>
      <c r="G323" s="252"/>
      <c r="H323" s="252"/>
      <c r="I323" s="252"/>
      <c r="J323" s="253" t="s">
        <v>688</v>
      </c>
      <c r="K323" s="254">
        <v>2</v>
      </c>
      <c r="L323" s="255">
        <v>0</v>
      </c>
      <c r="M323" s="256"/>
      <c r="N323" s="257">
        <f>ROUND(L323*K323,2)</f>
        <v>0</v>
      </c>
      <c r="O323" s="235"/>
      <c r="P323" s="235"/>
      <c r="Q323" s="235"/>
      <c r="R323" s="48"/>
      <c r="T323" s="236" t="s">
        <v>22</v>
      </c>
      <c r="U323" s="56" t="s">
        <v>46</v>
      </c>
      <c r="V323" s="47"/>
      <c r="W323" s="237">
        <f>V323*K323</f>
        <v>0</v>
      </c>
      <c r="X323" s="237">
        <v>0</v>
      </c>
      <c r="Y323" s="237">
        <f>X323*K323</f>
        <v>0</v>
      </c>
      <c r="Z323" s="237">
        <v>0</v>
      </c>
      <c r="AA323" s="238">
        <f>Z323*K323</f>
        <v>0</v>
      </c>
      <c r="AR323" s="21" t="s">
        <v>531</v>
      </c>
      <c r="AT323" s="21" t="s">
        <v>306</v>
      </c>
      <c r="AU323" s="21" t="s">
        <v>96</v>
      </c>
      <c r="AY323" s="21" t="s">
        <v>191</v>
      </c>
      <c r="BE323" s="152">
        <f>IF(U323="základní",N323,0)</f>
        <v>0</v>
      </c>
      <c r="BF323" s="152">
        <f>IF(U323="snížená",N323,0)</f>
        <v>0</v>
      </c>
      <c r="BG323" s="152">
        <f>IF(U323="zákl. přenesená",N323,0)</f>
        <v>0</v>
      </c>
      <c r="BH323" s="152">
        <f>IF(U323="sníž. přenesená",N323,0)</f>
        <v>0</v>
      </c>
      <c r="BI323" s="152">
        <f>IF(U323="nulová",N323,0)</f>
        <v>0</v>
      </c>
      <c r="BJ323" s="21" t="s">
        <v>89</v>
      </c>
      <c r="BK323" s="152">
        <f>ROUND(L323*K323,2)</f>
        <v>0</v>
      </c>
      <c r="BL323" s="21" t="s">
        <v>251</v>
      </c>
      <c r="BM323" s="21" t="s">
        <v>2038</v>
      </c>
    </row>
    <row r="324" s="1" customFormat="1" ht="84" customHeight="1">
      <c r="B324" s="46"/>
      <c r="C324" s="47"/>
      <c r="D324" s="47"/>
      <c r="E324" s="47"/>
      <c r="F324" s="258" t="s">
        <v>2039</v>
      </c>
      <c r="G324" s="67"/>
      <c r="H324" s="67"/>
      <c r="I324" s="67"/>
      <c r="J324" s="47"/>
      <c r="K324" s="47"/>
      <c r="L324" s="47"/>
      <c r="M324" s="47"/>
      <c r="N324" s="47"/>
      <c r="O324" s="47"/>
      <c r="P324" s="47"/>
      <c r="Q324" s="47"/>
      <c r="R324" s="48"/>
      <c r="T324" s="197"/>
      <c r="U324" s="47"/>
      <c r="V324" s="47"/>
      <c r="W324" s="47"/>
      <c r="X324" s="47"/>
      <c r="Y324" s="47"/>
      <c r="Z324" s="47"/>
      <c r="AA324" s="100"/>
      <c r="AT324" s="21" t="s">
        <v>312</v>
      </c>
      <c r="AU324" s="21" t="s">
        <v>96</v>
      </c>
    </row>
    <row r="325" s="1" customFormat="1" ht="16.5" customHeight="1">
      <c r="B325" s="46"/>
      <c r="C325" s="228" t="s">
        <v>1580</v>
      </c>
      <c r="D325" s="228" t="s">
        <v>192</v>
      </c>
      <c r="E325" s="229" t="s">
        <v>2040</v>
      </c>
      <c r="F325" s="230" t="s">
        <v>2041</v>
      </c>
      <c r="G325" s="230"/>
      <c r="H325" s="230"/>
      <c r="I325" s="230"/>
      <c r="J325" s="231" t="s">
        <v>688</v>
      </c>
      <c r="K325" s="232">
        <v>1</v>
      </c>
      <c r="L325" s="233">
        <v>0</v>
      </c>
      <c r="M325" s="234"/>
      <c r="N325" s="235">
        <f>ROUND(L325*K325,2)</f>
        <v>0</v>
      </c>
      <c r="O325" s="235"/>
      <c r="P325" s="235"/>
      <c r="Q325" s="235"/>
      <c r="R325" s="48"/>
      <c r="T325" s="236" t="s">
        <v>22</v>
      </c>
      <c r="U325" s="56" t="s">
        <v>46</v>
      </c>
      <c r="V325" s="47"/>
      <c r="W325" s="237">
        <f>V325*K325</f>
        <v>0</v>
      </c>
      <c r="X325" s="237">
        <v>0</v>
      </c>
      <c r="Y325" s="237">
        <f>X325*K325</f>
        <v>0</v>
      </c>
      <c r="Z325" s="237">
        <v>0</v>
      </c>
      <c r="AA325" s="238">
        <f>Z325*K325</f>
        <v>0</v>
      </c>
      <c r="AR325" s="21" t="s">
        <v>251</v>
      </c>
      <c r="AT325" s="21" t="s">
        <v>192</v>
      </c>
      <c r="AU325" s="21" t="s">
        <v>96</v>
      </c>
      <c r="AY325" s="21" t="s">
        <v>191</v>
      </c>
      <c r="BE325" s="152">
        <f>IF(U325="základní",N325,0)</f>
        <v>0</v>
      </c>
      <c r="BF325" s="152">
        <f>IF(U325="snížená",N325,0)</f>
        <v>0</v>
      </c>
      <c r="BG325" s="152">
        <f>IF(U325="zákl. přenesená",N325,0)</f>
        <v>0</v>
      </c>
      <c r="BH325" s="152">
        <f>IF(U325="sníž. přenesená",N325,0)</f>
        <v>0</v>
      </c>
      <c r="BI325" s="152">
        <f>IF(U325="nulová",N325,0)</f>
        <v>0</v>
      </c>
      <c r="BJ325" s="21" t="s">
        <v>89</v>
      </c>
      <c r="BK325" s="152">
        <f>ROUND(L325*K325,2)</f>
        <v>0</v>
      </c>
      <c r="BL325" s="21" t="s">
        <v>251</v>
      </c>
      <c r="BM325" s="21" t="s">
        <v>2042</v>
      </c>
    </row>
    <row r="326" s="1" customFormat="1" ht="60" customHeight="1">
      <c r="B326" s="46"/>
      <c r="C326" s="47"/>
      <c r="D326" s="47"/>
      <c r="E326" s="47"/>
      <c r="F326" s="258" t="s">
        <v>2043</v>
      </c>
      <c r="G326" s="67"/>
      <c r="H326" s="67"/>
      <c r="I326" s="67"/>
      <c r="J326" s="47"/>
      <c r="K326" s="47"/>
      <c r="L326" s="47"/>
      <c r="M326" s="47"/>
      <c r="N326" s="47"/>
      <c r="O326" s="47"/>
      <c r="P326" s="47"/>
      <c r="Q326" s="47"/>
      <c r="R326" s="48"/>
      <c r="T326" s="197"/>
      <c r="U326" s="47"/>
      <c r="V326" s="47"/>
      <c r="W326" s="47"/>
      <c r="X326" s="47"/>
      <c r="Y326" s="47"/>
      <c r="Z326" s="47"/>
      <c r="AA326" s="100"/>
      <c r="AT326" s="21" t="s">
        <v>312</v>
      </c>
      <c r="AU326" s="21" t="s">
        <v>96</v>
      </c>
    </row>
    <row r="327" s="1" customFormat="1" ht="16.5" customHeight="1">
      <c r="B327" s="46"/>
      <c r="C327" s="250" t="s">
        <v>1584</v>
      </c>
      <c r="D327" s="250" t="s">
        <v>306</v>
      </c>
      <c r="E327" s="251" t="s">
        <v>2044</v>
      </c>
      <c r="F327" s="252" t="s">
        <v>2045</v>
      </c>
      <c r="G327" s="252"/>
      <c r="H327" s="252"/>
      <c r="I327" s="252"/>
      <c r="J327" s="253" t="s">
        <v>688</v>
      </c>
      <c r="K327" s="254">
        <v>1</v>
      </c>
      <c r="L327" s="255">
        <v>0</v>
      </c>
      <c r="M327" s="256"/>
      <c r="N327" s="257">
        <f>ROUND(L327*K327,2)</f>
        <v>0</v>
      </c>
      <c r="O327" s="235"/>
      <c r="P327" s="235"/>
      <c r="Q327" s="235"/>
      <c r="R327" s="48"/>
      <c r="T327" s="236" t="s">
        <v>22</v>
      </c>
      <c r="U327" s="56" t="s">
        <v>46</v>
      </c>
      <c r="V327" s="47"/>
      <c r="W327" s="237">
        <f>V327*K327</f>
        <v>0</v>
      </c>
      <c r="X327" s="237">
        <v>0</v>
      </c>
      <c r="Y327" s="237">
        <f>X327*K327</f>
        <v>0</v>
      </c>
      <c r="Z327" s="237">
        <v>0</v>
      </c>
      <c r="AA327" s="238">
        <f>Z327*K327</f>
        <v>0</v>
      </c>
      <c r="AR327" s="21" t="s">
        <v>531</v>
      </c>
      <c r="AT327" s="21" t="s">
        <v>306</v>
      </c>
      <c r="AU327" s="21" t="s">
        <v>96</v>
      </c>
      <c r="AY327" s="21" t="s">
        <v>191</v>
      </c>
      <c r="BE327" s="152">
        <f>IF(U327="základní",N327,0)</f>
        <v>0</v>
      </c>
      <c r="BF327" s="152">
        <f>IF(U327="snížená",N327,0)</f>
        <v>0</v>
      </c>
      <c r="BG327" s="152">
        <f>IF(U327="zákl. přenesená",N327,0)</f>
        <v>0</v>
      </c>
      <c r="BH327" s="152">
        <f>IF(U327="sníž. přenesená",N327,0)</f>
        <v>0</v>
      </c>
      <c r="BI327" s="152">
        <f>IF(U327="nulová",N327,0)</f>
        <v>0</v>
      </c>
      <c r="BJ327" s="21" t="s">
        <v>89</v>
      </c>
      <c r="BK327" s="152">
        <f>ROUND(L327*K327,2)</f>
        <v>0</v>
      </c>
      <c r="BL327" s="21" t="s">
        <v>251</v>
      </c>
      <c r="BM327" s="21" t="s">
        <v>2046</v>
      </c>
    </row>
    <row r="328" s="1" customFormat="1" ht="84" customHeight="1">
      <c r="B328" s="46"/>
      <c r="C328" s="47"/>
      <c r="D328" s="47"/>
      <c r="E328" s="47"/>
      <c r="F328" s="258" t="s">
        <v>2047</v>
      </c>
      <c r="G328" s="67"/>
      <c r="H328" s="67"/>
      <c r="I328" s="67"/>
      <c r="J328" s="47"/>
      <c r="K328" s="47"/>
      <c r="L328" s="47"/>
      <c r="M328" s="47"/>
      <c r="N328" s="47"/>
      <c r="O328" s="47"/>
      <c r="P328" s="47"/>
      <c r="Q328" s="47"/>
      <c r="R328" s="48"/>
      <c r="T328" s="197"/>
      <c r="U328" s="47"/>
      <c r="V328" s="47"/>
      <c r="W328" s="47"/>
      <c r="X328" s="47"/>
      <c r="Y328" s="47"/>
      <c r="Z328" s="47"/>
      <c r="AA328" s="100"/>
      <c r="AT328" s="21" t="s">
        <v>312</v>
      </c>
      <c r="AU328" s="21" t="s">
        <v>96</v>
      </c>
    </row>
    <row r="329" s="1" customFormat="1" ht="16.5" customHeight="1">
      <c r="B329" s="46"/>
      <c r="C329" s="228" t="s">
        <v>1589</v>
      </c>
      <c r="D329" s="228" t="s">
        <v>192</v>
      </c>
      <c r="E329" s="229" t="s">
        <v>2048</v>
      </c>
      <c r="F329" s="230" t="s">
        <v>2049</v>
      </c>
      <c r="G329" s="230"/>
      <c r="H329" s="230"/>
      <c r="I329" s="230"/>
      <c r="J329" s="231" t="s">
        <v>688</v>
      </c>
      <c r="K329" s="232">
        <v>1</v>
      </c>
      <c r="L329" s="233">
        <v>0</v>
      </c>
      <c r="M329" s="234"/>
      <c r="N329" s="235">
        <f>ROUND(L329*K329,2)</f>
        <v>0</v>
      </c>
      <c r="O329" s="235"/>
      <c r="P329" s="235"/>
      <c r="Q329" s="235"/>
      <c r="R329" s="48"/>
      <c r="T329" s="236" t="s">
        <v>22</v>
      </c>
      <c r="U329" s="56" t="s">
        <v>46</v>
      </c>
      <c r="V329" s="47"/>
      <c r="W329" s="237">
        <f>V329*K329</f>
        <v>0</v>
      </c>
      <c r="X329" s="237">
        <v>0</v>
      </c>
      <c r="Y329" s="237">
        <f>X329*K329</f>
        <v>0</v>
      </c>
      <c r="Z329" s="237">
        <v>0</v>
      </c>
      <c r="AA329" s="238">
        <f>Z329*K329</f>
        <v>0</v>
      </c>
      <c r="AR329" s="21" t="s">
        <v>251</v>
      </c>
      <c r="AT329" s="21" t="s">
        <v>192</v>
      </c>
      <c r="AU329" s="21" t="s">
        <v>96</v>
      </c>
      <c r="AY329" s="21" t="s">
        <v>191</v>
      </c>
      <c r="BE329" s="152">
        <f>IF(U329="základní",N329,0)</f>
        <v>0</v>
      </c>
      <c r="BF329" s="152">
        <f>IF(U329="snížená",N329,0)</f>
        <v>0</v>
      </c>
      <c r="BG329" s="152">
        <f>IF(U329="zákl. přenesená",N329,0)</f>
        <v>0</v>
      </c>
      <c r="BH329" s="152">
        <f>IF(U329="sníž. přenesená",N329,0)</f>
        <v>0</v>
      </c>
      <c r="BI329" s="152">
        <f>IF(U329="nulová",N329,0)</f>
        <v>0</v>
      </c>
      <c r="BJ329" s="21" t="s">
        <v>89</v>
      </c>
      <c r="BK329" s="152">
        <f>ROUND(L329*K329,2)</f>
        <v>0</v>
      </c>
      <c r="BL329" s="21" t="s">
        <v>251</v>
      </c>
      <c r="BM329" s="21" t="s">
        <v>2050</v>
      </c>
    </row>
    <row r="330" s="1" customFormat="1" ht="60" customHeight="1">
      <c r="B330" s="46"/>
      <c r="C330" s="47"/>
      <c r="D330" s="47"/>
      <c r="E330" s="47"/>
      <c r="F330" s="258" t="s">
        <v>2043</v>
      </c>
      <c r="G330" s="67"/>
      <c r="H330" s="67"/>
      <c r="I330" s="67"/>
      <c r="J330" s="47"/>
      <c r="K330" s="47"/>
      <c r="L330" s="47"/>
      <c r="M330" s="47"/>
      <c r="N330" s="47"/>
      <c r="O330" s="47"/>
      <c r="P330" s="47"/>
      <c r="Q330" s="47"/>
      <c r="R330" s="48"/>
      <c r="T330" s="197"/>
      <c r="U330" s="47"/>
      <c r="V330" s="47"/>
      <c r="W330" s="47"/>
      <c r="X330" s="47"/>
      <c r="Y330" s="47"/>
      <c r="Z330" s="47"/>
      <c r="AA330" s="100"/>
      <c r="AT330" s="21" t="s">
        <v>312</v>
      </c>
      <c r="AU330" s="21" t="s">
        <v>96</v>
      </c>
    </row>
    <row r="331" s="1" customFormat="1" ht="16.5" customHeight="1">
      <c r="B331" s="46"/>
      <c r="C331" s="250" t="s">
        <v>1594</v>
      </c>
      <c r="D331" s="250" t="s">
        <v>306</v>
      </c>
      <c r="E331" s="251" t="s">
        <v>2051</v>
      </c>
      <c r="F331" s="252" t="s">
        <v>2052</v>
      </c>
      <c r="G331" s="252"/>
      <c r="H331" s="252"/>
      <c r="I331" s="252"/>
      <c r="J331" s="253" t="s">
        <v>688</v>
      </c>
      <c r="K331" s="254">
        <v>1</v>
      </c>
      <c r="L331" s="255">
        <v>0</v>
      </c>
      <c r="M331" s="256"/>
      <c r="N331" s="257">
        <f>ROUND(L331*K331,2)</f>
        <v>0</v>
      </c>
      <c r="O331" s="235"/>
      <c r="P331" s="235"/>
      <c r="Q331" s="235"/>
      <c r="R331" s="48"/>
      <c r="T331" s="236" t="s">
        <v>22</v>
      </c>
      <c r="U331" s="56" t="s">
        <v>46</v>
      </c>
      <c r="V331" s="47"/>
      <c r="W331" s="237">
        <f>V331*K331</f>
        <v>0</v>
      </c>
      <c r="X331" s="237">
        <v>0</v>
      </c>
      <c r="Y331" s="237">
        <f>X331*K331</f>
        <v>0</v>
      </c>
      <c r="Z331" s="237">
        <v>0</v>
      </c>
      <c r="AA331" s="238">
        <f>Z331*K331</f>
        <v>0</v>
      </c>
      <c r="AR331" s="21" t="s">
        <v>531</v>
      </c>
      <c r="AT331" s="21" t="s">
        <v>306</v>
      </c>
      <c r="AU331" s="21" t="s">
        <v>96</v>
      </c>
      <c r="AY331" s="21" t="s">
        <v>191</v>
      </c>
      <c r="BE331" s="152">
        <f>IF(U331="základní",N331,0)</f>
        <v>0</v>
      </c>
      <c r="BF331" s="152">
        <f>IF(U331="snížená",N331,0)</f>
        <v>0</v>
      </c>
      <c r="BG331" s="152">
        <f>IF(U331="zákl. přenesená",N331,0)</f>
        <v>0</v>
      </c>
      <c r="BH331" s="152">
        <f>IF(U331="sníž. přenesená",N331,0)</f>
        <v>0</v>
      </c>
      <c r="BI331" s="152">
        <f>IF(U331="nulová",N331,0)</f>
        <v>0</v>
      </c>
      <c r="BJ331" s="21" t="s">
        <v>89</v>
      </c>
      <c r="BK331" s="152">
        <f>ROUND(L331*K331,2)</f>
        <v>0</v>
      </c>
      <c r="BL331" s="21" t="s">
        <v>251</v>
      </c>
      <c r="BM331" s="21" t="s">
        <v>2053</v>
      </c>
    </row>
    <row r="332" s="1" customFormat="1" ht="84" customHeight="1">
      <c r="B332" s="46"/>
      <c r="C332" s="47"/>
      <c r="D332" s="47"/>
      <c r="E332" s="47"/>
      <c r="F332" s="258" t="s">
        <v>2054</v>
      </c>
      <c r="G332" s="67"/>
      <c r="H332" s="67"/>
      <c r="I332" s="67"/>
      <c r="J332" s="47"/>
      <c r="K332" s="47"/>
      <c r="L332" s="47"/>
      <c r="M332" s="47"/>
      <c r="N332" s="47"/>
      <c r="O332" s="47"/>
      <c r="P332" s="47"/>
      <c r="Q332" s="47"/>
      <c r="R332" s="48"/>
      <c r="T332" s="197"/>
      <c r="U332" s="47"/>
      <c r="V332" s="47"/>
      <c r="W332" s="47"/>
      <c r="X332" s="47"/>
      <c r="Y332" s="47"/>
      <c r="Z332" s="47"/>
      <c r="AA332" s="100"/>
      <c r="AT332" s="21" t="s">
        <v>312</v>
      </c>
      <c r="AU332" s="21" t="s">
        <v>96</v>
      </c>
    </row>
    <row r="333" s="1" customFormat="1" ht="16.5" customHeight="1">
      <c r="B333" s="46"/>
      <c r="C333" s="228" t="s">
        <v>1598</v>
      </c>
      <c r="D333" s="228" t="s">
        <v>192</v>
      </c>
      <c r="E333" s="229" t="s">
        <v>2055</v>
      </c>
      <c r="F333" s="230" t="s">
        <v>2056</v>
      </c>
      <c r="G333" s="230"/>
      <c r="H333" s="230"/>
      <c r="I333" s="230"/>
      <c r="J333" s="231" t="s">
        <v>688</v>
      </c>
      <c r="K333" s="232">
        <v>1</v>
      </c>
      <c r="L333" s="233">
        <v>0</v>
      </c>
      <c r="M333" s="234"/>
      <c r="N333" s="235">
        <f>ROUND(L333*K333,2)</f>
        <v>0</v>
      </c>
      <c r="O333" s="235"/>
      <c r="P333" s="235"/>
      <c r="Q333" s="235"/>
      <c r="R333" s="48"/>
      <c r="T333" s="236" t="s">
        <v>22</v>
      </c>
      <c r="U333" s="56" t="s">
        <v>46</v>
      </c>
      <c r="V333" s="47"/>
      <c r="W333" s="237">
        <f>V333*K333</f>
        <v>0</v>
      </c>
      <c r="X333" s="237">
        <v>0</v>
      </c>
      <c r="Y333" s="237">
        <f>X333*K333</f>
        <v>0</v>
      </c>
      <c r="Z333" s="237">
        <v>0</v>
      </c>
      <c r="AA333" s="238">
        <f>Z333*K333</f>
        <v>0</v>
      </c>
      <c r="AR333" s="21" t="s">
        <v>251</v>
      </c>
      <c r="AT333" s="21" t="s">
        <v>192</v>
      </c>
      <c r="AU333" s="21" t="s">
        <v>96</v>
      </c>
      <c r="AY333" s="21" t="s">
        <v>191</v>
      </c>
      <c r="BE333" s="152">
        <f>IF(U333="základní",N333,0)</f>
        <v>0</v>
      </c>
      <c r="BF333" s="152">
        <f>IF(U333="snížená",N333,0)</f>
        <v>0</v>
      </c>
      <c r="BG333" s="152">
        <f>IF(U333="zákl. přenesená",N333,0)</f>
        <v>0</v>
      </c>
      <c r="BH333" s="152">
        <f>IF(U333="sníž. přenesená",N333,0)</f>
        <v>0</v>
      </c>
      <c r="BI333" s="152">
        <f>IF(U333="nulová",N333,0)</f>
        <v>0</v>
      </c>
      <c r="BJ333" s="21" t="s">
        <v>89</v>
      </c>
      <c r="BK333" s="152">
        <f>ROUND(L333*K333,2)</f>
        <v>0</v>
      </c>
      <c r="BL333" s="21" t="s">
        <v>251</v>
      </c>
      <c r="BM333" s="21" t="s">
        <v>2057</v>
      </c>
    </row>
    <row r="334" s="1" customFormat="1" ht="60" customHeight="1">
      <c r="B334" s="46"/>
      <c r="C334" s="47"/>
      <c r="D334" s="47"/>
      <c r="E334" s="47"/>
      <c r="F334" s="258" t="s">
        <v>2043</v>
      </c>
      <c r="G334" s="67"/>
      <c r="H334" s="67"/>
      <c r="I334" s="67"/>
      <c r="J334" s="47"/>
      <c r="K334" s="47"/>
      <c r="L334" s="47"/>
      <c r="M334" s="47"/>
      <c r="N334" s="47"/>
      <c r="O334" s="47"/>
      <c r="P334" s="47"/>
      <c r="Q334" s="47"/>
      <c r="R334" s="48"/>
      <c r="T334" s="197"/>
      <c r="U334" s="47"/>
      <c r="V334" s="47"/>
      <c r="W334" s="47"/>
      <c r="X334" s="47"/>
      <c r="Y334" s="47"/>
      <c r="Z334" s="47"/>
      <c r="AA334" s="100"/>
      <c r="AT334" s="21" t="s">
        <v>312</v>
      </c>
      <c r="AU334" s="21" t="s">
        <v>96</v>
      </c>
    </row>
    <row r="335" s="1" customFormat="1" ht="25.5" customHeight="1">
      <c r="B335" s="46"/>
      <c r="C335" s="250" t="s">
        <v>1602</v>
      </c>
      <c r="D335" s="250" t="s">
        <v>306</v>
      </c>
      <c r="E335" s="251" t="s">
        <v>2058</v>
      </c>
      <c r="F335" s="252" t="s">
        <v>2059</v>
      </c>
      <c r="G335" s="252"/>
      <c r="H335" s="252"/>
      <c r="I335" s="252"/>
      <c r="J335" s="253" t="s">
        <v>688</v>
      </c>
      <c r="K335" s="254">
        <v>1</v>
      </c>
      <c r="L335" s="255">
        <v>0</v>
      </c>
      <c r="M335" s="256"/>
      <c r="N335" s="257">
        <f>ROUND(L335*K335,2)</f>
        <v>0</v>
      </c>
      <c r="O335" s="235"/>
      <c r="P335" s="235"/>
      <c r="Q335" s="235"/>
      <c r="R335" s="48"/>
      <c r="T335" s="236" t="s">
        <v>22</v>
      </c>
      <c r="U335" s="56" t="s">
        <v>46</v>
      </c>
      <c r="V335" s="47"/>
      <c r="W335" s="237">
        <f>V335*K335</f>
        <v>0</v>
      </c>
      <c r="X335" s="237">
        <v>0</v>
      </c>
      <c r="Y335" s="237">
        <f>X335*K335</f>
        <v>0</v>
      </c>
      <c r="Z335" s="237">
        <v>0</v>
      </c>
      <c r="AA335" s="238">
        <f>Z335*K335</f>
        <v>0</v>
      </c>
      <c r="AR335" s="21" t="s">
        <v>531</v>
      </c>
      <c r="AT335" s="21" t="s">
        <v>306</v>
      </c>
      <c r="AU335" s="21" t="s">
        <v>96</v>
      </c>
      <c r="AY335" s="21" t="s">
        <v>191</v>
      </c>
      <c r="BE335" s="152">
        <f>IF(U335="základní",N335,0)</f>
        <v>0</v>
      </c>
      <c r="BF335" s="152">
        <f>IF(U335="snížená",N335,0)</f>
        <v>0</v>
      </c>
      <c r="BG335" s="152">
        <f>IF(U335="zákl. přenesená",N335,0)</f>
        <v>0</v>
      </c>
      <c r="BH335" s="152">
        <f>IF(U335="sníž. přenesená",N335,0)</f>
        <v>0</v>
      </c>
      <c r="BI335" s="152">
        <f>IF(U335="nulová",N335,0)</f>
        <v>0</v>
      </c>
      <c r="BJ335" s="21" t="s">
        <v>89</v>
      </c>
      <c r="BK335" s="152">
        <f>ROUND(L335*K335,2)</f>
        <v>0</v>
      </c>
      <c r="BL335" s="21" t="s">
        <v>251</v>
      </c>
      <c r="BM335" s="21" t="s">
        <v>2060</v>
      </c>
    </row>
    <row r="336" s="1" customFormat="1" ht="84" customHeight="1">
      <c r="B336" s="46"/>
      <c r="C336" s="47"/>
      <c r="D336" s="47"/>
      <c r="E336" s="47"/>
      <c r="F336" s="258" t="s">
        <v>2061</v>
      </c>
      <c r="G336" s="67"/>
      <c r="H336" s="67"/>
      <c r="I336" s="67"/>
      <c r="J336" s="47"/>
      <c r="K336" s="47"/>
      <c r="L336" s="47"/>
      <c r="M336" s="47"/>
      <c r="N336" s="47"/>
      <c r="O336" s="47"/>
      <c r="P336" s="47"/>
      <c r="Q336" s="47"/>
      <c r="R336" s="48"/>
      <c r="T336" s="197"/>
      <c r="U336" s="47"/>
      <c r="V336" s="47"/>
      <c r="W336" s="47"/>
      <c r="X336" s="47"/>
      <c r="Y336" s="47"/>
      <c r="Z336" s="47"/>
      <c r="AA336" s="100"/>
      <c r="AT336" s="21" t="s">
        <v>312</v>
      </c>
      <c r="AU336" s="21" t="s">
        <v>96</v>
      </c>
    </row>
    <row r="337" s="1" customFormat="1" ht="16.5" customHeight="1">
      <c r="B337" s="46"/>
      <c r="C337" s="228" t="s">
        <v>1607</v>
      </c>
      <c r="D337" s="228" t="s">
        <v>192</v>
      </c>
      <c r="E337" s="229" t="s">
        <v>2062</v>
      </c>
      <c r="F337" s="230" t="s">
        <v>2063</v>
      </c>
      <c r="G337" s="230"/>
      <c r="H337" s="230"/>
      <c r="I337" s="230"/>
      <c r="J337" s="231" t="s">
        <v>688</v>
      </c>
      <c r="K337" s="232">
        <v>1</v>
      </c>
      <c r="L337" s="233">
        <v>0</v>
      </c>
      <c r="M337" s="234"/>
      <c r="N337" s="235">
        <f>ROUND(L337*K337,2)</f>
        <v>0</v>
      </c>
      <c r="O337" s="235"/>
      <c r="P337" s="235"/>
      <c r="Q337" s="235"/>
      <c r="R337" s="48"/>
      <c r="T337" s="236" t="s">
        <v>22</v>
      </c>
      <c r="U337" s="56" t="s">
        <v>46</v>
      </c>
      <c r="V337" s="47"/>
      <c r="W337" s="237">
        <f>V337*K337</f>
        <v>0</v>
      </c>
      <c r="X337" s="237">
        <v>0</v>
      </c>
      <c r="Y337" s="237">
        <f>X337*K337</f>
        <v>0</v>
      </c>
      <c r="Z337" s="237">
        <v>0</v>
      </c>
      <c r="AA337" s="238">
        <f>Z337*K337</f>
        <v>0</v>
      </c>
      <c r="AR337" s="21" t="s">
        <v>251</v>
      </c>
      <c r="AT337" s="21" t="s">
        <v>192</v>
      </c>
      <c r="AU337" s="21" t="s">
        <v>96</v>
      </c>
      <c r="AY337" s="21" t="s">
        <v>191</v>
      </c>
      <c r="BE337" s="152">
        <f>IF(U337="základní",N337,0)</f>
        <v>0</v>
      </c>
      <c r="BF337" s="152">
        <f>IF(U337="snížená",N337,0)</f>
        <v>0</v>
      </c>
      <c r="BG337" s="152">
        <f>IF(U337="zákl. přenesená",N337,0)</f>
        <v>0</v>
      </c>
      <c r="BH337" s="152">
        <f>IF(U337="sníž. přenesená",N337,0)</f>
        <v>0</v>
      </c>
      <c r="BI337" s="152">
        <f>IF(U337="nulová",N337,0)</f>
        <v>0</v>
      </c>
      <c r="BJ337" s="21" t="s">
        <v>89</v>
      </c>
      <c r="BK337" s="152">
        <f>ROUND(L337*K337,2)</f>
        <v>0</v>
      </c>
      <c r="BL337" s="21" t="s">
        <v>251</v>
      </c>
      <c r="BM337" s="21" t="s">
        <v>2064</v>
      </c>
    </row>
    <row r="338" s="1" customFormat="1" ht="60" customHeight="1">
      <c r="B338" s="46"/>
      <c r="C338" s="47"/>
      <c r="D338" s="47"/>
      <c r="E338" s="47"/>
      <c r="F338" s="258" t="s">
        <v>2043</v>
      </c>
      <c r="G338" s="67"/>
      <c r="H338" s="67"/>
      <c r="I338" s="67"/>
      <c r="J338" s="47"/>
      <c r="K338" s="47"/>
      <c r="L338" s="47"/>
      <c r="M338" s="47"/>
      <c r="N338" s="47"/>
      <c r="O338" s="47"/>
      <c r="P338" s="47"/>
      <c r="Q338" s="47"/>
      <c r="R338" s="48"/>
      <c r="T338" s="197"/>
      <c r="U338" s="47"/>
      <c r="V338" s="47"/>
      <c r="W338" s="47"/>
      <c r="X338" s="47"/>
      <c r="Y338" s="47"/>
      <c r="Z338" s="47"/>
      <c r="AA338" s="100"/>
      <c r="AT338" s="21" t="s">
        <v>312</v>
      </c>
      <c r="AU338" s="21" t="s">
        <v>96</v>
      </c>
    </row>
    <row r="339" s="1" customFormat="1" ht="25.5" customHeight="1">
      <c r="B339" s="46"/>
      <c r="C339" s="250" t="s">
        <v>1611</v>
      </c>
      <c r="D339" s="250" t="s">
        <v>306</v>
      </c>
      <c r="E339" s="251" t="s">
        <v>2065</v>
      </c>
      <c r="F339" s="252" t="s">
        <v>2066</v>
      </c>
      <c r="G339" s="252"/>
      <c r="H339" s="252"/>
      <c r="I339" s="252"/>
      <c r="J339" s="253" t="s">
        <v>688</v>
      </c>
      <c r="K339" s="254">
        <v>1</v>
      </c>
      <c r="L339" s="255">
        <v>0</v>
      </c>
      <c r="M339" s="256"/>
      <c r="N339" s="257">
        <f>ROUND(L339*K339,2)</f>
        <v>0</v>
      </c>
      <c r="O339" s="235"/>
      <c r="P339" s="235"/>
      <c r="Q339" s="235"/>
      <c r="R339" s="48"/>
      <c r="T339" s="236" t="s">
        <v>22</v>
      </c>
      <c r="U339" s="56" t="s">
        <v>46</v>
      </c>
      <c r="V339" s="47"/>
      <c r="W339" s="237">
        <f>V339*K339</f>
        <v>0</v>
      </c>
      <c r="X339" s="237">
        <v>0</v>
      </c>
      <c r="Y339" s="237">
        <f>X339*K339</f>
        <v>0</v>
      </c>
      <c r="Z339" s="237">
        <v>0</v>
      </c>
      <c r="AA339" s="238">
        <f>Z339*K339</f>
        <v>0</v>
      </c>
      <c r="AR339" s="21" t="s">
        <v>531</v>
      </c>
      <c r="AT339" s="21" t="s">
        <v>306</v>
      </c>
      <c r="AU339" s="21" t="s">
        <v>96</v>
      </c>
      <c r="AY339" s="21" t="s">
        <v>191</v>
      </c>
      <c r="BE339" s="152">
        <f>IF(U339="základní",N339,0)</f>
        <v>0</v>
      </c>
      <c r="BF339" s="152">
        <f>IF(U339="snížená",N339,0)</f>
        <v>0</v>
      </c>
      <c r="BG339" s="152">
        <f>IF(U339="zákl. přenesená",N339,0)</f>
        <v>0</v>
      </c>
      <c r="BH339" s="152">
        <f>IF(U339="sníž. přenesená",N339,0)</f>
        <v>0</v>
      </c>
      <c r="BI339" s="152">
        <f>IF(U339="nulová",N339,0)</f>
        <v>0</v>
      </c>
      <c r="BJ339" s="21" t="s">
        <v>89</v>
      </c>
      <c r="BK339" s="152">
        <f>ROUND(L339*K339,2)</f>
        <v>0</v>
      </c>
      <c r="BL339" s="21" t="s">
        <v>251</v>
      </c>
      <c r="BM339" s="21" t="s">
        <v>2067</v>
      </c>
    </row>
    <row r="340" s="1" customFormat="1" ht="72" customHeight="1">
      <c r="B340" s="46"/>
      <c r="C340" s="47"/>
      <c r="D340" s="47"/>
      <c r="E340" s="47"/>
      <c r="F340" s="258" t="s">
        <v>2068</v>
      </c>
      <c r="G340" s="67"/>
      <c r="H340" s="67"/>
      <c r="I340" s="67"/>
      <c r="J340" s="47"/>
      <c r="K340" s="47"/>
      <c r="L340" s="47"/>
      <c r="M340" s="47"/>
      <c r="N340" s="47"/>
      <c r="O340" s="47"/>
      <c r="P340" s="47"/>
      <c r="Q340" s="47"/>
      <c r="R340" s="48"/>
      <c r="T340" s="197"/>
      <c r="U340" s="47"/>
      <c r="V340" s="47"/>
      <c r="W340" s="47"/>
      <c r="X340" s="47"/>
      <c r="Y340" s="47"/>
      <c r="Z340" s="47"/>
      <c r="AA340" s="100"/>
      <c r="AT340" s="21" t="s">
        <v>312</v>
      </c>
      <c r="AU340" s="21" t="s">
        <v>96</v>
      </c>
    </row>
    <row r="341" s="1" customFormat="1" ht="25.5" customHeight="1">
      <c r="B341" s="46"/>
      <c r="C341" s="228" t="s">
        <v>1615</v>
      </c>
      <c r="D341" s="228" t="s">
        <v>192</v>
      </c>
      <c r="E341" s="229" t="s">
        <v>2069</v>
      </c>
      <c r="F341" s="230" t="s">
        <v>2070</v>
      </c>
      <c r="G341" s="230"/>
      <c r="H341" s="230"/>
      <c r="I341" s="230"/>
      <c r="J341" s="231" t="s">
        <v>688</v>
      </c>
      <c r="K341" s="232">
        <v>1</v>
      </c>
      <c r="L341" s="233">
        <v>0</v>
      </c>
      <c r="M341" s="234"/>
      <c r="N341" s="235">
        <f>ROUND(L341*K341,2)</f>
        <v>0</v>
      </c>
      <c r="O341" s="235"/>
      <c r="P341" s="235"/>
      <c r="Q341" s="235"/>
      <c r="R341" s="48"/>
      <c r="T341" s="236" t="s">
        <v>22</v>
      </c>
      <c r="U341" s="56" t="s">
        <v>46</v>
      </c>
      <c r="V341" s="47"/>
      <c r="W341" s="237">
        <f>V341*K341</f>
        <v>0</v>
      </c>
      <c r="X341" s="237">
        <v>0</v>
      </c>
      <c r="Y341" s="237">
        <f>X341*K341</f>
        <v>0</v>
      </c>
      <c r="Z341" s="237">
        <v>0</v>
      </c>
      <c r="AA341" s="238">
        <f>Z341*K341</f>
        <v>0</v>
      </c>
      <c r="AR341" s="21" t="s">
        <v>251</v>
      </c>
      <c r="AT341" s="21" t="s">
        <v>192</v>
      </c>
      <c r="AU341" s="21" t="s">
        <v>96</v>
      </c>
      <c r="AY341" s="21" t="s">
        <v>191</v>
      </c>
      <c r="BE341" s="152">
        <f>IF(U341="základní",N341,0)</f>
        <v>0</v>
      </c>
      <c r="BF341" s="152">
        <f>IF(U341="snížená",N341,0)</f>
        <v>0</v>
      </c>
      <c r="BG341" s="152">
        <f>IF(U341="zákl. přenesená",N341,0)</f>
        <v>0</v>
      </c>
      <c r="BH341" s="152">
        <f>IF(U341="sníž. přenesená",N341,0)</f>
        <v>0</v>
      </c>
      <c r="BI341" s="152">
        <f>IF(U341="nulová",N341,0)</f>
        <v>0</v>
      </c>
      <c r="BJ341" s="21" t="s">
        <v>89</v>
      </c>
      <c r="BK341" s="152">
        <f>ROUND(L341*K341,2)</f>
        <v>0</v>
      </c>
      <c r="BL341" s="21" t="s">
        <v>251</v>
      </c>
      <c r="BM341" s="21" t="s">
        <v>2071</v>
      </c>
    </row>
    <row r="342" s="1" customFormat="1" ht="60" customHeight="1">
      <c r="B342" s="46"/>
      <c r="C342" s="47"/>
      <c r="D342" s="47"/>
      <c r="E342" s="47"/>
      <c r="F342" s="258" t="s">
        <v>2043</v>
      </c>
      <c r="G342" s="67"/>
      <c r="H342" s="67"/>
      <c r="I342" s="67"/>
      <c r="J342" s="47"/>
      <c r="K342" s="47"/>
      <c r="L342" s="47"/>
      <c r="M342" s="47"/>
      <c r="N342" s="47"/>
      <c r="O342" s="47"/>
      <c r="P342" s="47"/>
      <c r="Q342" s="47"/>
      <c r="R342" s="48"/>
      <c r="T342" s="197"/>
      <c r="U342" s="47"/>
      <c r="V342" s="47"/>
      <c r="W342" s="47"/>
      <c r="X342" s="47"/>
      <c r="Y342" s="47"/>
      <c r="Z342" s="47"/>
      <c r="AA342" s="100"/>
      <c r="AT342" s="21" t="s">
        <v>312</v>
      </c>
      <c r="AU342" s="21" t="s">
        <v>96</v>
      </c>
    </row>
    <row r="343" s="1" customFormat="1" ht="25.5" customHeight="1">
      <c r="B343" s="46"/>
      <c r="C343" s="250" t="s">
        <v>1620</v>
      </c>
      <c r="D343" s="250" t="s">
        <v>306</v>
      </c>
      <c r="E343" s="251" t="s">
        <v>2072</v>
      </c>
      <c r="F343" s="252" t="s">
        <v>2073</v>
      </c>
      <c r="G343" s="252"/>
      <c r="H343" s="252"/>
      <c r="I343" s="252"/>
      <c r="J343" s="253" t="s">
        <v>688</v>
      </c>
      <c r="K343" s="254">
        <v>1</v>
      </c>
      <c r="L343" s="255">
        <v>0</v>
      </c>
      <c r="M343" s="256"/>
      <c r="N343" s="257">
        <f>ROUND(L343*K343,2)</f>
        <v>0</v>
      </c>
      <c r="O343" s="235"/>
      <c r="P343" s="235"/>
      <c r="Q343" s="235"/>
      <c r="R343" s="48"/>
      <c r="T343" s="236" t="s">
        <v>22</v>
      </c>
      <c r="U343" s="56" t="s">
        <v>46</v>
      </c>
      <c r="V343" s="47"/>
      <c r="W343" s="237">
        <f>V343*K343</f>
        <v>0</v>
      </c>
      <c r="X343" s="237">
        <v>0</v>
      </c>
      <c r="Y343" s="237">
        <f>X343*K343</f>
        <v>0</v>
      </c>
      <c r="Z343" s="237">
        <v>0</v>
      </c>
      <c r="AA343" s="238">
        <f>Z343*K343</f>
        <v>0</v>
      </c>
      <c r="AR343" s="21" t="s">
        <v>531</v>
      </c>
      <c r="AT343" s="21" t="s">
        <v>306</v>
      </c>
      <c r="AU343" s="21" t="s">
        <v>96</v>
      </c>
      <c r="AY343" s="21" t="s">
        <v>191</v>
      </c>
      <c r="BE343" s="152">
        <f>IF(U343="základní",N343,0)</f>
        <v>0</v>
      </c>
      <c r="BF343" s="152">
        <f>IF(U343="snížená",N343,0)</f>
        <v>0</v>
      </c>
      <c r="BG343" s="152">
        <f>IF(U343="zákl. přenesená",N343,0)</f>
        <v>0</v>
      </c>
      <c r="BH343" s="152">
        <f>IF(U343="sníž. přenesená",N343,0)</f>
        <v>0</v>
      </c>
      <c r="BI343" s="152">
        <f>IF(U343="nulová",N343,0)</f>
        <v>0</v>
      </c>
      <c r="BJ343" s="21" t="s">
        <v>89</v>
      </c>
      <c r="BK343" s="152">
        <f>ROUND(L343*K343,2)</f>
        <v>0</v>
      </c>
      <c r="BL343" s="21" t="s">
        <v>251</v>
      </c>
      <c r="BM343" s="21" t="s">
        <v>2074</v>
      </c>
    </row>
    <row r="344" s="1" customFormat="1" ht="72" customHeight="1">
      <c r="B344" s="46"/>
      <c r="C344" s="47"/>
      <c r="D344" s="47"/>
      <c r="E344" s="47"/>
      <c r="F344" s="258" t="s">
        <v>2075</v>
      </c>
      <c r="G344" s="67"/>
      <c r="H344" s="67"/>
      <c r="I344" s="67"/>
      <c r="J344" s="47"/>
      <c r="K344" s="47"/>
      <c r="L344" s="47"/>
      <c r="M344" s="47"/>
      <c r="N344" s="47"/>
      <c r="O344" s="47"/>
      <c r="P344" s="47"/>
      <c r="Q344" s="47"/>
      <c r="R344" s="48"/>
      <c r="T344" s="197"/>
      <c r="U344" s="47"/>
      <c r="V344" s="47"/>
      <c r="W344" s="47"/>
      <c r="X344" s="47"/>
      <c r="Y344" s="47"/>
      <c r="Z344" s="47"/>
      <c r="AA344" s="100"/>
      <c r="AT344" s="21" t="s">
        <v>312</v>
      </c>
      <c r="AU344" s="21" t="s">
        <v>96</v>
      </c>
    </row>
    <row r="345" s="1" customFormat="1" ht="25.5" customHeight="1">
      <c r="B345" s="46"/>
      <c r="C345" s="228" t="s">
        <v>1624</v>
      </c>
      <c r="D345" s="228" t="s">
        <v>192</v>
      </c>
      <c r="E345" s="229" t="s">
        <v>2076</v>
      </c>
      <c r="F345" s="230" t="s">
        <v>2077</v>
      </c>
      <c r="G345" s="230"/>
      <c r="H345" s="230"/>
      <c r="I345" s="230"/>
      <c r="J345" s="231" t="s">
        <v>688</v>
      </c>
      <c r="K345" s="232">
        <v>1</v>
      </c>
      <c r="L345" s="233">
        <v>0</v>
      </c>
      <c r="M345" s="234"/>
      <c r="N345" s="235">
        <f>ROUND(L345*K345,2)</f>
        <v>0</v>
      </c>
      <c r="O345" s="235"/>
      <c r="P345" s="235"/>
      <c r="Q345" s="235"/>
      <c r="R345" s="48"/>
      <c r="T345" s="236" t="s">
        <v>22</v>
      </c>
      <c r="U345" s="56" t="s">
        <v>46</v>
      </c>
      <c r="V345" s="47"/>
      <c r="W345" s="237">
        <f>V345*K345</f>
        <v>0</v>
      </c>
      <c r="X345" s="237">
        <v>0</v>
      </c>
      <c r="Y345" s="237">
        <f>X345*K345</f>
        <v>0</v>
      </c>
      <c r="Z345" s="237">
        <v>0</v>
      </c>
      <c r="AA345" s="238">
        <f>Z345*K345</f>
        <v>0</v>
      </c>
      <c r="AR345" s="21" t="s">
        <v>251</v>
      </c>
      <c r="AT345" s="21" t="s">
        <v>192</v>
      </c>
      <c r="AU345" s="21" t="s">
        <v>96</v>
      </c>
      <c r="AY345" s="21" t="s">
        <v>191</v>
      </c>
      <c r="BE345" s="152">
        <f>IF(U345="základní",N345,0)</f>
        <v>0</v>
      </c>
      <c r="BF345" s="152">
        <f>IF(U345="snížená",N345,0)</f>
        <v>0</v>
      </c>
      <c r="BG345" s="152">
        <f>IF(U345="zákl. přenesená",N345,0)</f>
        <v>0</v>
      </c>
      <c r="BH345" s="152">
        <f>IF(U345="sníž. přenesená",N345,0)</f>
        <v>0</v>
      </c>
      <c r="BI345" s="152">
        <f>IF(U345="nulová",N345,0)</f>
        <v>0</v>
      </c>
      <c r="BJ345" s="21" t="s">
        <v>89</v>
      </c>
      <c r="BK345" s="152">
        <f>ROUND(L345*K345,2)</f>
        <v>0</v>
      </c>
      <c r="BL345" s="21" t="s">
        <v>251</v>
      </c>
      <c r="BM345" s="21" t="s">
        <v>2078</v>
      </c>
    </row>
    <row r="346" s="1" customFormat="1" ht="60" customHeight="1">
      <c r="B346" s="46"/>
      <c r="C346" s="47"/>
      <c r="D346" s="47"/>
      <c r="E346" s="47"/>
      <c r="F346" s="258" t="s">
        <v>2043</v>
      </c>
      <c r="G346" s="67"/>
      <c r="H346" s="67"/>
      <c r="I346" s="67"/>
      <c r="J346" s="47"/>
      <c r="K346" s="47"/>
      <c r="L346" s="47"/>
      <c r="M346" s="47"/>
      <c r="N346" s="47"/>
      <c r="O346" s="47"/>
      <c r="P346" s="47"/>
      <c r="Q346" s="47"/>
      <c r="R346" s="48"/>
      <c r="T346" s="197"/>
      <c r="U346" s="47"/>
      <c r="V346" s="47"/>
      <c r="W346" s="47"/>
      <c r="X346" s="47"/>
      <c r="Y346" s="47"/>
      <c r="Z346" s="47"/>
      <c r="AA346" s="100"/>
      <c r="AT346" s="21" t="s">
        <v>312</v>
      </c>
      <c r="AU346" s="21" t="s">
        <v>96</v>
      </c>
    </row>
    <row r="347" s="1" customFormat="1" ht="38.25" customHeight="1">
      <c r="B347" s="46"/>
      <c r="C347" s="250" t="s">
        <v>1629</v>
      </c>
      <c r="D347" s="250" t="s">
        <v>306</v>
      </c>
      <c r="E347" s="251" t="s">
        <v>2079</v>
      </c>
      <c r="F347" s="252" t="s">
        <v>2080</v>
      </c>
      <c r="G347" s="252"/>
      <c r="H347" s="252"/>
      <c r="I347" s="252"/>
      <c r="J347" s="253" t="s">
        <v>688</v>
      </c>
      <c r="K347" s="254">
        <v>1</v>
      </c>
      <c r="L347" s="255">
        <v>0</v>
      </c>
      <c r="M347" s="256"/>
      <c r="N347" s="257">
        <f>ROUND(L347*K347,2)</f>
        <v>0</v>
      </c>
      <c r="O347" s="235"/>
      <c r="P347" s="235"/>
      <c r="Q347" s="235"/>
      <c r="R347" s="48"/>
      <c r="T347" s="236" t="s">
        <v>22</v>
      </c>
      <c r="U347" s="56" t="s">
        <v>46</v>
      </c>
      <c r="V347" s="47"/>
      <c r="W347" s="237">
        <f>V347*K347</f>
        <v>0</v>
      </c>
      <c r="X347" s="237">
        <v>0</v>
      </c>
      <c r="Y347" s="237">
        <f>X347*K347</f>
        <v>0</v>
      </c>
      <c r="Z347" s="237">
        <v>0</v>
      </c>
      <c r="AA347" s="238">
        <f>Z347*K347</f>
        <v>0</v>
      </c>
      <c r="AR347" s="21" t="s">
        <v>531</v>
      </c>
      <c r="AT347" s="21" t="s">
        <v>306</v>
      </c>
      <c r="AU347" s="21" t="s">
        <v>96</v>
      </c>
      <c r="AY347" s="21" t="s">
        <v>191</v>
      </c>
      <c r="BE347" s="152">
        <f>IF(U347="základní",N347,0)</f>
        <v>0</v>
      </c>
      <c r="BF347" s="152">
        <f>IF(U347="snížená",N347,0)</f>
        <v>0</v>
      </c>
      <c r="BG347" s="152">
        <f>IF(U347="zákl. přenesená",N347,0)</f>
        <v>0</v>
      </c>
      <c r="BH347" s="152">
        <f>IF(U347="sníž. přenesená",N347,0)</f>
        <v>0</v>
      </c>
      <c r="BI347" s="152">
        <f>IF(U347="nulová",N347,0)</f>
        <v>0</v>
      </c>
      <c r="BJ347" s="21" t="s">
        <v>89</v>
      </c>
      <c r="BK347" s="152">
        <f>ROUND(L347*K347,2)</f>
        <v>0</v>
      </c>
      <c r="BL347" s="21" t="s">
        <v>251</v>
      </c>
      <c r="BM347" s="21" t="s">
        <v>2081</v>
      </c>
    </row>
    <row r="348" s="1" customFormat="1" ht="72" customHeight="1">
      <c r="B348" s="46"/>
      <c r="C348" s="47"/>
      <c r="D348" s="47"/>
      <c r="E348" s="47"/>
      <c r="F348" s="258" t="s">
        <v>2082</v>
      </c>
      <c r="G348" s="67"/>
      <c r="H348" s="67"/>
      <c r="I348" s="67"/>
      <c r="J348" s="47"/>
      <c r="K348" s="47"/>
      <c r="L348" s="47"/>
      <c r="M348" s="47"/>
      <c r="N348" s="47"/>
      <c r="O348" s="47"/>
      <c r="P348" s="47"/>
      <c r="Q348" s="47"/>
      <c r="R348" s="48"/>
      <c r="T348" s="197"/>
      <c r="U348" s="47"/>
      <c r="V348" s="47"/>
      <c r="W348" s="47"/>
      <c r="X348" s="47"/>
      <c r="Y348" s="47"/>
      <c r="Z348" s="47"/>
      <c r="AA348" s="100"/>
      <c r="AT348" s="21" t="s">
        <v>312</v>
      </c>
      <c r="AU348" s="21" t="s">
        <v>96</v>
      </c>
    </row>
    <row r="349" s="1" customFormat="1" ht="16.5" customHeight="1">
      <c r="B349" s="46"/>
      <c r="C349" s="228" t="s">
        <v>1631</v>
      </c>
      <c r="D349" s="228" t="s">
        <v>192</v>
      </c>
      <c r="E349" s="229" t="s">
        <v>2083</v>
      </c>
      <c r="F349" s="230" t="s">
        <v>2084</v>
      </c>
      <c r="G349" s="230"/>
      <c r="H349" s="230"/>
      <c r="I349" s="230"/>
      <c r="J349" s="231" t="s">
        <v>348</v>
      </c>
      <c r="K349" s="232">
        <v>7.0999999999999996</v>
      </c>
      <c r="L349" s="233">
        <v>0</v>
      </c>
      <c r="M349" s="234"/>
      <c r="N349" s="235">
        <f>ROUND(L349*K349,2)</f>
        <v>0</v>
      </c>
      <c r="O349" s="235"/>
      <c r="P349" s="235"/>
      <c r="Q349" s="235"/>
      <c r="R349" s="48"/>
      <c r="T349" s="236" t="s">
        <v>22</v>
      </c>
      <c r="U349" s="56" t="s">
        <v>46</v>
      </c>
      <c r="V349" s="47"/>
      <c r="W349" s="237">
        <f>V349*K349</f>
        <v>0</v>
      </c>
      <c r="X349" s="237">
        <v>0</v>
      </c>
      <c r="Y349" s="237">
        <f>X349*K349</f>
        <v>0</v>
      </c>
      <c r="Z349" s="237">
        <v>0</v>
      </c>
      <c r="AA349" s="238">
        <f>Z349*K349</f>
        <v>0</v>
      </c>
      <c r="AR349" s="21" t="s">
        <v>251</v>
      </c>
      <c r="AT349" s="21" t="s">
        <v>192</v>
      </c>
      <c r="AU349" s="21" t="s">
        <v>96</v>
      </c>
      <c r="AY349" s="21" t="s">
        <v>191</v>
      </c>
      <c r="BE349" s="152">
        <f>IF(U349="základní",N349,0)</f>
        <v>0</v>
      </c>
      <c r="BF349" s="152">
        <f>IF(U349="snížená",N349,0)</f>
        <v>0</v>
      </c>
      <c r="BG349" s="152">
        <f>IF(U349="zákl. přenesená",N349,0)</f>
        <v>0</v>
      </c>
      <c r="BH349" s="152">
        <f>IF(U349="sníž. přenesená",N349,0)</f>
        <v>0</v>
      </c>
      <c r="BI349" s="152">
        <f>IF(U349="nulová",N349,0)</f>
        <v>0</v>
      </c>
      <c r="BJ349" s="21" t="s">
        <v>89</v>
      </c>
      <c r="BK349" s="152">
        <f>ROUND(L349*K349,2)</f>
        <v>0</v>
      </c>
      <c r="BL349" s="21" t="s">
        <v>251</v>
      </c>
      <c r="BM349" s="21" t="s">
        <v>2085</v>
      </c>
    </row>
    <row r="350" s="1" customFormat="1" ht="60" customHeight="1">
      <c r="B350" s="46"/>
      <c r="C350" s="47"/>
      <c r="D350" s="47"/>
      <c r="E350" s="47"/>
      <c r="F350" s="258" t="s">
        <v>2043</v>
      </c>
      <c r="G350" s="67"/>
      <c r="H350" s="67"/>
      <c r="I350" s="67"/>
      <c r="J350" s="47"/>
      <c r="K350" s="47"/>
      <c r="L350" s="47"/>
      <c r="M350" s="47"/>
      <c r="N350" s="47"/>
      <c r="O350" s="47"/>
      <c r="P350" s="47"/>
      <c r="Q350" s="47"/>
      <c r="R350" s="48"/>
      <c r="T350" s="197"/>
      <c r="U350" s="47"/>
      <c r="V350" s="47"/>
      <c r="W350" s="47"/>
      <c r="X350" s="47"/>
      <c r="Y350" s="47"/>
      <c r="Z350" s="47"/>
      <c r="AA350" s="100"/>
      <c r="AT350" s="21" t="s">
        <v>312</v>
      </c>
      <c r="AU350" s="21" t="s">
        <v>96</v>
      </c>
    </row>
    <row r="351" s="1" customFormat="1" ht="16.5" customHeight="1">
      <c r="B351" s="46"/>
      <c r="C351" s="250" t="s">
        <v>1635</v>
      </c>
      <c r="D351" s="250" t="s">
        <v>306</v>
      </c>
      <c r="E351" s="251" t="s">
        <v>2086</v>
      </c>
      <c r="F351" s="252" t="s">
        <v>2087</v>
      </c>
      <c r="G351" s="252"/>
      <c r="H351" s="252"/>
      <c r="I351" s="252"/>
      <c r="J351" s="253" t="s">
        <v>348</v>
      </c>
      <c r="K351" s="254">
        <v>7.0999999999999996</v>
      </c>
      <c r="L351" s="255">
        <v>0</v>
      </c>
      <c r="M351" s="256"/>
      <c r="N351" s="257">
        <f>ROUND(L351*K351,2)</f>
        <v>0</v>
      </c>
      <c r="O351" s="235"/>
      <c r="P351" s="235"/>
      <c r="Q351" s="235"/>
      <c r="R351" s="48"/>
      <c r="T351" s="236" t="s">
        <v>22</v>
      </c>
      <c r="U351" s="56" t="s">
        <v>46</v>
      </c>
      <c r="V351" s="47"/>
      <c r="W351" s="237">
        <f>V351*K351</f>
        <v>0</v>
      </c>
      <c r="X351" s="237">
        <v>0</v>
      </c>
      <c r="Y351" s="237">
        <f>X351*K351</f>
        <v>0</v>
      </c>
      <c r="Z351" s="237">
        <v>0</v>
      </c>
      <c r="AA351" s="238">
        <f>Z351*K351</f>
        <v>0</v>
      </c>
      <c r="AR351" s="21" t="s">
        <v>531</v>
      </c>
      <c r="AT351" s="21" t="s">
        <v>306</v>
      </c>
      <c r="AU351" s="21" t="s">
        <v>96</v>
      </c>
      <c r="AY351" s="21" t="s">
        <v>191</v>
      </c>
      <c r="BE351" s="152">
        <f>IF(U351="základní",N351,0)</f>
        <v>0</v>
      </c>
      <c r="BF351" s="152">
        <f>IF(U351="snížená",N351,0)</f>
        <v>0</v>
      </c>
      <c r="BG351" s="152">
        <f>IF(U351="zákl. přenesená",N351,0)</f>
        <v>0</v>
      </c>
      <c r="BH351" s="152">
        <f>IF(U351="sníž. přenesená",N351,0)</f>
        <v>0</v>
      </c>
      <c r="BI351" s="152">
        <f>IF(U351="nulová",N351,0)</f>
        <v>0</v>
      </c>
      <c r="BJ351" s="21" t="s">
        <v>89</v>
      </c>
      <c r="BK351" s="152">
        <f>ROUND(L351*K351,2)</f>
        <v>0</v>
      </c>
      <c r="BL351" s="21" t="s">
        <v>251</v>
      </c>
      <c r="BM351" s="21" t="s">
        <v>2088</v>
      </c>
    </row>
    <row r="352" s="1" customFormat="1" ht="72" customHeight="1">
      <c r="B352" s="46"/>
      <c r="C352" s="47"/>
      <c r="D352" s="47"/>
      <c r="E352" s="47"/>
      <c r="F352" s="258" t="s">
        <v>2089</v>
      </c>
      <c r="G352" s="67"/>
      <c r="H352" s="67"/>
      <c r="I352" s="67"/>
      <c r="J352" s="47"/>
      <c r="K352" s="47"/>
      <c r="L352" s="47"/>
      <c r="M352" s="47"/>
      <c r="N352" s="47"/>
      <c r="O352" s="47"/>
      <c r="P352" s="47"/>
      <c r="Q352" s="47"/>
      <c r="R352" s="48"/>
      <c r="T352" s="197"/>
      <c r="U352" s="47"/>
      <c r="V352" s="47"/>
      <c r="W352" s="47"/>
      <c r="X352" s="47"/>
      <c r="Y352" s="47"/>
      <c r="Z352" s="47"/>
      <c r="AA352" s="100"/>
      <c r="AT352" s="21" t="s">
        <v>312</v>
      </c>
      <c r="AU352" s="21" t="s">
        <v>96</v>
      </c>
    </row>
    <row r="353" s="10" customFormat="1" ht="29.88" customHeight="1">
      <c r="B353" s="215"/>
      <c r="C353" s="216"/>
      <c r="D353" s="225" t="s">
        <v>1701</v>
      </c>
      <c r="E353" s="225"/>
      <c r="F353" s="225"/>
      <c r="G353" s="225"/>
      <c r="H353" s="225"/>
      <c r="I353" s="225"/>
      <c r="J353" s="225"/>
      <c r="K353" s="225"/>
      <c r="L353" s="225"/>
      <c r="M353" s="225"/>
      <c r="N353" s="226">
        <f>BK353</f>
        <v>0</v>
      </c>
      <c r="O353" s="227"/>
      <c r="P353" s="227"/>
      <c r="Q353" s="227"/>
      <c r="R353" s="218"/>
      <c r="T353" s="219"/>
      <c r="U353" s="216"/>
      <c r="V353" s="216"/>
      <c r="W353" s="220">
        <f>SUM(W354:W385)</f>
        <v>0</v>
      </c>
      <c r="X353" s="216"/>
      <c r="Y353" s="220">
        <f>SUM(Y354:Y385)</f>
        <v>0</v>
      </c>
      <c r="Z353" s="216"/>
      <c r="AA353" s="221">
        <f>SUM(AA354:AA385)</f>
        <v>0</v>
      </c>
      <c r="AR353" s="222" t="s">
        <v>96</v>
      </c>
      <c r="AT353" s="223" t="s">
        <v>80</v>
      </c>
      <c r="AU353" s="223" t="s">
        <v>89</v>
      </c>
      <c r="AY353" s="222" t="s">
        <v>191</v>
      </c>
      <c r="BK353" s="224">
        <f>SUM(BK354:BK385)</f>
        <v>0</v>
      </c>
    </row>
    <row r="354" s="1" customFormat="1" ht="16.5" customHeight="1">
      <c r="B354" s="46"/>
      <c r="C354" s="228" t="s">
        <v>1640</v>
      </c>
      <c r="D354" s="228" t="s">
        <v>192</v>
      </c>
      <c r="E354" s="229" t="s">
        <v>2090</v>
      </c>
      <c r="F354" s="230" t="s">
        <v>2091</v>
      </c>
      <c r="G354" s="230"/>
      <c r="H354" s="230"/>
      <c r="I354" s="230"/>
      <c r="J354" s="231" t="s">
        <v>304</v>
      </c>
      <c r="K354" s="232">
        <v>24.82</v>
      </c>
      <c r="L354" s="233">
        <v>0</v>
      </c>
      <c r="M354" s="234"/>
      <c r="N354" s="235">
        <f>ROUND(L354*K354,2)</f>
        <v>0</v>
      </c>
      <c r="O354" s="235"/>
      <c r="P354" s="235"/>
      <c r="Q354" s="235"/>
      <c r="R354" s="48"/>
      <c r="T354" s="236" t="s">
        <v>22</v>
      </c>
      <c r="U354" s="56" t="s">
        <v>46</v>
      </c>
      <c r="V354" s="47"/>
      <c r="W354" s="237">
        <f>V354*K354</f>
        <v>0</v>
      </c>
      <c r="X354" s="237">
        <v>0</v>
      </c>
      <c r="Y354" s="237">
        <f>X354*K354</f>
        <v>0</v>
      </c>
      <c r="Z354" s="237">
        <v>0</v>
      </c>
      <c r="AA354" s="238">
        <f>Z354*K354</f>
        <v>0</v>
      </c>
      <c r="AR354" s="21" t="s">
        <v>251</v>
      </c>
      <c r="AT354" s="21" t="s">
        <v>192</v>
      </c>
      <c r="AU354" s="21" t="s">
        <v>96</v>
      </c>
      <c r="AY354" s="21" t="s">
        <v>191</v>
      </c>
      <c r="BE354" s="152">
        <f>IF(U354="základní",N354,0)</f>
        <v>0</v>
      </c>
      <c r="BF354" s="152">
        <f>IF(U354="snížená",N354,0)</f>
        <v>0</v>
      </c>
      <c r="BG354" s="152">
        <f>IF(U354="zákl. přenesená",N354,0)</f>
        <v>0</v>
      </c>
      <c r="BH354" s="152">
        <f>IF(U354="sníž. přenesená",N354,0)</f>
        <v>0</v>
      </c>
      <c r="BI354" s="152">
        <f>IF(U354="nulová",N354,0)</f>
        <v>0</v>
      </c>
      <c r="BJ354" s="21" t="s">
        <v>89</v>
      </c>
      <c r="BK354" s="152">
        <f>ROUND(L354*K354,2)</f>
        <v>0</v>
      </c>
      <c r="BL354" s="21" t="s">
        <v>251</v>
      </c>
      <c r="BM354" s="21" t="s">
        <v>2092</v>
      </c>
    </row>
    <row r="355" s="1" customFormat="1" ht="168" customHeight="1">
      <c r="B355" s="46"/>
      <c r="C355" s="47"/>
      <c r="D355" s="47"/>
      <c r="E355" s="47"/>
      <c r="F355" s="258" t="s">
        <v>2093</v>
      </c>
      <c r="G355" s="67"/>
      <c r="H355" s="67"/>
      <c r="I355" s="67"/>
      <c r="J355" s="47"/>
      <c r="K355" s="47"/>
      <c r="L355" s="47"/>
      <c r="M355" s="47"/>
      <c r="N355" s="47"/>
      <c r="O355" s="47"/>
      <c r="P355" s="47"/>
      <c r="Q355" s="47"/>
      <c r="R355" s="48"/>
      <c r="T355" s="197"/>
      <c r="U355" s="47"/>
      <c r="V355" s="47"/>
      <c r="W355" s="47"/>
      <c r="X355" s="47"/>
      <c r="Y355" s="47"/>
      <c r="Z355" s="47"/>
      <c r="AA355" s="100"/>
      <c r="AT355" s="21" t="s">
        <v>312</v>
      </c>
      <c r="AU355" s="21" t="s">
        <v>96</v>
      </c>
    </row>
    <row r="356" s="1" customFormat="1" ht="38.25" customHeight="1">
      <c r="B356" s="46"/>
      <c r="C356" s="250" t="s">
        <v>1644</v>
      </c>
      <c r="D356" s="250" t="s">
        <v>306</v>
      </c>
      <c r="E356" s="251" t="s">
        <v>2094</v>
      </c>
      <c r="F356" s="252" t="s">
        <v>2095</v>
      </c>
      <c r="G356" s="252"/>
      <c r="H356" s="252"/>
      <c r="I356" s="252"/>
      <c r="J356" s="253" t="s">
        <v>688</v>
      </c>
      <c r="K356" s="254">
        <v>2</v>
      </c>
      <c r="L356" s="255">
        <v>0</v>
      </c>
      <c r="M356" s="256"/>
      <c r="N356" s="257">
        <f>ROUND(L356*K356,2)</f>
        <v>0</v>
      </c>
      <c r="O356" s="235"/>
      <c r="P356" s="235"/>
      <c r="Q356" s="235"/>
      <c r="R356" s="48"/>
      <c r="T356" s="236" t="s">
        <v>22</v>
      </c>
      <c r="U356" s="56" t="s">
        <v>46</v>
      </c>
      <c r="V356" s="47"/>
      <c r="W356" s="237">
        <f>V356*K356</f>
        <v>0</v>
      </c>
      <c r="X356" s="237">
        <v>0</v>
      </c>
      <c r="Y356" s="237">
        <f>X356*K356</f>
        <v>0</v>
      </c>
      <c r="Z356" s="237">
        <v>0</v>
      </c>
      <c r="AA356" s="238">
        <f>Z356*K356</f>
        <v>0</v>
      </c>
      <c r="AR356" s="21" t="s">
        <v>531</v>
      </c>
      <c r="AT356" s="21" t="s">
        <v>306</v>
      </c>
      <c r="AU356" s="21" t="s">
        <v>96</v>
      </c>
      <c r="AY356" s="21" t="s">
        <v>191</v>
      </c>
      <c r="BE356" s="152">
        <f>IF(U356="základní",N356,0)</f>
        <v>0</v>
      </c>
      <c r="BF356" s="152">
        <f>IF(U356="snížená",N356,0)</f>
        <v>0</v>
      </c>
      <c r="BG356" s="152">
        <f>IF(U356="zákl. přenesená",N356,0)</f>
        <v>0</v>
      </c>
      <c r="BH356" s="152">
        <f>IF(U356="sníž. přenesená",N356,0)</f>
        <v>0</v>
      </c>
      <c r="BI356" s="152">
        <f>IF(U356="nulová",N356,0)</f>
        <v>0</v>
      </c>
      <c r="BJ356" s="21" t="s">
        <v>89</v>
      </c>
      <c r="BK356" s="152">
        <f>ROUND(L356*K356,2)</f>
        <v>0</v>
      </c>
      <c r="BL356" s="21" t="s">
        <v>251</v>
      </c>
      <c r="BM356" s="21" t="s">
        <v>2096</v>
      </c>
    </row>
    <row r="357" s="1" customFormat="1" ht="120" customHeight="1">
      <c r="B357" s="46"/>
      <c r="C357" s="47"/>
      <c r="D357" s="47"/>
      <c r="E357" s="47"/>
      <c r="F357" s="258" t="s">
        <v>2097</v>
      </c>
      <c r="G357" s="67"/>
      <c r="H357" s="67"/>
      <c r="I357" s="67"/>
      <c r="J357" s="47"/>
      <c r="K357" s="47"/>
      <c r="L357" s="47"/>
      <c r="M357" s="47"/>
      <c r="N357" s="47"/>
      <c r="O357" s="47"/>
      <c r="P357" s="47"/>
      <c r="Q357" s="47"/>
      <c r="R357" s="48"/>
      <c r="T357" s="197"/>
      <c r="U357" s="47"/>
      <c r="V357" s="47"/>
      <c r="W357" s="47"/>
      <c r="X357" s="47"/>
      <c r="Y357" s="47"/>
      <c r="Z357" s="47"/>
      <c r="AA357" s="100"/>
      <c r="AT357" s="21" t="s">
        <v>312</v>
      </c>
      <c r="AU357" s="21" t="s">
        <v>96</v>
      </c>
    </row>
    <row r="358" s="1" customFormat="1" ht="25.5" customHeight="1">
      <c r="B358" s="46"/>
      <c r="C358" s="228" t="s">
        <v>1649</v>
      </c>
      <c r="D358" s="228" t="s">
        <v>192</v>
      </c>
      <c r="E358" s="229" t="s">
        <v>2098</v>
      </c>
      <c r="F358" s="230" t="s">
        <v>2099</v>
      </c>
      <c r="G358" s="230"/>
      <c r="H358" s="230"/>
      <c r="I358" s="230"/>
      <c r="J358" s="231" t="s">
        <v>304</v>
      </c>
      <c r="K358" s="232">
        <v>9.3399999999999999</v>
      </c>
      <c r="L358" s="233">
        <v>0</v>
      </c>
      <c r="M358" s="234"/>
      <c r="N358" s="235">
        <f>ROUND(L358*K358,2)</f>
        <v>0</v>
      </c>
      <c r="O358" s="235"/>
      <c r="P358" s="235"/>
      <c r="Q358" s="235"/>
      <c r="R358" s="48"/>
      <c r="T358" s="236" t="s">
        <v>22</v>
      </c>
      <c r="U358" s="56" t="s">
        <v>46</v>
      </c>
      <c r="V358" s="47"/>
      <c r="W358" s="237">
        <f>V358*K358</f>
        <v>0</v>
      </c>
      <c r="X358" s="237">
        <v>0</v>
      </c>
      <c r="Y358" s="237">
        <f>X358*K358</f>
        <v>0</v>
      </c>
      <c r="Z358" s="237">
        <v>0</v>
      </c>
      <c r="AA358" s="238">
        <f>Z358*K358</f>
        <v>0</v>
      </c>
      <c r="AR358" s="21" t="s">
        <v>251</v>
      </c>
      <c r="AT358" s="21" t="s">
        <v>192</v>
      </c>
      <c r="AU358" s="21" t="s">
        <v>96</v>
      </c>
      <c r="AY358" s="21" t="s">
        <v>191</v>
      </c>
      <c r="BE358" s="152">
        <f>IF(U358="základní",N358,0)</f>
        <v>0</v>
      </c>
      <c r="BF358" s="152">
        <f>IF(U358="snížená",N358,0)</f>
        <v>0</v>
      </c>
      <c r="BG358" s="152">
        <f>IF(U358="zákl. přenesená",N358,0)</f>
        <v>0</v>
      </c>
      <c r="BH358" s="152">
        <f>IF(U358="sníž. přenesená",N358,0)</f>
        <v>0</v>
      </c>
      <c r="BI358" s="152">
        <f>IF(U358="nulová",N358,0)</f>
        <v>0</v>
      </c>
      <c r="BJ358" s="21" t="s">
        <v>89</v>
      </c>
      <c r="BK358" s="152">
        <f>ROUND(L358*K358,2)</f>
        <v>0</v>
      </c>
      <c r="BL358" s="21" t="s">
        <v>251</v>
      </c>
      <c r="BM358" s="21" t="s">
        <v>2100</v>
      </c>
    </row>
    <row r="359" s="1" customFormat="1" ht="168" customHeight="1">
      <c r="B359" s="46"/>
      <c r="C359" s="47"/>
      <c r="D359" s="47"/>
      <c r="E359" s="47"/>
      <c r="F359" s="258" t="s">
        <v>2093</v>
      </c>
      <c r="G359" s="67"/>
      <c r="H359" s="67"/>
      <c r="I359" s="67"/>
      <c r="J359" s="47"/>
      <c r="K359" s="47"/>
      <c r="L359" s="47"/>
      <c r="M359" s="47"/>
      <c r="N359" s="47"/>
      <c r="O359" s="47"/>
      <c r="P359" s="47"/>
      <c r="Q359" s="47"/>
      <c r="R359" s="48"/>
      <c r="T359" s="197"/>
      <c r="U359" s="47"/>
      <c r="V359" s="47"/>
      <c r="W359" s="47"/>
      <c r="X359" s="47"/>
      <c r="Y359" s="47"/>
      <c r="Z359" s="47"/>
      <c r="AA359" s="100"/>
      <c r="AT359" s="21" t="s">
        <v>312</v>
      </c>
      <c r="AU359" s="21" t="s">
        <v>96</v>
      </c>
    </row>
    <row r="360" s="1" customFormat="1" ht="38.25" customHeight="1">
      <c r="B360" s="46"/>
      <c r="C360" s="250" t="s">
        <v>1654</v>
      </c>
      <c r="D360" s="250" t="s">
        <v>306</v>
      </c>
      <c r="E360" s="251" t="s">
        <v>2101</v>
      </c>
      <c r="F360" s="252" t="s">
        <v>2102</v>
      </c>
      <c r="G360" s="252"/>
      <c r="H360" s="252"/>
      <c r="I360" s="252"/>
      <c r="J360" s="253" t="s">
        <v>688</v>
      </c>
      <c r="K360" s="254">
        <v>1</v>
      </c>
      <c r="L360" s="255">
        <v>0</v>
      </c>
      <c r="M360" s="256"/>
      <c r="N360" s="257">
        <f>ROUND(L360*K360,2)</f>
        <v>0</v>
      </c>
      <c r="O360" s="235"/>
      <c r="P360" s="235"/>
      <c r="Q360" s="235"/>
      <c r="R360" s="48"/>
      <c r="T360" s="236" t="s">
        <v>22</v>
      </c>
      <c r="U360" s="56" t="s">
        <v>46</v>
      </c>
      <c r="V360" s="47"/>
      <c r="W360" s="237">
        <f>V360*K360</f>
        <v>0</v>
      </c>
      <c r="X360" s="237">
        <v>0</v>
      </c>
      <c r="Y360" s="237">
        <f>X360*K360</f>
        <v>0</v>
      </c>
      <c r="Z360" s="237">
        <v>0</v>
      </c>
      <c r="AA360" s="238">
        <f>Z360*K360</f>
        <v>0</v>
      </c>
      <c r="AR360" s="21" t="s">
        <v>531</v>
      </c>
      <c r="AT360" s="21" t="s">
        <v>306</v>
      </c>
      <c r="AU360" s="21" t="s">
        <v>96</v>
      </c>
      <c r="AY360" s="21" t="s">
        <v>191</v>
      </c>
      <c r="BE360" s="152">
        <f>IF(U360="základní",N360,0)</f>
        <v>0</v>
      </c>
      <c r="BF360" s="152">
        <f>IF(U360="snížená",N360,0)</f>
        <v>0</v>
      </c>
      <c r="BG360" s="152">
        <f>IF(U360="zákl. přenesená",N360,0)</f>
        <v>0</v>
      </c>
      <c r="BH360" s="152">
        <f>IF(U360="sníž. přenesená",N360,0)</f>
        <v>0</v>
      </c>
      <c r="BI360" s="152">
        <f>IF(U360="nulová",N360,0)</f>
        <v>0</v>
      </c>
      <c r="BJ360" s="21" t="s">
        <v>89</v>
      </c>
      <c r="BK360" s="152">
        <f>ROUND(L360*K360,2)</f>
        <v>0</v>
      </c>
      <c r="BL360" s="21" t="s">
        <v>251</v>
      </c>
      <c r="BM360" s="21" t="s">
        <v>2103</v>
      </c>
    </row>
    <row r="361" s="1" customFormat="1" ht="132" customHeight="1">
      <c r="B361" s="46"/>
      <c r="C361" s="47"/>
      <c r="D361" s="47"/>
      <c r="E361" s="47"/>
      <c r="F361" s="258" t="s">
        <v>2104</v>
      </c>
      <c r="G361" s="67"/>
      <c r="H361" s="67"/>
      <c r="I361" s="67"/>
      <c r="J361" s="47"/>
      <c r="K361" s="47"/>
      <c r="L361" s="47"/>
      <c r="M361" s="47"/>
      <c r="N361" s="47"/>
      <c r="O361" s="47"/>
      <c r="P361" s="47"/>
      <c r="Q361" s="47"/>
      <c r="R361" s="48"/>
      <c r="T361" s="197"/>
      <c r="U361" s="47"/>
      <c r="V361" s="47"/>
      <c r="W361" s="47"/>
      <c r="X361" s="47"/>
      <c r="Y361" s="47"/>
      <c r="Z361" s="47"/>
      <c r="AA361" s="100"/>
      <c r="AT361" s="21" t="s">
        <v>312</v>
      </c>
      <c r="AU361" s="21" t="s">
        <v>96</v>
      </c>
    </row>
    <row r="362" s="1" customFormat="1" ht="25.5" customHeight="1">
      <c r="B362" s="46"/>
      <c r="C362" s="228" t="s">
        <v>1657</v>
      </c>
      <c r="D362" s="228" t="s">
        <v>192</v>
      </c>
      <c r="E362" s="229" t="s">
        <v>2105</v>
      </c>
      <c r="F362" s="230" t="s">
        <v>2099</v>
      </c>
      <c r="G362" s="230"/>
      <c r="H362" s="230"/>
      <c r="I362" s="230"/>
      <c r="J362" s="231" t="s">
        <v>304</v>
      </c>
      <c r="K362" s="232">
        <v>16.07</v>
      </c>
      <c r="L362" s="233">
        <v>0</v>
      </c>
      <c r="M362" s="234"/>
      <c r="N362" s="235">
        <f>ROUND(L362*K362,2)</f>
        <v>0</v>
      </c>
      <c r="O362" s="235"/>
      <c r="P362" s="235"/>
      <c r="Q362" s="235"/>
      <c r="R362" s="48"/>
      <c r="T362" s="236" t="s">
        <v>22</v>
      </c>
      <c r="U362" s="56" t="s">
        <v>46</v>
      </c>
      <c r="V362" s="47"/>
      <c r="W362" s="237">
        <f>V362*K362</f>
        <v>0</v>
      </c>
      <c r="X362" s="237">
        <v>0</v>
      </c>
      <c r="Y362" s="237">
        <f>X362*K362</f>
        <v>0</v>
      </c>
      <c r="Z362" s="237">
        <v>0</v>
      </c>
      <c r="AA362" s="238">
        <f>Z362*K362</f>
        <v>0</v>
      </c>
      <c r="AR362" s="21" t="s">
        <v>251</v>
      </c>
      <c r="AT362" s="21" t="s">
        <v>192</v>
      </c>
      <c r="AU362" s="21" t="s">
        <v>96</v>
      </c>
      <c r="AY362" s="21" t="s">
        <v>191</v>
      </c>
      <c r="BE362" s="152">
        <f>IF(U362="základní",N362,0)</f>
        <v>0</v>
      </c>
      <c r="BF362" s="152">
        <f>IF(U362="snížená",N362,0)</f>
        <v>0</v>
      </c>
      <c r="BG362" s="152">
        <f>IF(U362="zákl. přenesená",N362,0)</f>
        <v>0</v>
      </c>
      <c r="BH362" s="152">
        <f>IF(U362="sníž. přenesená",N362,0)</f>
        <v>0</v>
      </c>
      <c r="BI362" s="152">
        <f>IF(U362="nulová",N362,0)</f>
        <v>0</v>
      </c>
      <c r="BJ362" s="21" t="s">
        <v>89</v>
      </c>
      <c r="BK362" s="152">
        <f>ROUND(L362*K362,2)</f>
        <v>0</v>
      </c>
      <c r="BL362" s="21" t="s">
        <v>251</v>
      </c>
      <c r="BM362" s="21" t="s">
        <v>2106</v>
      </c>
    </row>
    <row r="363" s="1" customFormat="1" ht="168" customHeight="1">
      <c r="B363" s="46"/>
      <c r="C363" s="47"/>
      <c r="D363" s="47"/>
      <c r="E363" s="47"/>
      <c r="F363" s="258" t="s">
        <v>2093</v>
      </c>
      <c r="G363" s="67"/>
      <c r="H363" s="67"/>
      <c r="I363" s="67"/>
      <c r="J363" s="47"/>
      <c r="K363" s="47"/>
      <c r="L363" s="47"/>
      <c r="M363" s="47"/>
      <c r="N363" s="47"/>
      <c r="O363" s="47"/>
      <c r="P363" s="47"/>
      <c r="Q363" s="47"/>
      <c r="R363" s="48"/>
      <c r="T363" s="197"/>
      <c r="U363" s="47"/>
      <c r="V363" s="47"/>
      <c r="W363" s="47"/>
      <c r="X363" s="47"/>
      <c r="Y363" s="47"/>
      <c r="Z363" s="47"/>
      <c r="AA363" s="100"/>
      <c r="AT363" s="21" t="s">
        <v>312</v>
      </c>
      <c r="AU363" s="21" t="s">
        <v>96</v>
      </c>
    </row>
    <row r="364" s="1" customFormat="1" ht="38.25" customHeight="1">
      <c r="B364" s="46"/>
      <c r="C364" s="250" t="s">
        <v>1659</v>
      </c>
      <c r="D364" s="250" t="s">
        <v>306</v>
      </c>
      <c r="E364" s="251" t="s">
        <v>2107</v>
      </c>
      <c r="F364" s="252" t="s">
        <v>2108</v>
      </c>
      <c r="G364" s="252"/>
      <c r="H364" s="252"/>
      <c r="I364" s="252"/>
      <c r="J364" s="253" t="s">
        <v>688</v>
      </c>
      <c r="K364" s="254">
        <v>1</v>
      </c>
      <c r="L364" s="255">
        <v>0</v>
      </c>
      <c r="M364" s="256"/>
      <c r="N364" s="257">
        <f>ROUND(L364*K364,2)</f>
        <v>0</v>
      </c>
      <c r="O364" s="235"/>
      <c r="P364" s="235"/>
      <c r="Q364" s="235"/>
      <c r="R364" s="48"/>
      <c r="T364" s="236" t="s">
        <v>22</v>
      </c>
      <c r="U364" s="56" t="s">
        <v>46</v>
      </c>
      <c r="V364" s="47"/>
      <c r="W364" s="237">
        <f>V364*K364</f>
        <v>0</v>
      </c>
      <c r="X364" s="237">
        <v>0</v>
      </c>
      <c r="Y364" s="237">
        <f>X364*K364</f>
        <v>0</v>
      </c>
      <c r="Z364" s="237">
        <v>0</v>
      </c>
      <c r="AA364" s="238">
        <f>Z364*K364</f>
        <v>0</v>
      </c>
      <c r="AR364" s="21" t="s">
        <v>531</v>
      </c>
      <c r="AT364" s="21" t="s">
        <v>306</v>
      </c>
      <c r="AU364" s="21" t="s">
        <v>96</v>
      </c>
      <c r="AY364" s="21" t="s">
        <v>191</v>
      </c>
      <c r="BE364" s="152">
        <f>IF(U364="základní",N364,0)</f>
        <v>0</v>
      </c>
      <c r="BF364" s="152">
        <f>IF(U364="snížená",N364,0)</f>
        <v>0</v>
      </c>
      <c r="BG364" s="152">
        <f>IF(U364="zákl. přenesená",N364,0)</f>
        <v>0</v>
      </c>
      <c r="BH364" s="152">
        <f>IF(U364="sníž. přenesená",N364,0)</f>
        <v>0</v>
      </c>
      <c r="BI364" s="152">
        <f>IF(U364="nulová",N364,0)</f>
        <v>0</v>
      </c>
      <c r="BJ364" s="21" t="s">
        <v>89</v>
      </c>
      <c r="BK364" s="152">
        <f>ROUND(L364*K364,2)</f>
        <v>0</v>
      </c>
      <c r="BL364" s="21" t="s">
        <v>251</v>
      </c>
      <c r="BM364" s="21" t="s">
        <v>2109</v>
      </c>
    </row>
    <row r="365" s="1" customFormat="1" ht="144" customHeight="1">
      <c r="B365" s="46"/>
      <c r="C365" s="47"/>
      <c r="D365" s="47"/>
      <c r="E365" s="47"/>
      <c r="F365" s="258" t="s">
        <v>2110</v>
      </c>
      <c r="G365" s="67"/>
      <c r="H365" s="67"/>
      <c r="I365" s="67"/>
      <c r="J365" s="47"/>
      <c r="K365" s="47"/>
      <c r="L365" s="47"/>
      <c r="M365" s="47"/>
      <c r="N365" s="47"/>
      <c r="O365" s="47"/>
      <c r="P365" s="47"/>
      <c r="Q365" s="47"/>
      <c r="R365" s="48"/>
      <c r="T365" s="197"/>
      <c r="U365" s="47"/>
      <c r="V365" s="47"/>
      <c r="W365" s="47"/>
      <c r="X365" s="47"/>
      <c r="Y365" s="47"/>
      <c r="Z365" s="47"/>
      <c r="AA365" s="100"/>
      <c r="AT365" s="21" t="s">
        <v>312</v>
      </c>
      <c r="AU365" s="21" t="s">
        <v>96</v>
      </c>
    </row>
    <row r="366" s="1" customFormat="1" ht="25.5" customHeight="1">
      <c r="B366" s="46"/>
      <c r="C366" s="228" t="s">
        <v>1662</v>
      </c>
      <c r="D366" s="228" t="s">
        <v>192</v>
      </c>
      <c r="E366" s="229" t="s">
        <v>2111</v>
      </c>
      <c r="F366" s="230" t="s">
        <v>2099</v>
      </c>
      <c r="G366" s="230"/>
      <c r="H366" s="230"/>
      <c r="I366" s="230"/>
      <c r="J366" s="231" t="s">
        <v>304</v>
      </c>
      <c r="K366" s="232">
        <v>12.82</v>
      </c>
      <c r="L366" s="233">
        <v>0</v>
      </c>
      <c r="M366" s="234"/>
      <c r="N366" s="235">
        <f>ROUND(L366*K366,2)</f>
        <v>0</v>
      </c>
      <c r="O366" s="235"/>
      <c r="P366" s="235"/>
      <c r="Q366" s="235"/>
      <c r="R366" s="48"/>
      <c r="T366" s="236" t="s">
        <v>22</v>
      </c>
      <c r="U366" s="56" t="s">
        <v>46</v>
      </c>
      <c r="V366" s="47"/>
      <c r="W366" s="237">
        <f>V366*K366</f>
        <v>0</v>
      </c>
      <c r="X366" s="237">
        <v>0</v>
      </c>
      <c r="Y366" s="237">
        <f>X366*K366</f>
        <v>0</v>
      </c>
      <c r="Z366" s="237">
        <v>0</v>
      </c>
      <c r="AA366" s="238">
        <f>Z366*K366</f>
        <v>0</v>
      </c>
      <c r="AR366" s="21" t="s">
        <v>251</v>
      </c>
      <c r="AT366" s="21" t="s">
        <v>192</v>
      </c>
      <c r="AU366" s="21" t="s">
        <v>96</v>
      </c>
      <c r="AY366" s="21" t="s">
        <v>191</v>
      </c>
      <c r="BE366" s="152">
        <f>IF(U366="základní",N366,0)</f>
        <v>0</v>
      </c>
      <c r="BF366" s="152">
        <f>IF(U366="snížená",N366,0)</f>
        <v>0</v>
      </c>
      <c r="BG366" s="152">
        <f>IF(U366="zákl. přenesená",N366,0)</f>
        <v>0</v>
      </c>
      <c r="BH366" s="152">
        <f>IF(U366="sníž. přenesená",N366,0)</f>
        <v>0</v>
      </c>
      <c r="BI366" s="152">
        <f>IF(U366="nulová",N366,0)</f>
        <v>0</v>
      </c>
      <c r="BJ366" s="21" t="s">
        <v>89</v>
      </c>
      <c r="BK366" s="152">
        <f>ROUND(L366*K366,2)</f>
        <v>0</v>
      </c>
      <c r="BL366" s="21" t="s">
        <v>251</v>
      </c>
      <c r="BM366" s="21" t="s">
        <v>2112</v>
      </c>
    </row>
    <row r="367" s="1" customFormat="1" ht="168" customHeight="1">
      <c r="B367" s="46"/>
      <c r="C367" s="47"/>
      <c r="D367" s="47"/>
      <c r="E367" s="47"/>
      <c r="F367" s="258" t="s">
        <v>2093</v>
      </c>
      <c r="G367" s="67"/>
      <c r="H367" s="67"/>
      <c r="I367" s="67"/>
      <c r="J367" s="47"/>
      <c r="K367" s="47"/>
      <c r="L367" s="47"/>
      <c r="M367" s="47"/>
      <c r="N367" s="47"/>
      <c r="O367" s="47"/>
      <c r="P367" s="47"/>
      <c r="Q367" s="47"/>
      <c r="R367" s="48"/>
      <c r="T367" s="197"/>
      <c r="U367" s="47"/>
      <c r="V367" s="47"/>
      <c r="W367" s="47"/>
      <c r="X367" s="47"/>
      <c r="Y367" s="47"/>
      <c r="Z367" s="47"/>
      <c r="AA367" s="100"/>
      <c r="AT367" s="21" t="s">
        <v>312</v>
      </c>
      <c r="AU367" s="21" t="s">
        <v>96</v>
      </c>
    </row>
    <row r="368" s="1" customFormat="1" ht="38.25" customHeight="1">
      <c r="B368" s="46"/>
      <c r="C368" s="250" t="s">
        <v>1666</v>
      </c>
      <c r="D368" s="250" t="s">
        <v>306</v>
      </c>
      <c r="E368" s="251" t="s">
        <v>2113</v>
      </c>
      <c r="F368" s="252" t="s">
        <v>2114</v>
      </c>
      <c r="G368" s="252"/>
      <c r="H368" s="252"/>
      <c r="I368" s="252"/>
      <c r="J368" s="253" t="s">
        <v>688</v>
      </c>
      <c r="K368" s="254">
        <v>1</v>
      </c>
      <c r="L368" s="255">
        <v>0</v>
      </c>
      <c r="M368" s="256"/>
      <c r="N368" s="257">
        <f>ROUND(L368*K368,2)</f>
        <v>0</v>
      </c>
      <c r="O368" s="235"/>
      <c r="P368" s="235"/>
      <c r="Q368" s="235"/>
      <c r="R368" s="48"/>
      <c r="T368" s="236" t="s">
        <v>22</v>
      </c>
      <c r="U368" s="56" t="s">
        <v>46</v>
      </c>
      <c r="V368" s="47"/>
      <c r="W368" s="237">
        <f>V368*K368</f>
        <v>0</v>
      </c>
      <c r="X368" s="237">
        <v>0</v>
      </c>
      <c r="Y368" s="237">
        <f>X368*K368</f>
        <v>0</v>
      </c>
      <c r="Z368" s="237">
        <v>0</v>
      </c>
      <c r="AA368" s="238">
        <f>Z368*K368</f>
        <v>0</v>
      </c>
      <c r="AR368" s="21" t="s">
        <v>531</v>
      </c>
      <c r="AT368" s="21" t="s">
        <v>306</v>
      </c>
      <c r="AU368" s="21" t="s">
        <v>96</v>
      </c>
      <c r="AY368" s="21" t="s">
        <v>191</v>
      </c>
      <c r="BE368" s="152">
        <f>IF(U368="základní",N368,0)</f>
        <v>0</v>
      </c>
      <c r="BF368" s="152">
        <f>IF(U368="snížená",N368,0)</f>
        <v>0</v>
      </c>
      <c r="BG368" s="152">
        <f>IF(U368="zákl. přenesená",N368,0)</f>
        <v>0</v>
      </c>
      <c r="BH368" s="152">
        <f>IF(U368="sníž. přenesená",N368,0)</f>
        <v>0</v>
      </c>
      <c r="BI368" s="152">
        <f>IF(U368="nulová",N368,0)</f>
        <v>0</v>
      </c>
      <c r="BJ368" s="21" t="s">
        <v>89</v>
      </c>
      <c r="BK368" s="152">
        <f>ROUND(L368*K368,2)</f>
        <v>0</v>
      </c>
      <c r="BL368" s="21" t="s">
        <v>251</v>
      </c>
      <c r="BM368" s="21" t="s">
        <v>2115</v>
      </c>
    </row>
    <row r="369" s="1" customFormat="1" ht="144" customHeight="1">
      <c r="B369" s="46"/>
      <c r="C369" s="47"/>
      <c r="D369" s="47"/>
      <c r="E369" s="47"/>
      <c r="F369" s="258" t="s">
        <v>2116</v>
      </c>
      <c r="G369" s="67"/>
      <c r="H369" s="67"/>
      <c r="I369" s="67"/>
      <c r="J369" s="47"/>
      <c r="K369" s="47"/>
      <c r="L369" s="47"/>
      <c r="M369" s="47"/>
      <c r="N369" s="47"/>
      <c r="O369" s="47"/>
      <c r="P369" s="47"/>
      <c r="Q369" s="47"/>
      <c r="R369" s="48"/>
      <c r="T369" s="197"/>
      <c r="U369" s="47"/>
      <c r="V369" s="47"/>
      <c r="W369" s="47"/>
      <c r="X369" s="47"/>
      <c r="Y369" s="47"/>
      <c r="Z369" s="47"/>
      <c r="AA369" s="100"/>
      <c r="AT369" s="21" t="s">
        <v>312</v>
      </c>
      <c r="AU369" s="21" t="s">
        <v>96</v>
      </c>
    </row>
    <row r="370" s="1" customFormat="1" ht="25.5" customHeight="1">
      <c r="B370" s="46"/>
      <c r="C370" s="228" t="s">
        <v>1670</v>
      </c>
      <c r="D370" s="228" t="s">
        <v>192</v>
      </c>
      <c r="E370" s="229" t="s">
        <v>2117</v>
      </c>
      <c r="F370" s="230" t="s">
        <v>2099</v>
      </c>
      <c r="G370" s="230"/>
      <c r="H370" s="230"/>
      <c r="I370" s="230"/>
      <c r="J370" s="231" t="s">
        <v>304</v>
      </c>
      <c r="K370" s="232">
        <v>12.82</v>
      </c>
      <c r="L370" s="233">
        <v>0</v>
      </c>
      <c r="M370" s="234"/>
      <c r="N370" s="235">
        <f>ROUND(L370*K370,2)</f>
        <v>0</v>
      </c>
      <c r="O370" s="235"/>
      <c r="P370" s="235"/>
      <c r="Q370" s="235"/>
      <c r="R370" s="48"/>
      <c r="T370" s="236" t="s">
        <v>22</v>
      </c>
      <c r="U370" s="56" t="s">
        <v>46</v>
      </c>
      <c r="V370" s="47"/>
      <c r="W370" s="237">
        <f>V370*K370</f>
        <v>0</v>
      </c>
      <c r="X370" s="237">
        <v>0</v>
      </c>
      <c r="Y370" s="237">
        <f>X370*K370</f>
        <v>0</v>
      </c>
      <c r="Z370" s="237">
        <v>0</v>
      </c>
      <c r="AA370" s="238">
        <f>Z370*K370</f>
        <v>0</v>
      </c>
      <c r="AR370" s="21" t="s">
        <v>251</v>
      </c>
      <c r="AT370" s="21" t="s">
        <v>192</v>
      </c>
      <c r="AU370" s="21" t="s">
        <v>96</v>
      </c>
      <c r="AY370" s="21" t="s">
        <v>191</v>
      </c>
      <c r="BE370" s="152">
        <f>IF(U370="základní",N370,0)</f>
        <v>0</v>
      </c>
      <c r="BF370" s="152">
        <f>IF(U370="snížená",N370,0)</f>
        <v>0</v>
      </c>
      <c r="BG370" s="152">
        <f>IF(U370="zákl. přenesená",N370,0)</f>
        <v>0</v>
      </c>
      <c r="BH370" s="152">
        <f>IF(U370="sníž. přenesená",N370,0)</f>
        <v>0</v>
      </c>
      <c r="BI370" s="152">
        <f>IF(U370="nulová",N370,0)</f>
        <v>0</v>
      </c>
      <c r="BJ370" s="21" t="s">
        <v>89</v>
      </c>
      <c r="BK370" s="152">
        <f>ROUND(L370*K370,2)</f>
        <v>0</v>
      </c>
      <c r="BL370" s="21" t="s">
        <v>251</v>
      </c>
      <c r="BM370" s="21" t="s">
        <v>2118</v>
      </c>
    </row>
    <row r="371" s="1" customFormat="1" ht="168" customHeight="1">
      <c r="B371" s="46"/>
      <c r="C371" s="47"/>
      <c r="D371" s="47"/>
      <c r="E371" s="47"/>
      <c r="F371" s="258" t="s">
        <v>2093</v>
      </c>
      <c r="G371" s="67"/>
      <c r="H371" s="67"/>
      <c r="I371" s="67"/>
      <c r="J371" s="47"/>
      <c r="K371" s="47"/>
      <c r="L371" s="47"/>
      <c r="M371" s="47"/>
      <c r="N371" s="47"/>
      <c r="O371" s="47"/>
      <c r="P371" s="47"/>
      <c r="Q371" s="47"/>
      <c r="R371" s="48"/>
      <c r="T371" s="197"/>
      <c r="U371" s="47"/>
      <c r="V371" s="47"/>
      <c r="W371" s="47"/>
      <c r="X371" s="47"/>
      <c r="Y371" s="47"/>
      <c r="Z371" s="47"/>
      <c r="AA371" s="100"/>
      <c r="AT371" s="21" t="s">
        <v>312</v>
      </c>
      <c r="AU371" s="21" t="s">
        <v>96</v>
      </c>
    </row>
    <row r="372" s="1" customFormat="1" ht="38.25" customHeight="1">
      <c r="B372" s="46"/>
      <c r="C372" s="250" t="s">
        <v>1675</v>
      </c>
      <c r="D372" s="250" t="s">
        <v>306</v>
      </c>
      <c r="E372" s="251" t="s">
        <v>2119</v>
      </c>
      <c r="F372" s="252" t="s">
        <v>2120</v>
      </c>
      <c r="G372" s="252"/>
      <c r="H372" s="252"/>
      <c r="I372" s="252"/>
      <c r="J372" s="253" t="s">
        <v>688</v>
      </c>
      <c r="K372" s="254">
        <v>1</v>
      </c>
      <c r="L372" s="255">
        <v>0</v>
      </c>
      <c r="M372" s="256"/>
      <c r="N372" s="257">
        <f>ROUND(L372*K372,2)</f>
        <v>0</v>
      </c>
      <c r="O372" s="235"/>
      <c r="P372" s="235"/>
      <c r="Q372" s="235"/>
      <c r="R372" s="48"/>
      <c r="T372" s="236" t="s">
        <v>22</v>
      </c>
      <c r="U372" s="56" t="s">
        <v>46</v>
      </c>
      <c r="V372" s="47"/>
      <c r="W372" s="237">
        <f>V372*K372</f>
        <v>0</v>
      </c>
      <c r="X372" s="237">
        <v>0</v>
      </c>
      <c r="Y372" s="237">
        <f>X372*K372</f>
        <v>0</v>
      </c>
      <c r="Z372" s="237">
        <v>0</v>
      </c>
      <c r="AA372" s="238">
        <f>Z372*K372</f>
        <v>0</v>
      </c>
      <c r="AR372" s="21" t="s">
        <v>531</v>
      </c>
      <c r="AT372" s="21" t="s">
        <v>306</v>
      </c>
      <c r="AU372" s="21" t="s">
        <v>96</v>
      </c>
      <c r="AY372" s="21" t="s">
        <v>191</v>
      </c>
      <c r="BE372" s="152">
        <f>IF(U372="základní",N372,0)</f>
        <v>0</v>
      </c>
      <c r="BF372" s="152">
        <f>IF(U372="snížená",N372,0)</f>
        <v>0</v>
      </c>
      <c r="BG372" s="152">
        <f>IF(U372="zákl. přenesená",N372,0)</f>
        <v>0</v>
      </c>
      <c r="BH372" s="152">
        <f>IF(U372="sníž. přenesená",N372,0)</f>
        <v>0</v>
      </c>
      <c r="BI372" s="152">
        <f>IF(U372="nulová",N372,0)</f>
        <v>0</v>
      </c>
      <c r="BJ372" s="21" t="s">
        <v>89</v>
      </c>
      <c r="BK372" s="152">
        <f>ROUND(L372*K372,2)</f>
        <v>0</v>
      </c>
      <c r="BL372" s="21" t="s">
        <v>251</v>
      </c>
      <c r="BM372" s="21" t="s">
        <v>2121</v>
      </c>
    </row>
    <row r="373" s="1" customFormat="1" ht="144" customHeight="1">
      <c r="B373" s="46"/>
      <c r="C373" s="47"/>
      <c r="D373" s="47"/>
      <c r="E373" s="47"/>
      <c r="F373" s="258" t="s">
        <v>2122</v>
      </c>
      <c r="G373" s="67"/>
      <c r="H373" s="67"/>
      <c r="I373" s="67"/>
      <c r="J373" s="47"/>
      <c r="K373" s="47"/>
      <c r="L373" s="47"/>
      <c r="M373" s="47"/>
      <c r="N373" s="47"/>
      <c r="O373" s="47"/>
      <c r="P373" s="47"/>
      <c r="Q373" s="47"/>
      <c r="R373" s="48"/>
      <c r="T373" s="197"/>
      <c r="U373" s="47"/>
      <c r="V373" s="47"/>
      <c r="W373" s="47"/>
      <c r="X373" s="47"/>
      <c r="Y373" s="47"/>
      <c r="Z373" s="47"/>
      <c r="AA373" s="100"/>
      <c r="AT373" s="21" t="s">
        <v>312</v>
      </c>
      <c r="AU373" s="21" t="s">
        <v>96</v>
      </c>
    </row>
    <row r="374" s="1" customFormat="1" ht="25.5" customHeight="1">
      <c r="B374" s="46"/>
      <c r="C374" s="228" t="s">
        <v>1679</v>
      </c>
      <c r="D374" s="228" t="s">
        <v>192</v>
      </c>
      <c r="E374" s="229" t="s">
        <v>2123</v>
      </c>
      <c r="F374" s="230" t="s">
        <v>2099</v>
      </c>
      <c r="G374" s="230"/>
      <c r="H374" s="230"/>
      <c r="I374" s="230"/>
      <c r="J374" s="231" t="s">
        <v>304</v>
      </c>
      <c r="K374" s="232">
        <v>4.4800000000000004</v>
      </c>
      <c r="L374" s="233">
        <v>0</v>
      </c>
      <c r="M374" s="234"/>
      <c r="N374" s="235">
        <f>ROUND(L374*K374,2)</f>
        <v>0</v>
      </c>
      <c r="O374" s="235"/>
      <c r="P374" s="235"/>
      <c r="Q374" s="235"/>
      <c r="R374" s="48"/>
      <c r="T374" s="236" t="s">
        <v>22</v>
      </c>
      <c r="U374" s="56" t="s">
        <v>46</v>
      </c>
      <c r="V374" s="47"/>
      <c r="W374" s="237">
        <f>V374*K374</f>
        <v>0</v>
      </c>
      <c r="X374" s="237">
        <v>0</v>
      </c>
      <c r="Y374" s="237">
        <f>X374*K374</f>
        <v>0</v>
      </c>
      <c r="Z374" s="237">
        <v>0</v>
      </c>
      <c r="AA374" s="238">
        <f>Z374*K374</f>
        <v>0</v>
      </c>
      <c r="AR374" s="21" t="s">
        <v>251</v>
      </c>
      <c r="AT374" s="21" t="s">
        <v>192</v>
      </c>
      <c r="AU374" s="21" t="s">
        <v>96</v>
      </c>
      <c r="AY374" s="21" t="s">
        <v>191</v>
      </c>
      <c r="BE374" s="152">
        <f>IF(U374="základní",N374,0)</f>
        <v>0</v>
      </c>
      <c r="BF374" s="152">
        <f>IF(U374="snížená",N374,0)</f>
        <v>0</v>
      </c>
      <c r="BG374" s="152">
        <f>IF(U374="zákl. přenesená",N374,0)</f>
        <v>0</v>
      </c>
      <c r="BH374" s="152">
        <f>IF(U374="sníž. přenesená",N374,0)</f>
        <v>0</v>
      </c>
      <c r="BI374" s="152">
        <f>IF(U374="nulová",N374,0)</f>
        <v>0</v>
      </c>
      <c r="BJ374" s="21" t="s">
        <v>89</v>
      </c>
      <c r="BK374" s="152">
        <f>ROUND(L374*K374,2)</f>
        <v>0</v>
      </c>
      <c r="BL374" s="21" t="s">
        <v>251</v>
      </c>
      <c r="BM374" s="21" t="s">
        <v>2124</v>
      </c>
    </row>
    <row r="375" s="1" customFormat="1" ht="168" customHeight="1">
      <c r="B375" s="46"/>
      <c r="C375" s="47"/>
      <c r="D375" s="47"/>
      <c r="E375" s="47"/>
      <c r="F375" s="258" t="s">
        <v>2093</v>
      </c>
      <c r="G375" s="67"/>
      <c r="H375" s="67"/>
      <c r="I375" s="67"/>
      <c r="J375" s="47"/>
      <c r="K375" s="47"/>
      <c r="L375" s="47"/>
      <c r="M375" s="47"/>
      <c r="N375" s="47"/>
      <c r="O375" s="47"/>
      <c r="P375" s="47"/>
      <c r="Q375" s="47"/>
      <c r="R375" s="48"/>
      <c r="T375" s="197"/>
      <c r="U375" s="47"/>
      <c r="V375" s="47"/>
      <c r="W375" s="47"/>
      <c r="X375" s="47"/>
      <c r="Y375" s="47"/>
      <c r="Z375" s="47"/>
      <c r="AA375" s="100"/>
      <c r="AT375" s="21" t="s">
        <v>312</v>
      </c>
      <c r="AU375" s="21" t="s">
        <v>96</v>
      </c>
    </row>
    <row r="376" s="1" customFormat="1" ht="38.25" customHeight="1">
      <c r="B376" s="46"/>
      <c r="C376" s="250" t="s">
        <v>1683</v>
      </c>
      <c r="D376" s="250" t="s">
        <v>306</v>
      </c>
      <c r="E376" s="251" t="s">
        <v>2125</v>
      </c>
      <c r="F376" s="252" t="s">
        <v>2126</v>
      </c>
      <c r="G376" s="252"/>
      <c r="H376" s="252"/>
      <c r="I376" s="252"/>
      <c r="J376" s="253" t="s">
        <v>688</v>
      </c>
      <c r="K376" s="254">
        <v>1</v>
      </c>
      <c r="L376" s="255">
        <v>0</v>
      </c>
      <c r="M376" s="256"/>
      <c r="N376" s="257">
        <f>ROUND(L376*K376,2)</f>
        <v>0</v>
      </c>
      <c r="O376" s="235"/>
      <c r="P376" s="235"/>
      <c r="Q376" s="235"/>
      <c r="R376" s="48"/>
      <c r="T376" s="236" t="s">
        <v>22</v>
      </c>
      <c r="U376" s="56" t="s">
        <v>46</v>
      </c>
      <c r="V376" s="47"/>
      <c r="W376" s="237">
        <f>V376*K376</f>
        <v>0</v>
      </c>
      <c r="X376" s="237">
        <v>0</v>
      </c>
      <c r="Y376" s="237">
        <f>X376*K376</f>
        <v>0</v>
      </c>
      <c r="Z376" s="237">
        <v>0</v>
      </c>
      <c r="AA376" s="238">
        <f>Z376*K376</f>
        <v>0</v>
      </c>
      <c r="AR376" s="21" t="s">
        <v>531</v>
      </c>
      <c r="AT376" s="21" t="s">
        <v>306</v>
      </c>
      <c r="AU376" s="21" t="s">
        <v>96</v>
      </c>
      <c r="AY376" s="21" t="s">
        <v>191</v>
      </c>
      <c r="BE376" s="152">
        <f>IF(U376="základní",N376,0)</f>
        <v>0</v>
      </c>
      <c r="BF376" s="152">
        <f>IF(U376="snížená",N376,0)</f>
        <v>0</v>
      </c>
      <c r="BG376" s="152">
        <f>IF(U376="zákl. přenesená",N376,0)</f>
        <v>0</v>
      </c>
      <c r="BH376" s="152">
        <f>IF(U376="sníž. přenesená",N376,0)</f>
        <v>0</v>
      </c>
      <c r="BI376" s="152">
        <f>IF(U376="nulová",N376,0)</f>
        <v>0</v>
      </c>
      <c r="BJ376" s="21" t="s">
        <v>89</v>
      </c>
      <c r="BK376" s="152">
        <f>ROUND(L376*K376,2)</f>
        <v>0</v>
      </c>
      <c r="BL376" s="21" t="s">
        <v>251</v>
      </c>
      <c r="BM376" s="21" t="s">
        <v>2127</v>
      </c>
    </row>
    <row r="377" s="1" customFormat="1" ht="144" customHeight="1">
      <c r="B377" s="46"/>
      <c r="C377" s="47"/>
      <c r="D377" s="47"/>
      <c r="E377" s="47"/>
      <c r="F377" s="258" t="s">
        <v>2128</v>
      </c>
      <c r="G377" s="67"/>
      <c r="H377" s="67"/>
      <c r="I377" s="67"/>
      <c r="J377" s="47"/>
      <c r="K377" s="47"/>
      <c r="L377" s="47"/>
      <c r="M377" s="47"/>
      <c r="N377" s="47"/>
      <c r="O377" s="47"/>
      <c r="P377" s="47"/>
      <c r="Q377" s="47"/>
      <c r="R377" s="48"/>
      <c r="T377" s="197"/>
      <c r="U377" s="47"/>
      <c r="V377" s="47"/>
      <c r="W377" s="47"/>
      <c r="X377" s="47"/>
      <c r="Y377" s="47"/>
      <c r="Z377" s="47"/>
      <c r="AA377" s="100"/>
      <c r="AT377" s="21" t="s">
        <v>312</v>
      </c>
      <c r="AU377" s="21" t="s">
        <v>96</v>
      </c>
    </row>
    <row r="378" s="1" customFormat="1" ht="16.5" customHeight="1">
      <c r="B378" s="46"/>
      <c r="C378" s="228" t="s">
        <v>1687</v>
      </c>
      <c r="D378" s="228" t="s">
        <v>192</v>
      </c>
      <c r="E378" s="229" t="s">
        <v>2129</v>
      </c>
      <c r="F378" s="230" t="s">
        <v>2091</v>
      </c>
      <c r="G378" s="230"/>
      <c r="H378" s="230"/>
      <c r="I378" s="230"/>
      <c r="J378" s="231" t="s">
        <v>304</v>
      </c>
      <c r="K378" s="232">
        <v>9.9700000000000006</v>
      </c>
      <c r="L378" s="233">
        <v>0</v>
      </c>
      <c r="M378" s="234"/>
      <c r="N378" s="235">
        <f>ROUND(L378*K378,2)</f>
        <v>0</v>
      </c>
      <c r="O378" s="235"/>
      <c r="P378" s="235"/>
      <c r="Q378" s="235"/>
      <c r="R378" s="48"/>
      <c r="T378" s="236" t="s">
        <v>22</v>
      </c>
      <c r="U378" s="56" t="s">
        <v>46</v>
      </c>
      <c r="V378" s="47"/>
      <c r="W378" s="237">
        <f>V378*K378</f>
        <v>0</v>
      </c>
      <c r="X378" s="237">
        <v>0</v>
      </c>
      <c r="Y378" s="237">
        <f>X378*K378</f>
        <v>0</v>
      </c>
      <c r="Z378" s="237">
        <v>0</v>
      </c>
      <c r="AA378" s="238">
        <f>Z378*K378</f>
        <v>0</v>
      </c>
      <c r="AR378" s="21" t="s">
        <v>251</v>
      </c>
      <c r="AT378" s="21" t="s">
        <v>192</v>
      </c>
      <c r="AU378" s="21" t="s">
        <v>96</v>
      </c>
      <c r="AY378" s="21" t="s">
        <v>191</v>
      </c>
      <c r="BE378" s="152">
        <f>IF(U378="základní",N378,0)</f>
        <v>0</v>
      </c>
      <c r="BF378" s="152">
        <f>IF(U378="snížená",N378,0)</f>
        <v>0</v>
      </c>
      <c r="BG378" s="152">
        <f>IF(U378="zákl. přenesená",N378,0)</f>
        <v>0</v>
      </c>
      <c r="BH378" s="152">
        <f>IF(U378="sníž. přenesená",N378,0)</f>
        <v>0</v>
      </c>
      <c r="BI378" s="152">
        <f>IF(U378="nulová",N378,0)</f>
        <v>0</v>
      </c>
      <c r="BJ378" s="21" t="s">
        <v>89</v>
      </c>
      <c r="BK378" s="152">
        <f>ROUND(L378*K378,2)</f>
        <v>0</v>
      </c>
      <c r="BL378" s="21" t="s">
        <v>251</v>
      </c>
      <c r="BM378" s="21" t="s">
        <v>2130</v>
      </c>
    </row>
    <row r="379" s="1" customFormat="1" ht="168" customHeight="1">
      <c r="B379" s="46"/>
      <c r="C379" s="47"/>
      <c r="D379" s="47"/>
      <c r="E379" s="47"/>
      <c r="F379" s="258" t="s">
        <v>2093</v>
      </c>
      <c r="G379" s="67"/>
      <c r="H379" s="67"/>
      <c r="I379" s="67"/>
      <c r="J379" s="47"/>
      <c r="K379" s="47"/>
      <c r="L379" s="47"/>
      <c r="M379" s="47"/>
      <c r="N379" s="47"/>
      <c r="O379" s="47"/>
      <c r="P379" s="47"/>
      <c r="Q379" s="47"/>
      <c r="R379" s="48"/>
      <c r="T379" s="197"/>
      <c r="U379" s="47"/>
      <c r="V379" s="47"/>
      <c r="W379" s="47"/>
      <c r="X379" s="47"/>
      <c r="Y379" s="47"/>
      <c r="Z379" s="47"/>
      <c r="AA379" s="100"/>
      <c r="AT379" s="21" t="s">
        <v>312</v>
      </c>
      <c r="AU379" s="21" t="s">
        <v>96</v>
      </c>
    </row>
    <row r="380" s="1" customFormat="1" ht="38.25" customHeight="1">
      <c r="B380" s="46"/>
      <c r="C380" s="250" t="s">
        <v>1689</v>
      </c>
      <c r="D380" s="250" t="s">
        <v>306</v>
      </c>
      <c r="E380" s="251" t="s">
        <v>2131</v>
      </c>
      <c r="F380" s="252" t="s">
        <v>2132</v>
      </c>
      <c r="G380" s="252"/>
      <c r="H380" s="252"/>
      <c r="I380" s="252"/>
      <c r="J380" s="253" t="s">
        <v>688</v>
      </c>
      <c r="K380" s="254">
        <v>1</v>
      </c>
      <c r="L380" s="255">
        <v>0</v>
      </c>
      <c r="M380" s="256"/>
      <c r="N380" s="257">
        <f>ROUND(L380*K380,2)</f>
        <v>0</v>
      </c>
      <c r="O380" s="235"/>
      <c r="P380" s="235"/>
      <c r="Q380" s="235"/>
      <c r="R380" s="48"/>
      <c r="T380" s="236" t="s">
        <v>22</v>
      </c>
      <c r="U380" s="56" t="s">
        <v>46</v>
      </c>
      <c r="V380" s="47"/>
      <c r="W380" s="237">
        <f>V380*K380</f>
        <v>0</v>
      </c>
      <c r="X380" s="237">
        <v>0</v>
      </c>
      <c r="Y380" s="237">
        <f>X380*K380</f>
        <v>0</v>
      </c>
      <c r="Z380" s="237">
        <v>0</v>
      </c>
      <c r="AA380" s="238">
        <f>Z380*K380</f>
        <v>0</v>
      </c>
      <c r="AR380" s="21" t="s">
        <v>531</v>
      </c>
      <c r="AT380" s="21" t="s">
        <v>306</v>
      </c>
      <c r="AU380" s="21" t="s">
        <v>96</v>
      </c>
      <c r="AY380" s="21" t="s">
        <v>191</v>
      </c>
      <c r="BE380" s="152">
        <f>IF(U380="základní",N380,0)</f>
        <v>0</v>
      </c>
      <c r="BF380" s="152">
        <f>IF(U380="snížená",N380,0)</f>
        <v>0</v>
      </c>
      <c r="BG380" s="152">
        <f>IF(U380="zákl. přenesená",N380,0)</f>
        <v>0</v>
      </c>
      <c r="BH380" s="152">
        <f>IF(U380="sníž. přenesená",N380,0)</f>
        <v>0</v>
      </c>
      <c r="BI380" s="152">
        <f>IF(U380="nulová",N380,0)</f>
        <v>0</v>
      </c>
      <c r="BJ380" s="21" t="s">
        <v>89</v>
      </c>
      <c r="BK380" s="152">
        <f>ROUND(L380*K380,2)</f>
        <v>0</v>
      </c>
      <c r="BL380" s="21" t="s">
        <v>251</v>
      </c>
      <c r="BM380" s="21" t="s">
        <v>2133</v>
      </c>
    </row>
    <row r="381" s="1" customFormat="1" ht="120" customHeight="1">
      <c r="B381" s="46"/>
      <c r="C381" s="47"/>
      <c r="D381" s="47"/>
      <c r="E381" s="47"/>
      <c r="F381" s="258" t="s">
        <v>2134</v>
      </c>
      <c r="G381" s="67"/>
      <c r="H381" s="67"/>
      <c r="I381" s="67"/>
      <c r="J381" s="47"/>
      <c r="K381" s="47"/>
      <c r="L381" s="47"/>
      <c r="M381" s="47"/>
      <c r="N381" s="47"/>
      <c r="O381" s="47"/>
      <c r="P381" s="47"/>
      <c r="Q381" s="47"/>
      <c r="R381" s="48"/>
      <c r="T381" s="197"/>
      <c r="U381" s="47"/>
      <c r="V381" s="47"/>
      <c r="W381" s="47"/>
      <c r="X381" s="47"/>
      <c r="Y381" s="47"/>
      <c r="Z381" s="47"/>
      <c r="AA381" s="100"/>
      <c r="AT381" s="21" t="s">
        <v>312</v>
      </c>
      <c r="AU381" s="21" t="s">
        <v>96</v>
      </c>
    </row>
    <row r="382" s="1" customFormat="1" ht="25.5" customHeight="1">
      <c r="B382" s="46"/>
      <c r="C382" s="228" t="s">
        <v>1693</v>
      </c>
      <c r="D382" s="228" t="s">
        <v>192</v>
      </c>
      <c r="E382" s="229" t="s">
        <v>2135</v>
      </c>
      <c r="F382" s="230" t="s">
        <v>2099</v>
      </c>
      <c r="G382" s="230"/>
      <c r="H382" s="230"/>
      <c r="I382" s="230"/>
      <c r="J382" s="231" t="s">
        <v>304</v>
      </c>
      <c r="K382" s="232">
        <v>6.1399999999999997</v>
      </c>
      <c r="L382" s="233">
        <v>0</v>
      </c>
      <c r="M382" s="234"/>
      <c r="N382" s="235">
        <f>ROUND(L382*K382,2)</f>
        <v>0</v>
      </c>
      <c r="O382" s="235"/>
      <c r="P382" s="235"/>
      <c r="Q382" s="235"/>
      <c r="R382" s="48"/>
      <c r="T382" s="236" t="s">
        <v>22</v>
      </c>
      <c r="U382" s="56" t="s">
        <v>46</v>
      </c>
      <c r="V382" s="47"/>
      <c r="W382" s="237">
        <f>V382*K382</f>
        <v>0</v>
      </c>
      <c r="X382" s="237">
        <v>0</v>
      </c>
      <c r="Y382" s="237">
        <f>X382*K382</f>
        <v>0</v>
      </c>
      <c r="Z382" s="237">
        <v>0</v>
      </c>
      <c r="AA382" s="238">
        <f>Z382*K382</f>
        <v>0</v>
      </c>
      <c r="AR382" s="21" t="s">
        <v>251</v>
      </c>
      <c r="AT382" s="21" t="s">
        <v>192</v>
      </c>
      <c r="AU382" s="21" t="s">
        <v>96</v>
      </c>
      <c r="AY382" s="21" t="s">
        <v>191</v>
      </c>
      <c r="BE382" s="152">
        <f>IF(U382="základní",N382,0)</f>
        <v>0</v>
      </c>
      <c r="BF382" s="152">
        <f>IF(U382="snížená",N382,0)</f>
        <v>0</v>
      </c>
      <c r="BG382" s="152">
        <f>IF(U382="zákl. přenesená",N382,0)</f>
        <v>0</v>
      </c>
      <c r="BH382" s="152">
        <f>IF(U382="sníž. přenesená",N382,0)</f>
        <v>0</v>
      </c>
      <c r="BI382" s="152">
        <f>IF(U382="nulová",N382,0)</f>
        <v>0</v>
      </c>
      <c r="BJ382" s="21" t="s">
        <v>89</v>
      </c>
      <c r="BK382" s="152">
        <f>ROUND(L382*K382,2)</f>
        <v>0</v>
      </c>
      <c r="BL382" s="21" t="s">
        <v>251</v>
      </c>
      <c r="BM382" s="21" t="s">
        <v>2136</v>
      </c>
    </row>
    <row r="383" s="1" customFormat="1" ht="168" customHeight="1">
      <c r="B383" s="46"/>
      <c r="C383" s="47"/>
      <c r="D383" s="47"/>
      <c r="E383" s="47"/>
      <c r="F383" s="258" t="s">
        <v>2093</v>
      </c>
      <c r="G383" s="67"/>
      <c r="H383" s="67"/>
      <c r="I383" s="67"/>
      <c r="J383" s="47"/>
      <c r="K383" s="47"/>
      <c r="L383" s="47"/>
      <c r="M383" s="47"/>
      <c r="N383" s="47"/>
      <c r="O383" s="47"/>
      <c r="P383" s="47"/>
      <c r="Q383" s="47"/>
      <c r="R383" s="48"/>
      <c r="T383" s="197"/>
      <c r="U383" s="47"/>
      <c r="V383" s="47"/>
      <c r="W383" s="47"/>
      <c r="X383" s="47"/>
      <c r="Y383" s="47"/>
      <c r="Z383" s="47"/>
      <c r="AA383" s="100"/>
      <c r="AT383" s="21" t="s">
        <v>312</v>
      </c>
      <c r="AU383" s="21" t="s">
        <v>96</v>
      </c>
    </row>
    <row r="384" s="1" customFormat="1" ht="38.25" customHeight="1">
      <c r="B384" s="46"/>
      <c r="C384" s="250" t="s">
        <v>2137</v>
      </c>
      <c r="D384" s="250" t="s">
        <v>306</v>
      </c>
      <c r="E384" s="251" t="s">
        <v>2138</v>
      </c>
      <c r="F384" s="252" t="s">
        <v>2139</v>
      </c>
      <c r="G384" s="252"/>
      <c r="H384" s="252"/>
      <c r="I384" s="252"/>
      <c r="J384" s="253" t="s">
        <v>688</v>
      </c>
      <c r="K384" s="254">
        <v>1</v>
      </c>
      <c r="L384" s="255">
        <v>0</v>
      </c>
      <c r="M384" s="256"/>
      <c r="N384" s="257">
        <f>ROUND(L384*K384,2)</f>
        <v>0</v>
      </c>
      <c r="O384" s="235"/>
      <c r="P384" s="235"/>
      <c r="Q384" s="235"/>
      <c r="R384" s="48"/>
      <c r="T384" s="236" t="s">
        <v>22</v>
      </c>
      <c r="U384" s="56" t="s">
        <v>46</v>
      </c>
      <c r="V384" s="47"/>
      <c r="W384" s="237">
        <f>V384*K384</f>
        <v>0</v>
      </c>
      <c r="X384" s="237">
        <v>0</v>
      </c>
      <c r="Y384" s="237">
        <f>X384*K384</f>
        <v>0</v>
      </c>
      <c r="Z384" s="237">
        <v>0</v>
      </c>
      <c r="AA384" s="238">
        <f>Z384*K384</f>
        <v>0</v>
      </c>
      <c r="AR384" s="21" t="s">
        <v>531</v>
      </c>
      <c r="AT384" s="21" t="s">
        <v>306</v>
      </c>
      <c r="AU384" s="21" t="s">
        <v>96</v>
      </c>
      <c r="AY384" s="21" t="s">
        <v>191</v>
      </c>
      <c r="BE384" s="152">
        <f>IF(U384="základní",N384,0)</f>
        <v>0</v>
      </c>
      <c r="BF384" s="152">
        <f>IF(U384="snížená",N384,0)</f>
        <v>0</v>
      </c>
      <c r="BG384" s="152">
        <f>IF(U384="zákl. přenesená",N384,0)</f>
        <v>0</v>
      </c>
      <c r="BH384" s="152">
        <f>IF(U384="sníž. přenesená",N384,0)</f>
        <v>0</v>
      </c>
      <c r="BI384" s="152">
        <f>IF(U384="nulová",N384,0)</f>
        <v>0</v>
      </c>
      <c r="BJ384" s="21" t="s">
        <v>89</v>
      </c>
      <c r="BK384" s="152">
        <f>ROUND(L384*K384,2)</f>
        <v>0</v>
      </c>
      <c r="BL384" s="21" t="s">
        <v>251</v>
      </c>
      <c r="BM384" s="21" t="s">
        <v>2140</v>
      </c>
    </row>
    <row r="385" s="1" customFormat="1" ht="144" customHeight="1">
      <c r="B385" s="46"/>
      <c r="C385" s="47"/>
      <c r="D385" s="47"/>
      <c r="E385" s="47"/>
      <c r="F385" s="258" t="s">
        <v>2141</v>
      </c>
      <c r="G385" s="67"/>
      <c r="H385" s="67"/>
      <c r="I385" s="67"/>
      <c r="J385" s="47"/>
      <c r="K385" s="47"/>
      <c r="L385" s="47"/>
      <c r="M385" s="47"/>
      <c r="N385" s="47"/>
      <c r="O385" s="47"/>
      <c r="P385" s="47"/>
      <c r="Q385" s="47"/>
      <c r="R385" s="48"/>
      <c r="T385" s="197"/>
      <c r="U385" s="47"/>
      <c r="V385" s="47"/>
      <c r="W385" s="47"/>
      <c r="X385" s="47"/>
      <c r="Y385" s="47"/>
      <c r="Z385" s="47"/>
      <c r="AA385" s="100"/>
      <c r="AT385" s="21" t="s">
        <v>312</v>
      </c>
      <c r="AU385" s="21" t="s">
        <v>96</v>
      </c>
    </row>
    <row r="386" s="10" customFormat="1" ht="29.88" customHeight="1">
      <c r="B386" s="215"/>
      <c r="C386" s="216"/>
      <c r="D386" s="225" t="s">
        <v>1702</v>
      </c>
      <c r="E386" s="225"/>
      <c r="F386" s="225"/>
      <c r="G386" s="225"/>
      <c r="H386" s="225"/>
      <c r="I386" s="225"/>
      <c r="J386" s="225"/>
      <c r="K386" s="225"/>
      <c r="L386" s="225"/>
      <c r="M386" s="225"/>
      <c r="N386" s="226">
        <f>BK386</f>
        <v>0</v>
      </c>
      <c r="O386" s="227"/>
      <c r="P386" s="227"/>
      <c r="Q386" s="227"/>
      <c r="R386" s="218"/>
      <c r="T386" s="219"/>
      <c r="U386" s="216"/>
      <c r="V386" s="216"/>
      <c r="W386" s="220">
        <f>SUM(W387:W434)</f>
        <v>0</v>
      </c>
      <c r="X386" s="216"/>
      <c r="Y386" s="220">
        <f>SUM(Y387:Y434)</f>
        <v>0</v>
      </c>
      <c r="Z386" s="216"/>
      <c r="AA386" s="221">
        <f>SUM(AA387:AA434)</f>
        <v>0</v>
      </c>
      <c r="AR386" s="222" t="s">
        <v>96</v>
      </c>
      <c r="AT386" s="223" t="s">
        <v>80</v>
      </c>
      <c r="AU386" s="223" t="s">
        <v>89</v>
      </c>
      <c r="AY386" s="222" t="s">
        <v>191</v>
      </c>
      <c r="BK386" s="224">
        <f>SUM(BK387:BK434)</f>
        <v>0</v>
      </c>
    </row>
    <row r="387" s="1" customFormat="1" ht="25.5" customHeight="1">
      <c r="B387" s="46"/>
      <c r="C387" s="228" t="s">
        <v>2142</v>
      </c>
      <c r="D387" s="228" t="s">
        <v>192</v>
      </c>
      <c r="E387" s="229" t="s">
        <v>2143</v>
      </c>
      <c r="F387" s="230" t="s">
        <v>2144</v>
      </c>
      <c r="G387" s="230"/>
      <c r="H387" s="230"/>
      <c r="I387" s="230"/>
      <c r="J387" s="231" t="s">
        <v>688</v>
      </c>
      <c r="K387" s="232">
        <v>1</v>
      </c>
      <c r="L387" s="233">
        <v>0</v>
      </c>
      <c r="M387" s="234"/>
      <c r="N387" s="235">
        <f>ROUND(L387*K387,2)</f>
        <v>0</v>
      </c>
      <c r="O387" s="235"/>
      <c r="P387" s="235"/>
      <c r="Q387" s="235"/>
      <c r="R387" s="48"/>
      <c r="T387" s="236" t="s">
        <v>22</v>
      </c>
      <c r="U387" s="56" t="s">
        <v>46</v>
      </c>
      <c r="V387" s="47"/>
      <c r="W387" s="237">
        <f>V387*K387</f>
        <v>0</v>
      </c>
      <c r="X387" s="237">
        <v>0</v>
      </c>
      <c r="Y387" s="237">
        <f>X387*K387</f>
        <v>0</v>
      </c>
      <c r="Z387" s="237">
        <v>0</v>
      </c>
      <c r="AA387" s="238">
        <f>Z387*K387</f>
        <v>0</v>
      </c>
      <c r="AR387" s="21" t="s">
        <v>251</v>
      </c>
      <c r="AT387" s="21" t="s">
        <v>192</v>
      </c>
      <c r="AU387" s="21" t="s">
        <v>96</v>
      </c>
      <c r="AY387" s="21" t="s">
        <v>191</v>
      </c>
      <c r="BE387" s="152">
        <f>IF(U387="základní",N387,0)</f>
        <v>0</v>
      </c>
      <c r="BF387" s="152">
        <f>IF(U387="snížená",N387,0)</f>
        <v>0</v>
      </c>
      <c r="BG387" s="152">
        <f>IF(U387="zákl. přenesená",N387,0)</f>
        <v>0</v>
      </c>
      <c r="BH387" s="152">
        <f>IF(U387="sníž. přenesená",N387,0)</f>
        <v>0</v>
      </c>
      <c r="BI387" s="152">
        <f>IF(U387="nulová",N387,0)</f>
        <v>0</v>
      </c>
      <c r="BJ387" s="21" t="s">
        <v>89</v>
      </c>
      <c r="BK387" s="152">
        <f>ROUND(L387*K387,2)</f>
        <v>0</v>
      </c>
      <c r="BL387" s="21" t="s">
        <v>251</v>
      </c>
      <c r="BM387" s="21" t="s">
        <v>2145</v>
      </c>
    </row>
    <row r="388" s="1" customFormat="1" ht="180" customHeight="1">
      <c r="B388" s="46"/>
      <c r="C388" s="47"/>
      <c r="D388" s="47"/>
      <c r="E388" s="47"/>
      <c r="F388" s="258" t="s">
        <v>2146</v>
      </c>
      <c r="G388" s="67"/>
      <c r="H388" s="67"/>
      <c r="I388" s="67"/>
      <c r="J388" s="47"/>
      <c r="K388" s="47"/>
      <c r="L388" s="47"/>
      <c r="M388" s="47"/>
      <c r="N388" s="47"/>
      <c r="O388" s="47"/>
      <c r="P388" s="47"/>
      <c r="Q388" s="47"/>
      <c r="R388" s="48"/>
      <c r="T388" s="197"/>
      <c r="U388" s="47"/>
      <c r="V388" s="47"/>
      <c r="W388" s="47"/>
      <c r="X388" s="47"/>
      <c r="Y388" s="47"/>
      <c r="Z388" s="47"/>
      <c r="AA388" s="100"/>
      <c r="AT388" s="21" t="s">
        <v>312</v>
      </c>
      <c r="AU388" s="21" t="s">
        <v>96</v>
      </c>
    </row>
    <row r="389" s="1" customFormat="1" ht="25.5" customHeight="1">
      <c r="B389" s="46"/>
      <c r="C389" s="250" t="s">
        <v>2147</v>
      </c>
      <c r="D389" s="250" t="s">
        <v>306</v>
      </c>
      <c r="E389" s="251" t="s">
        <v>2148</v>
      </c>
      <c r="F389" s="252" t="s">
        <v>2149</v>
      </c>
      <c r="G389" s="252"/>
      <c r="H389" s="252"/>
      <c r="I389" s="252"/>
      <c r="J389" s="253" t="s">
        <v>688</v>
      </c>
      <c r="K389" s="254">
        <v>1</v>
      </c>
      <c r="L389" s="255">
        <v>0</v>
      </c>
      <c r="M389" s="256"/>
      <c r="N389" s="257">
        <f>ROUND(L389*K389,2)</f>
        <v>0</v>
      </c>
      <c r="O389" s="235"/>
      <c r="P389" s="235"/>
      <c r="Q389" s="235"/>
      <c r="R389" s="48"/>
      <c r="T389" s="236" t="s">
        <v>22</v>
      </c>
      <c r="U389" s="56" t="s">
        <v>46</v>
      </c>
      <c r="V389" s="47"/>
      <c r="W389" s="237">
        <f>V389*K389</f>
        <v>0</v>
      </c>
      <c r="X389" s="237">
        <v>0</v>
      </c>
      <c r="Y389" s="237">
        <f>X389*K389</f>
        <v>0</v>
      </c>
      <c r="Z389" s="237">
        <v>0</v>
      </c>
      <c r="AA389" s="238">
        <f>Z389*K389</f>
        <v>0</v>
      </c>
      <c r="AR389" s="21" t="s">
        <v>531</v>
      </c>
      <c r="AT389" s="21" t="s">
        <v>306</v>
      </c>
      <c r="AU389" s="21" t="s">
        <v>96</v>
      </c>
      <c r="AY389" s="21" t="s">
        <v>191</v>
      </c>
      <c r="BE389" s="152">
        <f>IF(U389="základní",N389,0)</f>
        <v>0</v>
      </c>
      <c r="BF389" s="152">
        <f>IF(U389="snížená",N389,0)</f>
        <v>0</v>
      </c>
      <c r="BG389" s="152">
        <f>IF(U389="zákl. přenesená",N389,0)</f>
        <v>0</v>
      </c>
      <c r="BH389" s="152">
        <f>IF(U389="sníž. přenesená",N389,0)</f>
        <v>0</v>
      </c>
      <c r="BI389" s="152">
        <f>IF(U389="nulová",N389,0)</f>
        <v>0</v>
      </c>
      <c r="BJ389" s="21" t="s">
        <v>89</v>
      </c>
      <c r="BK389" s="152">
        <f>ROUND(L389*K389,2)</f>
        <v>0</v>
      </c>
      <c r="BL389" s="21" t="s">
        <v>251</v>
      </c>
      <c r="BM389" s="21" t="s">
        <v>2150</v>
      </c>
    </row>
    <row r="390" s="1" customFormat="1" ht="132" customHeight="1">
      <c r="B390" s="46"/>
      <c r="C390" s="47"/>
      <c r="D390" s="47"/>
      <c r="E390" s="47"/>
      <c r="F390" s="258" t="s">
        <v>2151</v>
      </c>
      <c r="G390" s="67"/>
      <c r="H390" s="67"/>
      <c r="I390" s="67"/>
      <c r="J390" s="47"/>
      <c r="K390" s="47"/>
      <c r="L390" s="47"/>
      <c r="M390" s="47"/>
      <c r="N390" s="47"/>
      <c r="O390" s="47"/>
      <c r="P390" s="47"/>
      <c r="Q390" s="47"/>
      <c r="R390" s="48"/>
      <c r="T390" s="197"/>
      <c r="U390" s="47"/>
      <c r="V390" s="47"/>
      <c r="W390" s="47"/>
      <c r="X390" s="47"/>
      <c r="Y390" s="47"/>
      <c r="Z390" s="47"/>
      <c r="AA390" s="100"/>
      <c r="AT390" s="21" t="s">
        <v>312</v>
      </c>
      <c r="AU390" s="21" t="s">
        <v>96</v>
      </c>
    </row>
    <row r="391" s="1" customFormat="1" ht="25.5" customHeight="1">
      <c r="B391" s="46"/>
      <c r="C391" s="228" t="s">
        <v>2152</v>
      </c>
      <c r="D391" s="228" t="s">
        <v>192</v>
      </c>
      <c r="E391" s="229" t="s">
        <v>2153</v>
      </c>
      <c r="F391" s="230" t="s">
        <v>2154</v>
      </c>
      <c r="G391" s="230"/>
      <c r="H391" s="230"/>
      <c r="I391" s="230"/>
      <c r="J391" s="231" t="s">
        <v>688</v>
      </c>
      <c r="K391" s="232">
        <v>1</v>
      </c>
      <c r="L391" s="233">
        <v>0</v>
      </c>
      <c r="M391" s="234"/>
      <c r="N391" s="235">
        <f>ROUND(L391*K391,2)</f>
        <v>0</v>
      </c>
      <c r="O391" s="235"/>
      <c r="P391" s="235"/>
      <c r="Q391" s="235"/>
      <c r="R391" s="48"/>
      <c r="T391" s="236" t="s">
        <v>22</v>
      </c>
      <c r="U391" s="56" t="s">
        <v>46</v>
      </c>
      <c r="V391" s="47"/>
      <c r="W391" s="237">
        <f>V391*K391</f>
        <v>0</v>
      </c>
      <c r="X391" s="237">
        <v>0</v>
      </c>
      <c r="Y391" s="237">
        <f>X391*K391</f>
        <v>0</v>
      </c>
      <c r="Z391" s="237">
        <v>0</v>
      </c>
      <c r="AA391" s="238">
        <f>Z391*K391</f>
        <v>0</v>
      </c>
      <c r="AR391" s="21" t="s">
        <v>251</v>
      </c>
      <c r="AT391" s="21" t="s">
        <v>192</v>
      </c>
      <c r="AU391" s="21" t="s">
        <v>96</v>
      </c>
      <c r="AY391" s="21" t="s">
        <v>191</v>
      </c>
      <c r="BE391" s="152">
        <f>IF(U391="základní",N391,0)</f>
        <v>0</v>
      </c>
      <c r="BF391" s="152">
        <f>IF(U391="snížená",N391,0)</f>
        <v>0</v>
      </c>
      <c r="BG391" s="152">
        <f>IF(U391="zákl. přenesená",N391,0)</f>
        <v>0</v>
      </c>
      <c r="BH391" s="152">
        <f>IF(U391="sníž. přenesená",N391,0)</f>
        <v>0</v>
      </c>
      <c r="BI391" s="152">
        <f>IF(U391="nulová",N391,0)</f>
        <v>0</v>
      </c>
      <c r="BJ391" s="21" t="s">
        <v>89</v>
      </c>
      <c r="BK391" s="152">
        <f>ROUND(L391*K391,2)</f>
        <v>0</v>
      </c>
      <c r="BL391" s="21" t="s">
        <v>251</v>
      </c>
      <c r="BM391" s="21" t="s">
        <v>2155</v>
      </c>
    </row>
    <row r="392" s="1" customFormat="1" ht="180" customHeight="1">
      <c r="B392" s="46"/>
      <c r="C392" s="47"/>
      <c r="D392" s="47"/>
      <c r="E392" s="47"/>
      <c r="F392" s="258" t="s">
        <v>2146</v>
      </c>
      <c r="G392" s="67"/>
      <c r="H392" s="67"/>
      <c r="I392" s="67"/>
      <c r="J392" s="47"/>
      <c r="K392" s="47"/>
      <c r="L392" s="47"/>
      <c r="M392" s="47"/>
      <c r="N392" s="47"/>
      <c r="O392" s="47"/>
      <c r="P392" s="47"/>
      <c r="Q392" s="47"/>
      <c r="R392" s="48"/>
      <c r="T392" s="197"/>
      <c r="U392" s="47"/>
      <c r="V392" s="47"/>
      <c r="W392" s="47"/>
      <c r="X392" s="47"/>
      <c r="Y392" s="47"/>
      <c r="Z392" s="47"/>
      <c r="AA392" s="100"/>
      <c r="AT392" s="21" t="s">
        <v>312</v>
      </c>
      <c r="AU392" s="21" t="s">
        <v>96</v>
      </c>
    </row>
    <row r="393" s="1" customFormat="1" ht="25.5" customHeight="1">
      <c r="B393" s="46"/>
      <c r="C393" s="250" t="s">
        <v>2156</v>
      </c>
      <c r="D393" s="250" t="s">
        <v>306</v>
      </c>
      <c r="E393" s="251" t="s">
        <v>2157</v>
      </c>
      <c r="F393" s="252" t="s">
        <v>2158</v>
      </c>
      <c r="G393" s="252"/>
      <c r="H393" s="252"/>
      <c r="I393" s="252"/>
      <c r="J393" s="253" t="s">
        <v>688</v>
      </c>
      <c r="K393" s="254">
        <v>1</v>
      </c>
      <c r="L393" s="255">
        <v>0</v>
      </c>
      <c r="M393" s="256"/>
      <c r="N393" s="257">
        <f>ROUND(L393*K393,2)</f>
        <v>0</v>
      </c>
      <c r="O393" s="235"/>
      <c r="P393" s="235"/>
      <c r="Q393" s="235"/>
      <c r="R393" s="48"/>
      <c r="T393" s="236" t="s">
        <v>22</v>
      </c>
      <c r="U393" s="56" t="s">
        <v>46</v>
      </c>
      <c r="V393" s="47"/>
      <c r="W393" s="237">
        <f>V393*K393</f>
        <v>0</v>
      </c>
      <c r="X393" s="237">
        <v>0</v>
      </c>
      <c r="Y393" s="237">
        <f>X393*K393</f>
        <v>0</v>
      </c>
      <c r="Z393" s="237">
        <v>0</v>
      </c>
      <c r="AA393" s="238">
        <f>Z393*K393</f>
        <v>0</v>
      </c>
      <c r="AR393" s="21" t="s">
        <v>531</v>
      </c>
      <c r="AT393" s="21" t="s">
        <v>306</v>
      </c>
      <c r="AU393" s="21" t="s">
        <v>96</v>
      </c>
      <c r="AY393" s="21" t="s">
        <v>191</v>
      </c>
      <c r="BE393" s="152">
        <f>IF(U393="základní",N393,0)</f>
        <v>0</v>
      </c>
      <c r="BF393" s="152">
        <f>IF(U393="snížená",N393,0)</f>
        <v>0</v>
      </c>
      <c r="BG393" s="152">
        <f>IF(U393="zákl. přenesená",N393,0)</f>
        <v>0</v>
      </c>
      <c r="BH393" s="152">
        <f>IF(U393="sníž. přenesená",N393,0)</f>
        <v>0</v>
      </c>
      <c r="BI393" s="152">
        <f>IF(U393="nulová",N393,0)</f>
        <v>0</v>
      </c>
      <c r="BJ393" s="21" t="s">
        <v>89</v>
      </c>
      <c r="BK393" s="152">
        <f>ROUND(L393*K393,2)</f>
        <v>0</v>
      </c>
      <c r="BL393" s="21" t="s">
        <v>251</v>
      </c>
      <c r="BM393" s="21" t="s">
        <v>2159</v>
      </c>
    </row>
    <row r="394" s="1" customFormat="1" ht="120" customHeight="1">
      <c r="B394" s="46"/>
      <c r="C394" s="47"/>
      <c r="D394" s="47"/>
      <c r="E394" s="47"/>
      <c r="F394" s="258" t="s">
        <v>2160</v>
      </c>
      <c r="G394" s="67"/>
      <c r="H394" s="67"/>
      <c r="I394" s="67"/>
      <c r="J394" s="47"/>
      <c r="K394" s="47"/>
      <c r="L394" s="47"/>
      <c r="M394" s="47"/>
      <c r="N394" s="47"/>
      <c r="O394" s="47"/>
      <c r="P394" s="47"/>
      <c r="Q394" s="47"/>
      <c r="R394" s="48"/>
      <c r="T394" s="197"/>
      <c r="U394" s="47"/>
      <c r="V394" s="47"/>
      <c r="W394" s="47"/>
      <c r="X394" s="47"/>
      <c r="Y394" s="47"/>
      <c r="Z394" s="47"/>
      <c r="AA394" s="100"/>
      <c r="AT394" s="21" t="s">
        <v>312</v>
      </c>
      <c r="AU394" s="21" t="s">
        <v>96</v>
      </c>
    </row>
    <row r="395" s="1" customFormat="1" ht="25.5" customHeight="1">
      <c r="B395" s="46"/>
      <c r="C395" s="228" t="s">
        <v>2161</v>
      </c>
      <c r="D395" s="228" t="s">
        <v>192</v>
      </c>
      <c r="E395" s="229" t="s">
        <v>2162</v>
      </c>
      <c r="F395" s="230" t="s">
        <v>2163</v>
      </c>
      <c r="G395" s="230"/>
      <c r="H395" s="230"/>
      <c r="I395" s="230"/>
      <c r="J395" s="231" t="s">
        <v>688</v>
      </c>
      <c r="K395" s="232">
        <v>1</v>
      </c>
      <c r="L395" s="233">
        <v>0</v>
      </c>
      <c r="M395" s="234"/>
      <c r="N395" s="235">
        <f>ROUND(L395*K395,2)</f>
        <v>0</v>
      </c>
      <c r="O395" s="235"/>
      <c r="P395" s="235"/>
      <c r="Q395" s="235"/>
      <c r="R395" s="48"/>
      <c r="T395" s="236" t="s">
        <v>22</v>
      </c>
      <c r="U395" s="56" t="s">
        <v>46</v>
      </c>
      <c r="V395" s="47"/>
      <c r="W395" s="237">
        <f>V395*K395</f>
        <v>0</v>
      </c>
      <c r="X395" s="237">
        <v>0</v>
      </c>
      <c r="Y395" s="237">
        <f>X395*K395</f>
        <v>0</v>
      </c>
      <c r="Z395" s="237">
        <v>0</v>
      </c>
      <c r="AA395" s="238">
        <f>Z395*K395</f>
        <v>0</v>
      </c>
      <c r="AR395" s="21" t="s">
        <v>251</v>
      </c>
      <c r="AT395" s="21" t="s">
        <v>192</v>
      </c>
      <c r="AU395" s="21" t="s">
        <v>96</v>
      </c>
      <c r="AY395" s="21" t="s">
        <v>191</v>
      </c>
      <c r="BE395" s="152">
        <f>IF(U395="základní",N395,0)</f>
        <v>0</v>
      </c>
      <c r="BF395" s="152">
        <f>IF(U395="snížená",N395,0)</f>
        <v>0</v>
      </c>
      <c r="BG395" s="152">
        <f>IF(U395="zákl. přenesená",N395,0)</f>
        <v>0</v>
      </c>
      <c r="BH395" s="152">
        <f>IF(U395="sníž. přenesená",N395,0)</f>
        <v>0</v>
      </c>
      <c r="BI395" s="152">
        <f>IF(U395="nulová",N395,0)</f>
        <v>0</v>
      </c>
      <c r="BJ395" s="21" t="s">
        <v>89</v>
      </c>
      <c r="BK395" s="152">
        <f>ROUND(L395*K395,2)</f>
        <v>0</v>
      </c>
      <c r="BL395" s="21" t="s">
        <v>251</v>
      </c>
      <c r="BM395" s="21" t="s">
        <v>2164</v>
      </c>
    </row>
    <row r="396" s="1" customFormat="1" ht="180" customHeight="1">
      <c r="B396" s="46"/>
      <c r="C396" s="47"/>
      <c r="D396" s="47"/>
      <c r="E396" s="47"/>
      <c r="F396" s="258" t="s">
        <v>2146</v>
      </c>
      <c r="G396" s="67"/>
      <c r="H396" s="67"/>
      <c r="I396" s="67"/>
      <c r="J396" s="47"/>
      <c r="K396" s="47"/>
      <c r="L396" s="47"/>
      <c r="M396" s="47"/>
      <c r="N396" s="47"/>
      <c r="O396" s="47"/>
      <c r="P396" s="47"/>
      <c r="Q396" s="47"/>
      <c r="R396" s="48"/>
      <c r="T396" s="197"/>
      <c r="U396" s="47"/>
      <c r="V396" s="47"/>
      <c r="W396" s="47"/>
      <c r="X396" s="47"/>
      <c r="Y396" s="47"/>
      <c r="Z396" s="47"/>
      <c r="AA396" s="100"/>
      <c r="AT396" s="21" t="s">
        <v>312</v>
      </c>
      <c r="AU396" s="21" t="s">
        <v>96</v>
      </c>
    </row>
    <row r="397" s="1" customFormat="1" ht="25.5" customHeight="1">
      <c r="B397" s="46"/>
      <c r="C397" s="250" t="s">
        <v>2165</v>
      </c>
      <c r="D397" s="250" t="s">
        <v>306</v>
      </c>
      <c r="E397" s="251" t="s">
        <v>2166</v>
      </c>
      <c r="F397" s="252" t="s">
        <v>2167</v>
      </c>
      <c r="G397" s="252"/>
      <c r="H397" s="252"/>
      <c r="I397" s="252"/>
      <c r="J397" s="253" t="s">
        <v>688</v>
      </c>
      <c r="K397" s="254">
        <v>1</v>
      </c>
      <c r="L397" s="255">
        <v>0</v>
      </c>
      <c r="M397" s="256"/>
      <c r="N397" s="257">
        <f>ROUND(L397*K397,2)</f>
        <v>0</v>
      </c>
      <c r="O397" s="235"/>
      <c r="P397" s="235"/>
      <c r="Q397" s="235"/>
      <c r="R397" s="48"/>
      <c r="T397" s="236" t="s">
        <v>22</v>
      </c>
      <c r="U397" s="56" t="s">
        <v>46</v>
      </c>
      <c r="V397" s="47"/>
      <c r="W397" s="237">
        <f>V397*K397</f>
        <v>0</v>
      </c>
      <c r="X397" s="237">
        <v>0</v>
      </c>
      <c r="Y397" s="237">
        <f>X397*K397</f>
        <v>0</v>
      </c>
      <c r="Z397" s="237">
        <v>0</v>
      </c>
      <c r="AA397" s="238">
        <f>Z397*K397</f>
        <v>0</v>
      </c>
      <c r="AR397" s="21" t="s">
        <v>531</v>
      </c>
      <c r="AT397" s="21" t="s">
        <v>306</v>
      </c>
      <c r="AU397" s="21" t="s">
        <v>96</v>
      </c>
      <c r="AY397" s="21" t="s">
        <v>191</v>
      </c>
      <c r="BE397" s="152">
        <f>IF(U397="základní",N397,0)</f>
        <v>0</v>
      </c>
      <c r="BF397" s="152">
        <f>IF(U397="snížená",N397,0)</f>
        <v>0</v>
      </c>
      <c r="BG397" s="152">
        <f>IF(U397="zákl. přenesená",N397,0)</f>
        <v>0</v>
      </c>
      <c r="BH397" s="152">
        <f>IF(U397="sníž. přenesená",N397,0)</f>
        <v>0</v>
      </c>
      <c r="BI397" s="152">
        <f>IF(U397="nulová",N397,0)</f>
        <v>0</v>
      </c>
      <c r="BJ397" s="21" t="s">
        <v>89</v>
      </c>
      <c r="BK397" s="152">
        <f>ROUND(L397*K397,2)</f>
        <v>0</v>
      </c>
      <c r="BL397" s="21" t="s">
        <v>251</v>
      </c>
      <c r="BM397" s="21" t="s">
        <v>2168</v>
      </c>
    </row>
    <row r="398" s="1" customFormat="1" ht="132" customHeight="1">
      <c r="B398" s="46"/>
      <c r="C398" s="47"/>
      <c r="D398" s="47"/>
      <c r="E398" s="47"/>
      <c r="F398" s="258" t="s">
        <v>2169</v>
      </c>
      <c r="G398" s="67"/>
      <c r="H398" s="67"/>
      <c r="I398" s="67"/>
      <c r="J398" s="47"/>
      <c r="K398" s="47"/>
      <c r="L398" s="47"/>
      <c r="M398" s="47"/>
      <c r="N398" s="47"/>
      <c r="O398" s="47"/>
      <c r="P398" s="47"/>
      <c r="Q398" s="47"/>
      <c r="R398" s="48"/>
      <c r="T398" s="197"/>
      <c r="U398" s="47"/>
      <c r="V398" s="47"/>
      <c r="W398" s="47"/>
      <c r="X398" s="47"/>
      <c r="Y398" s="47"/>
      <c r="Z398" s="47"/>
      <c r="AA398" s="100"/>
      <c r="AT398" s="21" t="s">
        <v>312</v>
      </c>
      <c r="AU398" s="21" t="s">
        <v>96</v>
      </c>
    </row>
    <row r="399" s="1" customFormat="1" ht="25.5" customHeight="1">
      <c r="B399" s="46"/>
      <c r="C399" s="228" t="s">
        <v>2170</v>
      </c>
      <c r="D399" s="228" t="s">
        <v>192</v>
      </c>
      <c r="E399" s="229" t="s">
        <v>2171</v>
      </c>
      <c r="F399" s="230" t="s">
        <v>2163</v>
      </c>
      <c r="G399" s="230"/>
      <c r="H399" s="230"/>
      <c r="I399" s="230"/>
      <c r="J399" s="231" t="s">
        <v>688</v>
      </c>
      <c r="K399" s="232">
        <v>1</v>
      </c>
      <c r="L399" s="233">
        <v>0</v>
      </c>
      <c r="M399" s="234"/>
      <c r="N399" s="235">
        <f>ROUND(L399*K399,2)</f>
        <v>0</v>
      </c>
      <c r="O399" s="235"/>
      <c r="P399" s="235"/>
      <c r="Q399" s="235"/>
      <c r="R399" s="48"/>
      <c r="T399" s="236" t="s">
        <v>22</v>
      </c>
      <c r="U399" s="56" t="s">
        <v>46</v>
      </c>
      <c r="V399" s="47"/>
      <c r="W399" s="237">
        <f>V399*K399</f>
        <v>0</v>
      </c>
      <c r="X399" s="237">
        <v>0</v>
      </c>
      <c r="Y399" s="237">
        <f>X399*K399</f>
        <v>0</v>
      </c>
      <c r="Z399" s="237">
        <v>0</v>
      </c>
      <c r="AA399" s="238">
        <f>Z399*K399</f>
        <v>0</v>
      </c>
      <c r="AR399" s="21" t="s">
        <v>251</v>
      </c>
      <c r="AT399" s="21" t="s">
        <v>192</v>
      </c>
      <c r="AU399" s="21" t="s">
        <v>96</v>
      </c>
      <c r="AY399" s="21" t="s">
        <v>191</v>
      </c>
      <c r="BE399" s="152">
        <f>IF(U399="základní",N399,0)</f>
        <v>0</v>
      </c>
      <c r="BF399" s="152">
        <f>IF(U399="snížená",N399,0)</f>
        <v>0</v>
      </c>
      <c r="BG399" s="152">
        <f>IF(U399="zákl. přenesená",N399,0)</f>
        <v>0</v>
      </c>
      <c r="BH399" s="152">
        <f>IF(U399="sníž. přenesená",N399,0)</f>
        <v>0</v>
      </c>
      <c r="BI399" s="152">
        <f>IF(U399="nulová",N399,0)</f>
        <v>0</v>
      </c>
      <c r="BJ399" s="21" t="s">
        <v>89</v>
      </c>
      <c r="BK399" s="152">
        <f>ROUND(L399*K399,2)</f>
        <v>0</v>
      </c>
      <c r="BL399" s="21" t="s">
        <v>251</v>
      </c>
      <c r="BM399" s="21" t="s">
        <v>2172</v>
      </c>
    </row>
    <row r="400" s="1" customFormat="1" ht="180" customHeight="1">
      <c r="B400" s="46"/>
      <c r="C400" s="47"/>
      <c r="D400" s="47"/>
      <c r="E400" s="47"/>
      <c r="F400" s="258" t="s">
        <v>2146</v>
      </c>
      <c r="G400" s="67"/>
      <c r="H400" s="67"/>
      <c r="I400" s="67"/>
      <c r="J400" s="47"/>
      <c r="K400" s="47"/>
      <c r="L400" s="47"/>
      <c r="M400" s="47"/>
      <c r="N400" s="47"/>
      <c r="O400" s="47"/>
      <c r="P400" s="47"/>
      <c r="Q400" s="47"/>
      <c r="R400" s="48"/>
      <c r="T400" s="197"/>
      <c r="U400" s="47"/>
      <c r="V400" s="47"/>
      <c r="W400" s="47"/>
      <c r="X400" s="47"/>
      <c r="Y400" s="47"/>
      <c r="Z400" s="47"/>
      <c r="AA400" s="100"/>
      <c r="AT400" s="21" t="s">
        <v>312</v>
      </c>
      <c r="AU400" s="21" t="s">
        <v>96</v>
      </c>
    </row>
    <row r="401" s="1" customFormat="1" ht="25.5" customHeight="1">
      <c r="B401" s="46"/>
      <c r="C401" s="250" t="s">
        <v>2173</v>
      </c>
      <c r="D401" s="250" t="s">
        <v>306</v>
      </c>
      <c r="E401" s="251" t="s">
        <v>2174</v>
      </c>
      <c r="F401" s="252" t="s">
        <v>2175</v>
      </c>
      <c r="G401" s="252"/>
      <c r="H401" s="252"/>
      <c r="I401" s="252"/>
      <c r="J401" s="253" t="s">
        <v>688</v>
      </c>
      <c r="K401" s="254">
        <v>1</v>
      </c>
      <c r="L401" s="255">
        <v>0</v>
      </c>
      <c r="M401" s="256"/>
      <c r="N401" s="257">
        <f>ROUND(L401*K401,2)</f>
        <v>0</v>
      </c>
      <c r="O401" s="235"/>
      <c r="P401" s="235"/>
      <c r="Q401" s="235"/>
      <c r="R401" s="48"/>
      <c r="T401" s="236" t="s">
        <v>22</v>
      </c>
      <c r="U401" s="56" t="s">
        <v>46</v>
      </c>
      <c r="V401" s="47"/>
      <c r="W401" s="237">
        <f>V401*K401</f>
        <v>0</v>
      </c>
      <c r="X401" s="237">
        <v>0</v>
      </c>
      <c r="Y401" s="237">
        <f>X401*K401</f>
        <v>0</v>
      </c>
      <c r="Z401" s="237">
        <v>0</v>
      </c>
      <c r="AA401" s="238">
        <f>Z401*K401</f>
        <v>0</v>
      </c>
      <c r="AR401" s="21" t="s">
        <v>531</v>
      </c>
      <c r="AT401" s="21" t="s">
        <v>306</v>
      </c>
      <c r="AU401" s="21" t="s">
        <v>96</v>
      </c>
      <c r="AY401" s="21" t="s">
        <v>191</v>
      </c>
      <c r="BE401" s="152">
        <f>IF(U401="základní",N401,0)</f>
        <v>0</v>
      </c>
      <c r="BF401" s="152">
        <f>IF(U401="snížená",N401,0)</f>
        <v>0</v>
      </c>
      <c r="BG401" s="152">
        <f>IF(U401="zákl. přenesená",N401,0)</f>
        <v>0</v>
      </c>
      <c r="BH401" s="152">
        <f>IF(U401="sníž. přenesená",N401,0)</f>
        <v>0</v>
      </c>
      <c r="BI401" s="152">
        <f>IF(U401="nulová",N401,0)</f>
        <v>0</v>
      </c>
      <c r="BJ401" s="21" t="s">
        <v>89</v>
      </c>
      <c r="BK401" s="152">
        <f>ROUND(L401*K401,2)</f>
        <v>0</v>
      </c>
      <c r="BL401" s="21" t="s">
        <v>251</v>
      </c>
      <c r="BM401" s="21" t="s">
        <v>2176</v>
      </c>
    </row>
    <row r="402" s="1" customFormat="1" ht="144" customHeight="1">
      <c r="B402" s="46"/>
      <c r="C402" s="47"/>
      <c r="D402" s="47"/>
      <c r="E402" s="47"/>
      <c r="F402" s="258" t="s">
        <v>2177</v>
      </c>
      <c r="G402" s="67"/>
      <c r="H402" s="67"/>
      <c r="I402" s="67"/>
      <c r="J402" s="47"/>
      <c r="K402" s="47"/>
      <c r="L402" s="47"/>
      <c r="M402" s="47"/>
      <c r="N402" s="47"/>
      <c r="O402" s="47"/>
      <c r="P402" s="47"/>
      <c r="Q402" s="47"/>
      <c r="R402" s="48"/>
      <c r="T402" s="197"/>
      <c r="U402" s="47"/>
      <c r="V402" s="47"/>
      <c r="W402" s="47"/>
      <c r="X402" s="47"/>
      <c r="Y402" s="47"/>
      <c r="Z402" s="47"/>
      <c r="AA402" s="100"/>
      <c r="AT402" s="21" t="s">
        <v>312</v>
      </c>
      <c r="AU402" s="21" t="s">
        <v>96</v>
      </c>
    </row>
    <row r="403" s="1" customFormat="1" ht="25.5" customHeight="1">
      <c r="B403" s="46"/>
      <c r="C403" s="228" t="s">
        <v>2178</v>
      </c>
      <c r="D403" s="228" t="s">
        <v>192</v>
      </c>
      <c r="E403" s="229" t="s">
        <v>2179</v>
      </c>
      <c r="F403" s="230" t="s">
        <v>2163</v>
      </c>
      <c r="G403" s="230"/>
      <c r="H403" s="230"/>
      <c r="I403" s="230"/>
      <c r="J403" s="231" t="s">
        <v>688</v>
      </c>
      <c r="K403" s="232">
        <v>3</v>
      </c>
      <c r="L403" s="233">
        <v>0</v>
      </c>
      <c r="M403" s="234"/>
      <c r="N403" s="235">
        <f>ROUND(L403*K403,2)</f>
        <v>0</v>
      </c>
      <c r="O403" s="235"/>
      <c r="P403" s="235"/>
      <c r="Q403" s="235"/>
      <c r="R403" s="48"/>
      <c r="T403" s="236" t="s">
        <v>22</v>
      </c>
      <c r="U403" s="56" t="s">
        <v>46</v>
      </c>
      <c r="V403" s="47"/>
      <c r="W403" s="237">
        <f>V403*K403</f>
        <v>0</v>
      </c>
      <c r="X403" s="237">
        <v>0</v>
      </c>
      <c r="Y403" s="237">
        <f>X403*K403</f>
        <v>0</v>
      </c>
      <c r="Z403" s="237">
        <v>0</v>
      </c>
      <c r="AA403" s="238">
        <f>Z403*K403</f>
        <v>0</v>
      </c>
      <c r="AR403" s="21" t="s">
        <v>251</v>
      </c>
      <c r="AT403" s="21" t="s">
        <v>192</v>
      </c>
      <c r="AU403" s="21" t="s">
        <v>96</v>
      </c>
      <c r="AY403" s="21" t="s">
        <v>191</v>
      </c>
      <c r="BE403" s="152">
        <f>IF(U403="základní",N403,0)</f>
        <v>0</v>
      </c>
      <c r="BF403" s="152">
        <f>IF(U403="snížená",N403,0)</f>
        <v>0</v>
      </c>
      <c r="BG403" s="152">
        <f>IF(U403="zákl. přenesená",N403,0)</f>
        <v>0</v>
      </c>
      <c r="BH403" s="152">
        <f>IF(U403="sníž. přenesená",N403,0)</f>
        <v>0</v>
      </c>
      <c r="BI403" s="152">
        <f>IF(U403="nulová",N403,0)</f>
        <v>0</v>
      </c>
      <c r="BJ403" s="21" t="s">
        <v>89</v>
      </c>
      <c r="BK403" s="152">
        <f>ROUND(L403*K403,2)</f>
        <v>0</v>
      </c>
      <c r="BL403" s="21" t="s">
        <v>251</v>
      </c>
      <c r="BM403" s="21" t="s">
        <v>2180</v>
      </c>
    </row>
    <row r="404" s="1" customFormat="1" ht="180" customHeight="1">
      <c r="B404" s="46"/>
      <c r="C404" s="47"/>
      <c r="D404" s="47"/>
      <c r="E404" s="47"/>
      <c r="F404" s="258" t="s">
        <v>2146</v>
      </c>
      <c r="G404" s="67"/>
      <c r="H404" s="67"/>
      <c r="I404" s="67"/>
      <c r="J404" s="47"/>
      <c r="K404" s="47"/>
      <c r="L404" s="47"/>
      <c r="M404" s="47"/>
      <c r="N404" s="47"/>
      <c r="O404" s="47"/>
      <c r="P404" s="47"/>
      <c r="Q404" s="47"/>
      <c r="R404" s="48"/>
      <c r="T404" s="197"/>
      <c r="U404" s="47"/>
      <c r="V404" s="47"/>
      <c r="W404" s="47"/>
      <c r="X404" s="47"/>
      <c r="Y404" s="47"/>
      <c r="Z404" s="47"/>
      <c r="AA404" s="100"/>
      <c r="AT404" s="21" t="s">
        <v>312</v>
      </c>
      <c r="AU404" s="21" t="s">
        <v>96</v>
      </c>
    </row>
    <row r="405" s="1" customFormat="1" ht="25.5" customHeight="1">
      <c r="B405" s="46"/>
      <c r="C405" s="250" t="s">
        <v>2181</v>
      </c>
      <c r="D405" s="250" t="s">
        <v>306</v>
      </c>
      <c r="E405" s="251" t="s">
        <v>2182</v>
      </c>
      <c r="F405" s="252" t="s">
        <v>2183</v>
      </c>
      <c r="G405" s="252"/>
      <c r="H405" s="252"/>
      <c r="I405" s="252"/>
      <c r="J405" s="253" t="s">
        <v>688</v>
      </c>
      <c r="K405" s="254">
        <v>3</v>
      </c>
      <c r="L405" s="255">
        <v>0</v>
      </c>
      <c r="M405" s="256"/>
      <c r="N405" s="257">
        <f>ROUND(L405*K405,2)</f>
        <v>0</v>
      </c>
      <c r="O405" s="235"/>
      <c r="P405" s="235"/>
      <c r="Q405" s="235"/>
      <c r="R405" s="48"/>
      <c r="T405" s="236" t="s">
        <v>22</v>
      </c>
      <c r="U405" s="56" t="s">
        <v>46</v>
      </c>
      <c r="V405" s="47"/>
      <c r="W405" s="237">
        <f>V405*K405</f>
        <v>0</v>
      </c>
      <c r="X405" s="237">
        <v>0</v>
      </c>
      <c r="Y405" s="237">
        <f>X405*K405</f>
        <v>0</v>
      </c>
      <c r="Z405" s="237">
        <v>0</v>
      </c>
      <c r="AA405" s="238">
        <f>Z405*K405</f>
        <v>0</v>
      </c>
      <c r="AR405" s="21" t="s">
        <v>531</v>
      </c>
      <c r="AT405" s="21" t="s">
        <v>306</v>
      </c>
      <c r="AU405" s="21" t="s">
        <v>96</v>
      </c>
      <c r="AY405" s="21" t="s">
        <v>191</v>
      </c>
      <c r="BE405" s="152">
        <f>IF(U405="základní",N405,0)</f>
        <v>0</v>
      </c>
      <c r="BF405" s="152">
        <f>IF(U405="snížená",N405,0)</f>
        <v>0</v>
      </c>
      <c r="BG405" s="152">
        <f>IF(U405="zákl. přenesená",N405,0)</f>
        <v>0</v>
      </c>
      <c r="BH405" s="152">
        <f>IF(U405="sníž. přenesená",N405,0)</f>
        <v>0</v>
      </c>
      <c r="BI405" s="152">
        <f>IF(U405="nulová",N405,0)</f>
        <v>0</v>
      </c>
      <c r="BJ405" s="21" t="s">
        <v>89</v>
      </c>
      <c r="BK405" s="152">
        <f>ROUND(L405*K405,2)</f>
        <v>0</v>
      </c>
      <c r="BL405" s="21" t="s">
        <v>251</v>
      </c>
      <c r="BM405" s="21" t="s">
        <v>2184</v>
      </c>
    </row>
    <row r="406" s="1" customFormat="1" ht="144" customHeight="1">
      <c r="B406" s="46"/>
      <c r="C406" s="47"/>
      <c r="D406" s="47"/>
      <c r="E406" s="47"/>
      <c r="F406" s="258" t="s">
        <v>2185</v>
      </c>
      <c r="G406" s="67"/>
      <c r="H406" s="67"/>
      <c r="I406" s="67"/>
      <c r="J406" s="47"/>
      <c r="K406" s="47"/>
      <c r="L406" s="47"/>
      <c r="M406" s="47"/>
      <c r="N406" s="47"/>
      <c r="O406" s="47"/>
      <c r="P406" s="47"/>
      <c r="Q406" s="47"/>
      <c r="R406" s="48"/>
      <c r="T406" s="197"/>
      <c r="U406" s="47"/>
      <c r="V406" s="47"/>
      <c r="W406" s="47"/>
      <c r="X406" s="47"/>
      <c r="Y406" s="47"/>
      <c r="Z406" s="47"/>
      <c r="AA406" s="100"/>
      <c r="AT406" s="21" t="s">
        <v>312</v>
      </c>
      <c r="AU406" s="21" t="s">
        <v>96</v>
      </c>
    </row>
    <row r="407" s="1" customFormat="1" ht="25.5" customHeight="1">
      <c r="B407" s="46"/>
      <c r="C407" s="228" t="s">
        <v>2186</v>
      </c>
      <c r="D407" s="228" t="s">
        <v>192</v>
      </c>
      <c r="E407" s="229" t="s">
        <v>2187</v>
      </c>
      <c r="F407" s="230" t="s">
        <v>2163</v>
      </c>
      <c r="G407" s="230"/>
      <c r="H407" s="230"/>
      <c r="I407" s="230"/>
      <c r="J407" s="231" t="s">
        <v>688</v>
      </c>
      <c r="K407" s="232">
        <v>2</v>
      </c>
      <c r="L407" s="233">
        <v>0</v>
      </c>
      <c r="M407" s="234"/>
      <c r="N407" s="235">
        <f>ROUND(L407*K407,2)</f>
        <v>0</v>
      </c>
      <c r="O407" s="235"/>
      <c r="P407" s="235"/>
      <c r="Q407" s="235"/>
      <c r="R407" s="48"/>
      <c r="T407" s="236" t="s">
        <v>22</v>
      </c>
      <c r="U407" s="56" t="s">
        <v>46</v>
      </c>
      <c r="V407" s="47"/>
      <c r="W407" s="237">
        <f>V407*K407</f>
        <v>0</v>
      </c>
      <c r="X407" s="237">
        <v>0</v>
      </c>
      <c r="Y407" s="237">
        <f>X407*K407</f>
        <v>0</v>
      </c>
      <c r="Z407" s="237">
        <v>0</v>
      </c>
      <c r="AA407" s="238">
        <f>Z407*K407</f>
        <v>0</v>
      </c>
      <c r="AR407" s="21" t="s">
        <v>251</v>
      </c>
      <c r="AT407" s="21" t="s">
        <v>192</v>
      </c>
      <c r="AU407" s="21" t="s">
        <v>96</v>
      </c>
      <c r="AY407" s="21" t="s">
        <v>191</v>
      </c>
      <c r="BE407" s="152">
        <f>IF(U407="základní",N407,0)</f>
        <v>0</v>
      </c>
      <c r="BF407" s="152">
        <f>IF(U407="snížená",N407,0)</f>
        <v>0</v>
      </c>
      <c r="BG407" s="152">
        <f>IF(U407="zákl. přenesená",N407,0)</f>
        <v>0</v>
      </c>
      <c r="BH407" s="152">
        <f>IF(U407="sníž. přenesená",N407,0)</f>
        <v>0</v>
      </c>
      <c r="BI407" s="152">
        <f>IF(U407="nulová",N407,0)</f>
        <v>0</v>
      </c>
      <c r="BJ407" s="21" t="s">
        <v>89</v>
      </c>
      <c r="BK407" s="152">
        <f>ROUND(L407*K407,2)</f>
        <v>0</v>
      </c>
      <c r="BL407" s="21" t="s">
        <v>251</v>
      </c>
      <c r="BM407" s="21" t="s">
        <v>2188</v>
      </c>
    </row>
    <row r="408" s="1" customFormat="1" ht="180" customHeight="1">
      <c r="B408" s="46"/>
      <c r="C408" s="47"/>
      <c r="D408" s="47"/>
      <c r="E408" s="47"/>
      <c r="F408" s="258" t="s">
        <v>2146</v>
      </c>
      <c r="G408" s="67"/>
      <c r="H408" s="67"/>
      <c r="I408" s="67"/>
      <c r="J408" s="47"/>
      <c r="K408" s="47"/>
      <c r="L408" s="47"/>
      <c r="M408" s="47"/>
      <c r="N408" s="47"/>
      <c r="O408" s="47"/>
      <c r="P408" s="47"/>
      <c r="Q408" s="47"/>
      <c r="R408" s="48"/>
      <c r="T408" s="197"/>
      <c r="U408" s="47"/>
      <c r="V408" s="47"/>
      <c r="W408" s="47"/>
      <c r="X408" s="47"/>
      <c r="Y408" s="47"/>
      <c r="Z408" s="47"/>
      <c r="AA408" s="100"/>
      <c r="AT408" s="21" t="s">
        <v>312</v>
      </c>
      <c r="AU408" s="21" t="s">
        <v>96</v>
      </c>
    </row>
    <row r="409" s="1" customFormat="1" ht="25.5" customHeight="1">
      <c r="B409" s="46"/>
      <c r="C409" s="250" t="s">
        <v>2189</v>
      </c>
      <c r="D409" s="250" t="s">
        <v>306</v>
      </c>
      <c r="E409" s="251" t="s">
        <v>2190</v>
      </c>
      <c r="F409" s="252" t="s">
        <v>2191</v>
      </c>
      <c r="G409" s="252"/>
      <c r="H409" s="252"/>
      <c r="I409" s="252"/>
      <c r="J409" s="253" t="s">
        <v>688</v>
      </c>
      <c r="K409" s="254">
        <v>2</v>
      </c>
      <c r="L409" s="255">
        <v>0</v>
      </c>
      <c r="M409" s="256"/>
      <c r="N409" s="257">
        <f>ROUND(L409*K409,2)</f>
        <v>0</v>
      </c>
      <c r="O409" s="235"/>
      <c r="P409" s="235"/>
      <c r="Q409" s="235"/>
      <c r="R409" s="48"/>
      <c r="T409" s="236" t="s">
        <v>22</v>
      </c>
      <c r="U409" s="56" t="s">
        <v>46</v>
      </c>
      <c r="V409" s="47"/>
      <c r="W409" s="237">
        <f>V409*K409</f>
        <v>0</v>
      </c>
      <c r="X409" s="237">
        <v>0</v>
      </c>
      <c r="Y409" s="237">
        <f>X409*K409</f>
        <v>0</v>
      </c>
      <c r="Z409" s="237">
        <v>0</v>
      </c>
      <c r="AA409" s="238">
        <f>Z409*K409</f>
        <v>0</v>
      </c>
      <c r="AR409" s="21" t="s">
        <v>531</v>
      </c>
      <c r="AT409" s="21" t="s">
        <v>306</v>
      </c>
      <c r="AU409" s="21" t="s">
        <v>96</v>
      </c>
      <c r="AY409" s="21" t="s">
        <v>191</v>
      </c>
      <c r="BE409" s="152">
        <f>IF(U409="základní",N409,0)</f>
        <v>0</v>
      </c>
      <c r="BF409" s="152">
        <f>IF(U409="snížená",N409,0)</f>
        <v>0</v>
      </c>
      <c r="BG409" s="152">
        <f>IF(U409="zákl. přenesená",N409,0)</f>
        <v>0</v>
      </c>
      <c r="BH409" s="152">
        <f>IF(U409="sníž. přenesená",N409,0)</f>
        <v>0</v>
      </c>
      <c r="BI409" s="152">
        <f>IF(U409="nulová",N409,0)</f>
        <v>0</v>
      </c>
      <c r="BJ409" s="21" t="s">
        <v>89</v>
      </c>
      <c r="BK409" s="152">
        <f>ROUND(L409*K409,2)</f>
        <v>0</v>
      </c>
      <c r="BL409" s="21" t="s">
        <v>251</v>
      </c>
      <c r="BM409" s="21" t="s">
        <v>2192</v>
      </c>
    </row>
    <row r="410" s="1" customFormat="1" ht="144" customHeight="1">
      <c r="B410" s="46"/>
      <c r="C410" s="47"/>
      <c r="D410" s="47"/>
      <c r="E410" s="47"/>
      <c r="F410" s="258" t="s">
        <v>2193</v>
      </c>
      <c r="G410" s="67"/>
      <c r="H410" s="67"/>
      <c r="I410" s="67"/>
      <c r="J410" s="47"/>
      <c r="K410" s="47"/>
      <c r="L410" s="47"/>
      <c r="M410" s="47"/>
      <c r="N410" s="47"/>
      <c r="O410" s="47"/>
      <c r="P410" s="47"/>
      <c r="Q410" s="47"/>
      <c r="R410" s="48"/>
      <c r="T410" s="197"/>
      <c r="U410" s="47"/>
      <c r="V410" s="47"/>
      <c r="W410" s="47"/>
      <c r="X410" s="47"/>
      <c r="Y410" s="47"/>
      <c r="Z410" s="47"/>
      <c r="AA410" s="100"/>
      <c r="AT410" s="21" t="s">
        <v>312</v>
      </c>
      <c r="AU410" s="21" t="s">
        <v>96</v>
      </c>
    </row>
    <row r="411" s="1" customFormat="1" ht="25.5" customHeight="1">
      <c r="B411" s="46"/>
      <c r="C411" s="228" t="s">
        <v>2194</v>
      </c>
      <c r="D411" s="228" t="s">
        <v>192</v>
      </c>
      <c r="E411" s="229" t="s">
        <v>2195</v>
      </c>
      <c r="F411" s="230" t="s">
        <v>2196</v>
      </c>
      <c r="G411" s="230"/>
      <c r="H411" s="230"/>
      <c r="I411" s="230"/>
      <c r="J411" s="231" t="s">
        <v>688</v>
      </c>
      <c r="K411" s="232">
        <v>2</v>
      </c>
      <c r="L411" s="233">
        <v>0</v>
      </c>
      <c r="M411" s="234"/>
      <c r="N411" s="235">
        <f>ROUND(L411*K411,2)</f>
        <v>0</v>
      </c>
      <c r="O411" s="235"/>
      <c r="P411" s="235"/>
      <c r="Q411" s="235"/>
      <c r="R411" s="48"/>
      <c r="T411" s="236" t="s">
        <v>22</v>
      </c>
      <c r="U411" s="56" t="s">
        <v>46</v>
      </c>
      <c r="V411" s="47"/>
      <c r="W411" s="237">
        <f>V411*K411</f>
        <v>0</v>
      </c>
      <c r="X411" s="237">
        <v>0</v>
      </c>
      <c r="Y411" s="237">
        <f>X411*K411</f>
        <v>0</v>
      </c>
      <c r="Z411" s="237">
        <v>0</v>
      </c>
      <c r="AA411" s="238">
        <f>Z411*K411</f>
        <v>0</v>
      </c>
      <c r="AR411" s="21" t="s">
        <v>251</v>
      </c>
      <c r="AT411" s="21" t="s">
        <v>192</v>
      </c>
      <c r="AU411" s="21" t="s">
        <v>96</v>
      </c>
      <c r="AY411" s="21" t="s">
        <v>191</v>
      </c>
      <c r="BE411" s="152">
        <f>IF(U411="základní",N411,0)</f>
        <v>0</v>
      </c>
      <c r="BF411" s="152">
        <f>IF(U411="snížená",N411,0)</f>
        <v>0</v>
      </c>
      <c r="BG411" s="152">
        <f>IF(U411="zákl. přenesená",N411,0)</f>
        <v>0</v>
      </c>
      <c r="BH411" s="152">
        <f>IF(U411="sníž. přenesená",N411,0)</f>
        <v>0</v>
      </c>
      <c r="BI411" s="152">
        <f>IF(U411="nulová",N411,0)</f>
        <v>0</v>
      </c>
      <c r="BJ411" s="21" t="s">
        <v>89</v>
      </c>
      <c r="BK411" s="152">
        <f>ROUND(L411*K411,2)</f>
        <v>0</v>
      </c>
      <c r="BL411" s="21" t="s">
        <v>251</v>
      </c>
      <c r="BM411" s="21" t="s">
        <v>2197</v>
      </c>
    </row>
    <row r="412" s="1" customFormat="1" ht="180" customHeight="1">
      <c r="B412" s="46"/>
      <c r="C412" s="47"/>
      <c r="D412" s="47"/>
      <c r="E412" s="47"/>
      <c r="F412" s="258" t="s">
        <v>2146</v>
      </c>
      <c r="G412" s="67"/>
      <c r="H412" s="67"/>
      <c r="I412" s="67"/>
      <c r="J412" s="47"/>
      <c r="K412" s="47"/>
      <c r="L412" s="47"/>
      <c r="M412" s="47"/>
      <c r="N412" s="47"/>
      <c r="O412" s="47"/>
      <c r="P412" s="47"/>
      <c r="Q412" s="47"/>
      <c r="R412" s="48"/>
      <c r="T412" s="197"/>
      <c r="U412" s="47"/>
      <c r="V412" s="47"/>
      <c r="W412" s="47"/>
      <c r="X412" s="47"/>
      <c r="Y412" s="47"/>
      <c r="Z412" s="47"/>
      <c r="AA412" s="100"/>
      <c r="AT412" s="21" t="s">
        <v>312</v>
      </c>
      <c r="AU412" s="21" t="s">
        <v>96</v>
      </c>
    </row>
    <row r="413" s="1" customFormat="1" ht="38.25" customHeight="1">
      <c r="B413" s="46"/>
      <c r="C413" s="250" t="s">
        <v>2198</v>
      </c>
      <c r="D413" s="250" t="s">
        <v>306</v>
      </c>
      <c r="E413" s="251" t="s">
        <v>2199</v>
      </c>
      <c r="F413" s="252" t="s">
        <v>2200</v>
      </c>
      <c r="G413" s="252"/>
      <c r="H413" s="252"/>
      <c r="I413" s="252"/>
      <c r="J413" s="253" t="s">
        <v>688</v>
      </c>
      <c r="K413" s="254">
        <v>2</v>
      </c>
      <c r="L413" s="255">
        <v>0</v>
      </c>
      <c r="M413" s="256"/>
      <c r="N413" s="257">
        <f>ROUND(L413*K413,2)</f>
        <v>0</v>
      </c>
      <c r="O413" s="235"/>
      <c r="P413" s="235"/>
      <c r="Q413" s="235"/>
      <c r="R413" s="48"/>
      <c r="T413" s="236" t="s">
        <v>22</v>
      </c>
      <c r="U413" s="56" t="s">
        <v>46</v>
      </c>
      <c r="V413" s="47"/>
      <c r="W413" s="237">
        <f>V413*K413</f>
        <v>0</v>
      </c>
      <c r="X413" s="237">
        <v>0</v>
      </c>
      <c r="Y413" s="237">
        <f>X413*K413</f>
        <v>0</v>
      </c>
      <c r="Z413" s="237">
        <v>0</v>
      </c>
      <c r="AA413" s="238">
        <f>Z413*K413</f>
        <v>0</v>
      </c>
      <c r="AR413" s="21" t="s">
        <v>531</v>
      </c>
      <c r="AT413" s="21" t="s">
        <v>306</v>
      </c>
      <c r="AU413" s="21" t="s">
        <v>96</v>
      </c>
      <c r="AY413" s="21" t="s">
        <v>191</v>
      </c>
      <c r="BE413" s="152">
        <f>IF(U413="základní",N413,0)</f>
        <v>0</v>
      </c>
      <c r="BF413" s="152">
        <f>IF(U413="snížená",N413,0)</f>
        <v>0</v>
      </c>
      <c r="BG413" s="152">
        <f>IF(U413="zákl. přenesená",N413,0)</f>
        <v>0</v>
      </c>
      <c r="BH413" s="152">
        <f>IF(U413="sníž. přenesená",N413,0)</f>
        <v>0</v>
      </c>
      <c r="BI413" s="152">
        <f>IF(U413="nulová",N413,0)</f>
        <v>0</v>
      </c>
      <c r="BJ413" s="21" t="s">
        <v>89</v>
      </c>
      <c r="BK413" s="152">
        <f>ROUND(L413*K413,2)</f>
        <v>0</v>
      </c>
      <c r="BL413" s="21" t="s">
        <v>251</v>
      </c>
      <c r="BM413" s="21" t="s">
        <v>2201</v>
      </c>
    </row>
    <row r="414" s="1" customFormat="1" ht="132" customHeight="1">
      <c r="B414" s="46"/>
      <c r="C414" s="47"/>
      <c r="D414" s="47"/>
      <c r="E414" s="47"/>
      <c r="F414" s="258" t="s">
        <v>2202</v>
      </c>
      <c r="G414" s="67"/>
      <c r="H414" s="67"/>
      <c r="I414" s="67"/>
      <c r="J414" s="47"/>
      <c r="K414" s="47"/>
      <c r="L414" s="47"/>
      <c r="M414" s="47"/>
      <c r="N414" s="47"/>
      <c r="O414" s="47"/>
      <c r="P414" s="47"/>
      <c r="Q414" s="47"/>
      <c r="R414" s="48"/>
      <c r="T414" s="197"/>
      <c r="U414" s="47"/>
      <c r="V414" s="47"/>
      <c r="W414" s="47"/>
      <c r="X414" s="47"/>
      <c r="Y414" s="47"/>
      <c r="Z414" s="47"/>
      <c r="AA414" s="100"/>
      <c r="AT414" s="21" t="s">
        <v>312</v>
      </c>
      <c r="AU414" s="21" t="s">
        <v>96</v>
      </c>
    </row>
    <row r="415" s="1" customFormat="1" ht="25.5" customHeight="1">
      <c r="B415" s="46"/>
      <c r="C415" s="228" t="s">
        <v>2203</v>
      </c>
      <c r="D415" s="228" t="s">
        <v>192</v>
      </c>
      <c r="E415" s="229" t="s">
        <v>2204</v>
      </c>
      <c r="F415" s="230" t="s">
        <v>2163</v>
      </c>
      <c r="G415" s="230"/>
      <c r="H415" s="230"/>
      <c r="I415" s="230"/>
      <c r="J415" s="231" t="s">
        <v>688</v>
      </c>
      <c r="K415" s="232">
        <v>1</v>
      </c>
      <c r="L415" s="233">
        <v>0</v>
      </c>
      <c r="M415" s="234"/>
      <c r="N415" s="235">
        <f>ROUND(L415*K415,2)</f>
        <v>0</v>
      </c>
      <c r="O415" s="235"/>
      <c r="P415" s="235"/>
      <c r="Q415" s="235"/>
      <c r="R415" s="48"/>
      <c r="T415" s="236" t="s">
        <v>22</v>
      </c>
      <c r="U415" s="56" t="s">
        <v>46</v>
      </c>
      <c r="V415" s="47"/>
      <c r="W415" s="237">
        <f>V415*K415</f>
        <v>0</v>
      </c>
      <c r="X415" s="237">
        <v>0</v>
      </c>
      <c r="Y415" s="237">
        <f>X415*K415</f>
        <v>0</v>
      </c>
      <c r="Z415" s="237">
        <v>0</v>
      </c>
      <c r="AA415" s="238">
        <f>Z415*K415</f>
        <v>0</v>
      </c>
      <c r="AR415" s="21" t="s">
        <v>251</v>
      </c>
      <c r="AT415" s="21" t="s">
        <v>192</v>
      </c>
      <c r="AU415" s="21" t="s">
        <v>96</v>
      </c>
      <c r="AY415" s="21" t="s">
        <v>191</v>
      </c>
      <c r="BE415" s="152">
        <f>IF(U415="základní",N415,0)</f>
        <v>0</v>
      </c>
      <c r="BF415" s="152">
        <f>IF(U415="snížená",N415,0)</f>
        <v>0</v>
      </c>
      <c r="BG415" s="152">
        <f>IF(U415="zákl. přenesená",N415,0)</f>
        <v>0</v>
      </c>
      <c r="BH415" s="152">
        <f>IF(U415="sníž. přenesená",N415,0)</f>
        <v>0</v>
      </c>
      <c r="BI415" s="152">
        <f>IF(U415="nulová",N415,0)</f>
        <v>0</v>
      </c>
      <c r="BJ415" s="21" t="s">
        <v>89</v>
      </c>
      <c r="BK415" s="152">
        <f>ROUND(L415*K415,2)</f>
        <v>0</v>
      </c>
      <c r="BL415" s="21" t="s">
        <v>251</v>
      </c>
      <c r="BM415" s="21" t="s">
        <v>2205</v>
      </c>
    </row>
    <row r="416" s="1" customFormat="1" ht="180" customHeight="1">
      <c r="B416" s="46"/>
      <c r="C416" s="47"/>
      <c r="D416" s="47"/>
      <c r="E416" s="47"/>
      <c r="F416" s="258" t="s">
        <v>2146</v>
      </c>
      <c r="G416" s="67"/>
      <c r="H416" s="67"/>
      <c r="I416" s="67"/>
      <c r="J416" s="47"/>
      <c r="K416" s="47"/>
      <c r="L416" s="47"/>
      <c r="M416" s="47"/>
      <c r="N416" s="47"/>
      <c r="O416" s="47"/>
      <c r="P416" s="47"/>
      <c r="Q416" s="47"/>
      <c r="R416" s="48"/>
      <c r="T416" s="197"/>
      <c r="U416" s="47"/>
      <c r="V416" s="47"/>
      <c r="W416" s="47"/>
      <c r="X416" s="47"/>
      <c r="Y416" s="47"/>
      <c r="Z416" s="47"/>
      <c r="AA416" s="100"/>
      <c r="AT416" s="21" t="s">
        <v>312</v>
      </c>
      <c r="AU416" s="21" t="s">
        <v>96</v>
      </c>
    </row>
    <row r="417" s="1" customFormat="1" ht="25.5" customHeight="1">
      <c r="B417" s="46"/>
      <c r="C417" s="250" t="s">
        <v>2206</v>
      </c>
      <c r="D417" s="250" t="s">
        <v>306</v>
      </c>
      <c r="E417" s="251" t="s">
        <v>2207</v>
      </c>
      <c r="F417" s="252" t="s">
        <v>2208</v>
      </c>
      <c r="G417" s="252"/>
      <c r="H417" s="252"/>
      <c r="I417" s="252"/>
      <c r="J417" s="253" t="s">
        <v>688</v>
      </c>
      <c r="K417" s="254">
        <v>1</v>
      </c>
      <c r="L417" s="255">
        <v>0</v>
      </c>
      <c r="M417" s="256"/>
      <c r="N417" s="257">
        <f>ROUND(L417*K417,2)</f>
        <v>0</v>
      </c>
      <c r="O417" s="235"/>
      <c r="P417" s="235"/>
      <c r="Q417" s="235"/>
      <c r="R417" s="48"/>
      <c r="T417" s="236" t="s">
        <v>22</v>
      </c>
      <c r="U417" s="56" t="s">
        <v>46</v>
      </c>
      <c r="V417" s="47"/>
      <c r="W417" s="237">
        <f>V417*K417</f>
        <v>0</v>
      </c>
      <c r="X417" s="237">
        <v>0</v>
      </c>
      <c r="Y417" s="237">
        <f>X417*K417</f>
        <v>0</v>
      </c>
      <c r="Z417" s="237">
        <v>0</v>
      </c>
      <c r="AA417" s="238">
        <f>Z417*K417</f>
        <v>0</v>
      </c>
      <c r="AR417" s="21" t="s">
        <v>531</v>
      </c>
      <c r="AT417" s="21" t="s">
        <v>306</v>
      </c>
      <c r="AU417" s="21" t="s">
        <v>96</v>
      </c>
      <c r="AY417" s="21" t="s">
        <v>191</v>
      </c>
      <c r="BE417" s="152">
        <f>IF(U417="základní",N417,0)</f>
        <v>0</v>
      </c>
      <c r="BF417" s="152">
        <f>IF(U417="snížená",N417,0)</f>
        <v>0</v>
      </c>
      <c r="BG417" s="152">
        <f>IF(U417="zákl. přenesená",N417,0)</f>
        <v>0</v>
      </c>
      <c r="BH417" s="152">
        <f>IF(U417="sníž. přenesená",N417,0)</f>
        <v>0</v>
      </c>
      <c r="BI417" s="152">
        <f>IF(U417="nulová",N417,0)</f>
        <v>0</v>
      </c>
      <c r="BJ417" s="21" t="s">
        <v>89</v>
      </c>
      <c r="BK417" s="152">
        <f>ROUND(L417*K417,2)</f>
        <v>0</v>
      </c>
      <c r="BL417" s="21" t="s">
        <v>251</v>
      </c>
      <c r="BM417" s="21" t="s">
        <v>2209</v>
      </c>
    </row>
    <row r="418" s="1" customFormat="1" ht="156" customHeight="1">
      <c r="B418" s="46"/>
      <c r="C418" s="47"/>
      <c r="D418" s="47"/>
      <c r="E418" s="47"/>
      <c r="F418" s="258" t="s">
        <v>2210</v>
      </c>
      <c r="G418" s="67"/>
      <c r="H418" s="67"/>
      <c r="I418" s="67"/>
      <c r="J418" s="47"/>
      <c r="K418" s="47"/>
      <c r="L418" s="47"/>
      <c r="M418" s="47"/>
      <c r="N418" s="47"/>
      <c r="O418" s="47"/>
      <c r="P418" s="47"/>
      <c r="Q418" s="47"/>
      <c r="R418" s="48"/>
      <c r="T418" s="197"/>
      <c r="U418" s="47"/>
      <c r="V418" s="47"/>
      <c r="W418" s="47"/>
      <c r="X418" s="47"/>
      <c r="Y418" s="47"/>
      <c r="Z418" s="47"/>
      <c r="AA418" s="100"/>
      <c r="AT418" s="21" t="s">
        <v>312</v>
      </c>
      <c r="AU418" s="21" t="s">
        <v>96</v>
      </c>
    </row>
    <row r="419" s="1" customFormat="1" ht="25.5" customHeight="1">
      <c r="B419" s="46"/>
      <c r="C419" s="228" t="s">
        <v>2211</v>
      </c>
      <c r="D419" s="228" t="s">
        <v>192</v>
      </c>
      <c r="E419" s="229" t="s">
        <v>2212</v>
      </c>
      <c r="F419" s="230" t="s">
        <v>2213</v>
      </c>
      <c r="G419" s="230"/>
      <c r="H419" s="230"/>
      <c r="I419" s="230"/>
      <c r="J419" s="231" t="s">
        <v>688</v>
      </c>
      <c r="K419" s="232">
        <v>1</v>
      </c>
      <c r="L419" s="233">
        <v>0</v>
      </c>
      <c r="M419" s="234"/>
      <c r="N419" s="235">
        <f>ROUND(L419*K419,2)</f>
        <v>0</v>
      </c>
      <c r="O419" s="235"/>
      <c r="P419" s="235"/>
      <c r="Q419" s="235"/>
      <c r="R419" s="48"/>
      <c r="T419" s="236" t="s">
        <v>22</v>
      </c>
      <c r="U419" s="56" t="s">
        <v>46</v>
      </c>
      <c r="V419" s="47"/>
      <c r="W419" s="237">
        <f>V419*K419</f>
        <v>0</v>
      </c>
      <c r="X419" s="237">
        <v>0</v>
      </c>
      <c r="Y419" s="237">
        <f>X419*K419</f>
        <v>0</v>
      </c>
      <c r="Z419" s="237">
        <v>0</v>
      </c>
      <c r="AA419" s="238">
        <f>Z419*K419</f>
        <v>0</v>
      </c>
      <c r="AR419" s="21" t="s">
        <v>251</v>
      </c>
      <c r="AT419" s="21" t="s">
        <v>192</v>
      </c>
      <c r="AU419" s="21" t="s">
        <v>96</v>
      </c>
      <c r="AY419" s="21" t="s">
        <v>191</v>
      </c>
      <c r="BE419" s="152">
        <f>IF(U419="základní",N419,0)</f>
        <v>0</v>
      </c>
      <c r="BF419" s="152">
        <f>IF(U419="snížená",N419,0)</f>
        <v>0</v>
      </c>
      <c r="BG419" s="152">
        <f>IF(U419="zákl. přenesená",N419,0)</f>
        <v>0</v>
      </c>
      <c r="BH419" s="152">
        <f>IF(U419="sníž. přenesená",N419,0)</f>
        <v>0</v>
      </c>
      <c r="BI419" s="152">
        <f>IF(U419="nulová",N419,0)</f>
        <v>0</v>
      </c>
      <c r="BJ419" s="21" t="s">
        <v>89</v>
      </c>
      <c r="BK419" s="152">
        <f>ROUND(L419*K419,2)</f>
        <v>0</v>
      </c>
      <c r="BL419" s="21" t="s">
        <v>251</v>
      </c>
      <c r="BM419" s="21" t="s">
        <v>2214</v>
      </c>
    </row>
    <row r="420" s="1" customFormat="1" ht="180" customHeight="1">
      <c r="B420" s="46"/>
      <c r="C420" s="47"/>
      <c r="D420" s="47"/>
      <c r="E420" s="47"/>
      <c r="F420" s="258" t="s">
        <v>2146</v>
      </c>
      <c r="G420" s="67"/>
      <c r="H420" s="67"/>
      <c r="I420" s="67"/>
      <c r="J420" s="47"/>
      <c r="K420" s="47"/>
      <c r="L420" s="47"/>
      <c r="M420" s="47"/>
      <c r="N420" s="47"/>
      <c r="O420" s="47"/>
      <c r="P420" s="47"/>
      <c r="Q420" s="47"/>
      <c r="R420" s="48"/>
      <c r="T420" s="197"/>
      <c r="U420" s="47"/>
      <c r="V420" s="47"/>
      <c r="W420" s="47"/>
      <c r="X420" s="47"/>
      <c r="Y420" s="47"/>
      <c r="Z420" s="47"/>
      <c r="AA420" s="100"/>
      <c r="AT420" s="21" t="s">
        <v>312</v>
      </c>
      <c r="AU420" s="21" t="s">
        <v>96</v>
      </c>
    </row>
    <row r="421" s="1" customFormat="1" ht="38.25" customHeight="1">
      <c r="B421" s="46"/>
      <c r="C421" s="250" t="s">
        <v>2215</v>
      </c>
      <c r="D421" s="250" t="s">
        <v>306</v>
      </c>
      <c r="E421" s="251" t="s">
        <v>2216</v>
      </c>
      <c r="F421" s="252" t="s">
        <v>2217</v>
      </c>
      <c r="G421" s="252"/>
      <c r="H421" s="252"/>
      <c r="I421" s="252"/>
      <c r="J421" s="253" t="s">
        <v>688</v>
      </c>
      <c r="K421" s="254">
        <v>1</v>
      </c>
      <c r="L421" s="255">
        <v>0</v>
      </c>
      <c r="M421" s="256"/>
      <c r="N421" s="257">
        <f>ROUND(L421*K421,2)</f>
        <v>0</v>
      </c>
      <c r="O421" s="235"/>
      <c r="P421" s="235"/>
      <c r="Q421" s="235"/>
      <c r="R421" s="48"/>
      <c r="T421" s="236" t="s">
        <v>22</v>
      </c>
      <c r="U421" s="56" t="s">
        <v>46</v>
      </c>
      <c r="V421" s="47"/>
      <c r="W421" s="237">
        <f>V421*K421</f>
        <v>0</v>
      </c>
      <c r="X421" s="237">
        <v>0</v>
      </c>
      <c r="Y421" s="237">
        <f>X421*K421</f>
        <v>0</v>
      </c>
      <c r="Z421" s="237">
        <v>0</v>
      </c>
      <c r="AA421" s="238">
        <f>Z421*K421</f>
        <v>0</v>
      </c>
      <c r="AR421" s="21" t="s">
        <v>531</v>
      </c>
      <c r="AT421" s="21" t="s">
        <v>306</v>
      </c>
      <c r="AU421" s="21" t="s">
        <v>96</v>
      </c>
      <c r="AY421" s="21" t="s">
        <v>191</v>
      </c>
      <c r="BE421" s="152">
        <f>IF(U421="základní",N421,0)</f>
        <v>0</v>
      </c>
      <c r="BF421" s="152">
        <f>IF(U421="snížená",N421,0)</f>
        <v>0</v>
      </c>
      <c r="BG421" s="152">
        <f>IF(U421="zákl. přenesená",N421,0)</f>
        <v>0</v>
      </c>
      <c r="BH421" s="152">
        <f>IF(U421="sníž. přenesená",N421,0)</f>
        <v>0</v>
      </c>
      <c r="BI421" s="152">
        <f>IF(U421="nulová",N421,0)</f>
        <v>0</v>
      </c>
      <c r="BJ421" s="21" t="s">
        <v>89</v>
      </c>
      <c r="BK421" s="152">
        <f>ROUND(L421*K421,2)</f>
        <v>0</v>
      </c>
      <c r="BL421" s="21" t="s">
        <v>251</v>
      </c>
      <c r="BM421" s="21" t="s">
        <v>2218</v>
      </c>
    </row>
    <row r="422" s="1" customFormat="1" ht="120" customHeight="1">
      <c r="B422" s="46"/>
      <c r="C422" s="47"/>
      <c r="D422" s="47"/>
      <c r="E422" s="47"/>
      <c r="F422" s="258" t="s">
        <v>2219</v>
      </c>
      <c r="G422" s="67"/>
      <c r="H422" s="67"/>
      <c r="I422" s="67"/>
      <c r="J422" s="47"/>
      <c r="K422" s="47"/>
      <c r="L422" s="47"/>
      <c r="M422" s="47"/>
      <c r="N422" s="47"/>
      <c r="O422" s="47"/>
      <c r="P422" s="47"/>
      <c r="Q422" s="47"/>
      <c r="R422" s="48"/>
      <c r="T422" s="197"/>
      <c r="U422" s="47"/>
      <c r="V422" s="47"/>
      <c r="W422" s="47"/>
      <c r="X422" s="47"/>
      <c r="Y422" s="47"/>
      <c r="Z422" s="47"/>
      <c r="AA422" s="100"/>
      <c r="AT422" s="21" t="s">
        <v>312</v>
      </c>
      <c r="AU422" s="21" t="s">
        <v>96</v>
      </c>
    </row>
    <row r="423" s="1" customFormat="1" ht="38.25" customHeight="1">
      <c r="B423" s="46"/>
      <c r="C423" s="228" t="s">
        <v>2220</v>
      </c>
      <c r="D423" s="228" t="s">
        <v>192</v>
      </c>
      <c r="E423" s="229" t="s">
        <v>2221</v>
      </c>
      <c r="F423" s="230" t="s">
        <v>2222</v>
      </c>
      <c r="G423" s="230"/>
      <c r="H423" s="230"/>
      <c r="I423" s="230"/>
      <c r="J423" s="231" t="s">
        <v>297</v>
      </c>
      <c r="K423" s="232">
        <v>1</v>
      </c>
      <c r="L423" s="233">
        <v>0</v>
      </c>
      <c r="M423" s="234"/>
      <c r="N423" s="235">
        <f>ROUND(L423*K423,2)</f>
        <v>0</v>
      </c>
      <c r="O423" s="235"/>
      <c r="P423" s="235"/>
      <c r="Q423" s="235"/>
      <c r="R423" s="48"/>
      <c r="T423" s="236" t="s">
        <v>22</v>
      </c>
      <c r="U423" s="56" t="s">
        <v>46</v>
      </c>
      <c r="V423" s="47"/>
      <c r="W423" s="237">
        <f>V423*K423</f>
        <v>0</v>
      </c>
      <c r="X423" s="237">
        <v>0</v>
      </c>
      <c r="Y423" s="237">
        <f>X423*K423</f>
        <v>0</v>
      </c>
      <c r="Z423" s="237">
        <v>0</v>
      </c>
      <c r="AA423" s="238">
        <f>Z423*K423</f>
        <v>0</v>
      </c>
      <c r="AR423" s="21" t="s">
        <v>251</v>
      </c>
      <c r="AT423" s="21" t="s">
        <v>192</v>
      </c>
      <c r="AU423" s="21" t="s">
        <v>96</v>
      </c>
      <c r="AY423" s="21" t="s">
        <v>191</v>
      </c>
      <c r="BE423" s="152">
        <f>IF(U423="základní",N423,0)</f>
        <v>0</v>
      </c>
      <c r="BF423" s="152">
        <f>IF(U423="snížená",N423,0)</f>
        <v>0</v>
      </c>
      <c r="BG423" s="152">
        <f>IF(U423="zákl. přenesená",N423,0)</f>
        <v>0</v>
      </c>
      <c r="BH423" s="152">
        <f>IF(U423="sníž. přenesená",N423,0)</f>
        <v>0</v>
      </c>
      <c r="BI423" s="152">
        <f>IF(U423="nulová",N423,0)</f>
        <v>0</v>
      </c>
      <c r="BJ423" s="21" t="s">
        <v>89</v>
      </c>
      <c r="BK423" s="152">
        <f>ROUND(L423*K423,2)</f>
        <v>0</v>
      </c>
      <c r="BL423" s="21" t="s">
        <v>251</v>
      </c>
      <c r="BM423" s="21" t="s">
        <v>2223</v>
      </c>
    </row>
    <row r="424" s="1" customFormat="1" ht="180" customHeight="1">
      <c r="B424" s="46"/>
      <c r="C424" s="47"/>
      <c r="D424" s="47"/>
      <c r="E424" s="47"/>
      <c r="F424" s="258" t="s">
        <v>2146</v>
      </c>
      <c r="G424" s="67"/>
      <c r="H424" s="67"/>
      <c r="I424" s="67"/>
      <c r="J424" s="47"/>
      <c r="K424" s="47"/>
      <c r="L424" s="47"/>
      <c r="M424" s="47"/>
      <c r="N424" s="47"/>
      <c r="O424" s="47"/>
      <c r="P424" s="47"/>
      <c r="Q424" s="47"/>
      <c r="R424" s="48"/>
      <c r="T424" s="197"/>
      <c r="U424" s="47"/>
      <c r="V424" s="47"/>
      <c r="W424" s="47"/>
      <c r="X424" s="47"/>
      <c r="Y424" s="47"/>
      <c r="Z424" s="47"/>
      <c r="AA424" s="100"/>
      <c r="AT424" s="21" t="s">
        <v>312</v>
      </c>
      <c r="AU424" s="21" t="s">
        <v>96</v>
      </c>
    </row>
    <row r="425" s="1" customFormat="1" ht="25.5" customHeight="1">
      <c r="B425" s="46"/>
      <c r="C425" s="250" t="s">
        <v>2224</v>
      </c>
      <c r="D425" s="250" t="s">
        <v>306</v>
      </c>
      <c r="E425" s="251" t="s">
        <v>2225</v>
      </c>
      <c r="F425" s="252" t="s">
        <v>2226</v>
      </c>
      <c r="G425" s="252"/>
      <c r="H425" s="252"/>
      <c r="I425" s="252"/>
      <c r="J425" s="253" t="s">
        <v>688</v>
      </c>
      <c r="K425" s="254">
        <v>1</v>
      </c>
      <c r="L425" s="255">
        <v>0</v>
      </c>
      <c r="M425" s="256"/>
      <c r="N425" s="257">
        <f>ROUND(L425*K425,2)</f>
        <v>0</v>
      </c>
      <c r="O425" s="235"/>
      <c r="P425" s="235"/>
      <c r="Q425" s="235"/>
      <c r="R425" s="48"/>
      <c r="T425" s="236" t="s">
        <v>22</v>
      </c>
      <c r="U425" s="56" t="s">
        <v>46</v>
      </c>
      <c r="V425" s="47"/>
      <c r="W425" s="237">
        <f>V425*K425</f>
        <v>0</v>
      </c>
      <c r="X425" s="237">
        <v>0</v>
      </c>
      <c r="Y425" s="237">
        <f>X425*K425</f>
        <v>0</v>
      </c>
      <c r="Z425" s="237">
        <v>0</v>
      </c>
      <c r="AA425" s="238">
        <f>Z425*K425</f>
        <v>0</v>
      </c>
      <c r="AR425" s="21" t="s">
        <v>531</v>
      </c>
      <c r="AT425" s="21" t="s">
        <v>306</v>
      </c>
      <c r="AU425" s="21" t="s">
        <v>96</v>
      </c>
      <c r="AY425" s="21" t="s">
        <v>191</v>
      </c>
      <c r="BE425" s="152">
        <f>IF(U425="základní",N425,0)</f>
        <v>0</v>
      </c>
      <c r="BF425" s="152">
        <f>IF(U425="snížená",N425,0)</f>
        <v>0</v>
      </c>
      <c r="BG425" s="152">
        <f>IF(U425="zákl. přenesená",N425,0)</f>
        <v>0</v>
      </c>
      <c r="BH425" s="152">
        <f>IF(U425="sníž. přenesená",N425,0)</f>
        <v>0</v>
      </c>
      <c r="BI425" s="152">
        <f>IF(U425="nulová",N425,0)</f>
        <v>0</v>
      </c>
      <c r="BJ425" s="21" t="s">
        <v>89</v>
      </c>
      <c r="BK425" s="152">
        <f>ROUND(L425*K425,2)</f>
        <v>0</v>
      </c>
      <c r="BL425" s="21" t="s">
        <v>251</v>
      </c>
      <c r="BM425" s="21" t="s">
        <v>2227</v>
      </c>
    </row>
    <row r="426" s="1" customFormat="1" ht="132" customHeight="1">
      <c r="B426" s="46"/>
      <c r="C426" s="47"/>
      <c r="D426" s="47"/>
      <c r="E426" s="47"/>
      <c r="F426" s="258" t="s">
        <v>2228</v>
      </c>
      <c r="G426" s="67"/>
      <c r="H426" s="67"/>
      <c r="I426" s="67"/>
      <c r="J426" s="47"/>
      <c r="K426" s="47"/>
      <c r="L426" s="47"/>
      <c r="M426" s="47"/>
      <c r="N426" s="47"/>
      <c r="O426" s="47"/>
      <c r="P426" s="47"/>
      <c r="Q426" s="47"/>
      <c r="R426" s="48"/>
      <c r="T426" s="197"/>
      <c r="U426" s="47"/>
      <c r="V426" s="47"/>
      <c r="W426" s="47"/>
      <c r="X426" s="47"/>
      <c r="Y426" s="47"/>
      <c r="Z426" s="47"/>
      <c r="AA426" s="100"/>
      <c r="AT426" s="21" t="s">
        <v>312</v>
      </c>
      <c r="AU426" s="21" t="s">
        <v>96</v>
      </c>
    </row>
    <row r="427" s="1" customFormat="1" ht="25.5" customHeight="1">
      <c r="B427" s="46"/>
      <c r="C427" s="250" t="s">
        <v>2229</v>
      </c>
      <c r="D427" s="250" t="s">
        <v>306</v>
      </c>
      <c r="E427" s="251" t="s">
        <v>2230</v>
      </c>
      <c r="F427" s="252" t="s">
        <v>2231</v>
      </c>
      <c r="G427" s="252"/>
      <c r="H427" s="252"/>
      <c r="I427" s="252"/>
      <c r="J427" s="253" t="s">
        <v>688</v>
      </c>
      <c r="K427" s="254">
        <v>1</v>
      </c>
      <c r="L427" s="255">
        <v>0</v>
      </c>
      <c r="M427" s="256"/>
      <c r="N427" s="257">
        <f>ROUND(L427*K427,2)</f>
        <v>0</v>
      </c>
      <c r="O427" s="235"/>
      <c r="P427" s="235"/>
      <c r="Q427" s="235"/>
      <c r="R427" s="48"/>
      <c r="T427" s="236" t="s">
        <v>22</v>
      </c>
      <c r="U427" s="56" t="s">
        <v>46</v>
      </c>
      <c r="V427" s="47"/>
      <c r="W427" s="237">
        <f>V427*K427</f>
        <v>0</v>
      </c>
      <c r="X427" s="237">
        <v>0</v>
      </c>
      <c r="Y427" s="237">
        <f>X427*K427</f>
        <v>0</v>
      </c>
      <c r="Z427" s="237">
        <v>0</v>
      </c>
      <c r="AA427" s="238">
        <f>Z427*K427</f>
        <v>0</v>
      </c>
      <c r="AR427" s="21" t="s">
        <v>531</v>
      </c>
      <c r="AT427" s="21" t="s">
        <v>306</v>
      </c>
      <c r="AU427" s="21" t="s">
        <v>96</v>
      </c>
      <c r="AY427" s="21" t="s">
        <v>191</v>
      </c>
      <c r="BE427" s="152">
        <f>IF(U427="základní",N427,0)</f>
        <v>0</v>
      </c>
      <c r="BF427" s="152">
        <f>IF(U427="snížená",N427,0)</f>
        <v>0</v>
      </c>
      <c r="BG427" s="152">
        <f>IF(U427="zákl. přenesená",N427,0)</f>
        <v>0</v>
      </c>
      <c r="BH427" s="152">
        <f>IF(U427="sníž. přenesená",N427,0)</f>
        <v>0</v>
      </c>
      <c r="BI427" s="152">
        <f>IF(U427="nulová",N427,0)</f>
        <v>0</v>
      </c>
      <c r="BJ427" s="21" t="s">
        <v>89</v>
      </c>
      <c r="BK427" s="152">
        <f>ROUND(L427*K427,2)</f>
        <v>0</v>
      </c>
      <c r="BL427" s="21" t="s">
        <v>251</v>
      </c>
      <c r="BM427" s="21" t="s">
        <v>2232</v>
      </c>
    </row>
    <row r="428" s="1" customFormat="1" ht="180" customHeight="1">
      <c r="B428" s="46"/>
      <c r="C428" s="47"/>
      <c r="D428" s="47"/>
      <c r="E428" s="47"/>
      <c r="F428" s="258" t="s">
        <v>2233</v>
      </c>
      <c r="G428" s="67"/>
      <c r="H428" s="67"/>
      <c r="I428" s="67"/>
      <c r="J428" s="47"/>
      <c r="K428" s="47"/>
      <c r="L428" s="47"/>
      <c r="M428" s="47"/>
      <c r="N428" s="47"/>
      <c r="O428" s="47"/>
      <c r="P428" s="47"/>
      <c r="Q428" s="47"/>
      <c r="R428" s="48"/>
      <c r="T428" s="197"/>
      <c r="U428" s="47"/>
      <c r="V428" s="47"/>
      <c r="W428" s="47"/>
      <c r="X428" s="47"/>
      <c r="Y428" s="47"/>
      <c r="Z428" s="47"/>
      <c r="AA428" s="100"/>
      <c r="AT428" s="21" t="s">
        <v>312</v>
      </c>
      <c r="AU428" s="21" t="s">
        <v>96</v>
      </c>
    </row>
    <row r="429" s="1" customFormat="1" ht="38.25" customHeight="1">
      <c r="B429" s="46"/>
      <c r="C429" s="228" t="s">
        <v>2234</v>
      </c>
      <c r="D429" s="228" t="s">
        <v>192</v>
      </c>
      <c r="E429" s="229" t="s">
        <v>2235</v>
      </c>
      <c r="F429" s="230" t="s">
        <v>2236</v>
      </c>
      <c r="G429" s="230"/>
      <c r="H429" s="230"/>
      <c r="I429" s="230"/>
      <c r="J429" s="231" t="s">
        <v>297</v>
      </c>
      <c r="K429" s="232">
        <v>1</v>
      </c>
      <c r="L429" s="233">
        <v>0</v>
      </c>
      <c r="M429" s="234"/>
      <c r="N429" s="235">
        <f>ROUND(L429*K429,2)</f>
        <v>0</v>
      </c>
      <c r="O429" s="235"/>
      <c r="P429" s="235"/>
      <c r="Q429" s="235"/>
      <c r="R429" s="48"/>
      <c r="T429" s="236" t="s">
        <v>22</v>
      </c>
      <c r="U429" s="56" t="s">
        <v>46</v>
      </c>
      <c r="V429" s="47"/>
      <c r="W429" s="237">
        <f>V429*K429</f>
        <v>0</v>
      </c>
      <c r="X429" s="237">
        <v>0</v>
      </c>
      <c r="Y429" s="237">
        <f>X429*K429</f>
        <v>0</v>
      </c>
      <c r="Z429" s="237">
        <v>0</v>
      </c>
      <c r="AA429" s="238">
        <f>Z429*K429</f>
        <v>0</v>
      </c>
      <c r="AR429" s="21" t="s">
        <v>251</v>
      </c>
      <c r="AT429" s="21" t="s">
        <v>192</v>
      </c>
      <c r="AU429" s="21" t="s">
        <v>96</v>
      </c>
      <c r="AY429" s="21" t="s">
        <v>191</v>
      </c>
      <c r="BE429" s="152">
        <f>IF(U429="základní",N429,0)</f>
        <v>0</v>
      </c>
      <c r="BF429" s="152">
        <f>IF(U429="snížená",N429,0)</f>
        <v>0</v>
      </c>
      <c r="BG429" s="152">
        <f>IF(U429="zákl. přenesená",N429,0)</f>
        <v>0</v>
      </c>
      <c r="BH429" s="152">
        <f>IF(U429="sníž. přenesená",N429,0)</f>
        <v>0</v>
      </c>
      <c r="BI429" s="152">
        <f>IF(U429="nulová",N429,0)</f>
        <v>0</v>
      </c>
      <c r="BJ429" s="21" t="s">
        <v>89</v>
      </c>
      <c r="BK429" s="152">
        <f>ROUND(L429*K429,2)</f>
        <v>0</v>
      </c>
      <c r="BL429" s="21" t="s">
        <v>251</v>
      </c>
      <c r="BM429" s="21" t="s">
        <v>2237</v>
      </c>
    </row>
    <row r="430" s="1" customFormat="1" ht="180" customHeight="1">
      <c r="B430" s="46"/>
      <c r="C430" s="47"/>
      <c r="D430" s="47"/>
      <c r="E430" s="47"/>
      <c r="F430" s="258" t="s">
        <v>2146</v>
      </c>
      <c r="G430" s="67"/>
      <c r="H430" s="67"/>
      <c r="I430" s="67"/>
      <c r="J430" s="47"/>
      <c r="K430" s="47"/>
      <c r="L430" s="47"/>
      <c r="M430" s="47"/>
      <c r="N430" s="47"/>
      <c r="O430" s="47"/>
      <c r="P430" s="47"/>
      <c r="Q430" s="47"/>
      <c r="R430" s="48"/>
      <c r="T430" s="197"/>
      <c r="U430" s="47"/>
      <c r="V430" s="47"/>
      <c r="W430" s="47"/>
      <c r="X430" s="47"/>
      <c r="Y430" s="47"/>
      <c r="Z430" s="47"/>
      <c r="AA430" s="100"/>
      <c r="AT430" s="21" t="s">
        <v>312</v>
      </c>
      <c r="AU430" s="21" t="s">
        <v>96</v>
      </c>
    </row>
    <row r="431" s="1" customFormat="1" ht="25.5" customHeight="1">
      <c r="B431" s="46"/>
      <c r="C431" s="250" t="s">
        <v>2238</v>
      </c>
      <c r="D431" s="250" t="s">
        <v>306</v>
      </c>
      <c r="E431" s="251" t="s">
        <v>2239</v>
      </c>
      <c r="F431" s="252" t="s">
        <v>2240</v>
      </c>
      <c r="G431" s="252"/>
      <c r="H431" s="252"/>
      <c r="I431" s="252"/>
      <c r="J431" s="253" t="s">
        <v>688</v>
      </c>
      <c r="K431" s="254">
        <v>1</v>
      </c>
      <c r="L431" s="255">
        <v>0</v>
      </c>
      <c r="M431" s="256"/>
      <c r="N431" s="257">
        <f>ROUND(L431*K431,2)</f>
        <v>0</v>
      </c>
      <c r="O431" s="235"/>
      <c r="P431" s="235"/>
      <c r="Q431" s="235"/>
      <c r="R431" s="48"/>
      <c r="T431" s="236" t="s">
        <v>22</v>
      </c>
      <c r="U431" s="56" t="s">
        <v>46</v>
      </c>
      <c r="V431" s="47"/>
      <c r="W431" s="237">
        <f>V431*K431</f>
        <v>0</v>
      </c>
      <c r="X431" s="237">
        <v>0</v>
      </c>
      <c r="Y431" s="237">
        <f>X431*K431</f>
        <v>0</v>
      </c>
      <c r="Z431" s="237">
        <v>0</v>
      </c>
      <c r="AA431" s="238">
        <f>Z431*K431</f>
        <v>0</v>
      </c>
      <c r="AR431" s="21" t="s">
        <v>531</v>
      </c>
      <c r="AT431" s="21" t="s">
        <v>306</v>
      </c>
      <c r="AU431" s="21" t="s">
        <v>96</v>
      </c>
      <c r="AY431" s="21" t="s">
        <v>191</v>
      </c>
      <c r="BE431" s="152">
        <f>IF(U431="základní",N431,0)</f>
        <v>0</v>
      </c>
      <c r="BF431" s="152">
        <f>IF(U431="snížená",N431,0)</f>
        <v>0</v>
      </c>
      <c r="BG431" s="152">
        <f>IF(U431="zákl. přenesená",N431,0)</f>
        <v>0</v>
      </c>
      <c r="BH431" s="152">
        <f>IF(U431="sníž. přenesená",N431,0)</f>
        <v>0</v>
      </c>
      <c r="BI431" s="152">
        <f>IF(U431="nulová",N431,0)</f>
        <v>0</v>
      </c>
      <c r="BJ431" s="21" t="s">
        <v>89</v>
      </c>
      <c r="BK431" s="152">
        <f>ROUND(L431*K431,2)</f>
        <v>0</v>
      </c>
      <c r="BL431" s="21" t="s">
        <v>251</v>
      </c>
      <c r="BM431" s="21" t="s">
        <v>2241</v>
      </c>
    </row>
    <row r="432" s="1" customFormat="1" ht="132" customHeight="1">
      <c r="B432" s="46"/>
      <c r="C432" s="47"/>
      <c r="D432" s="47"/>
      <c r="E432" s="47"/>
      <c r="F432" s="258" t="s">
        <v>2242</v>
      </c>
      <c r="G432" s="67"/>
      <c r="H432" s="67"/>
      <c r="I432" s="67"/>
      <c r="J432" s="47"/>
      <c r="K432" s="47"/>
      <c r="L432" s="47"/>
      <c r="M432" s="47"/>
      <c r="N432" s="47"/>
      <c r="O432" s="47"/>
      <c r="P432" s="47"/>
      <c r="Q432" s="47"/>
      <c r="R432" s="48"/>
      <c r="T432" s="197"/>
      <c r="U432" s="47"/>
      <c r="V432" s="47"/>
      <c r="W432" s="47"/>
      <c r="X432" s="47"/>
      <c r="Y432" s="47"/>
      <c r="Z432" s="47"/>
      <c r="AA432" s="100"/>
      <c r="AT432" s="21" t="s">
        <v>312</v>
      </c>
      <c r="AU432" s="21" t="s">
        <v>96</v>
      </c>
    </row>
    <row r="433" s="1" customFormat="1" ht="25.5" customHeight="1">
      <c r="B433" s="46"/>
      <c r="C433" s="250" t="s">
        <v>2243</v>
      </c>
      <c r="D433" s="250" t="s">
        <v>306</v>
      </c>
      <c r="E433" s="251" t="s">
        <v>2244</v>
      </c>
      <c r="F433" s="252" t="s">
        <v>2245</v>
      </c>
      <c r="G433" s="252"/>
      <c r="H433" s="252"/>
      <c r="I433" s="252"/>
      <c r="J433" s="253" t="s">
        <v>688</v>
      </c>
      <c r="K433" s="254">
        <v>1</v>
      </c>
      <c r="L433" s="255">
        <v>0</v>
      </c>
      <c r="M433" s="256"/>
      <c r="N433" s="257">
        <f>ROUND(L433*K433,2)</f>
        <v>0</v>
      </c>
      <c r="O433" s="235"/>
      <c r="P433" s="235"/>
      <c r="Q433" s="235"/>
      <c r="R433" s="48"/>
      <c r="T433" s="236" t="s">
        <v>22</v>
      </c>
      <c r="U433" s="56" t="s">
        <v>46</v>
      </c>
      <c r="V433" s="47"/>
      <c r="W433" s="237">
        <f>V433*K433</f>
        <v>0</v>
      </c>
      <c r="X433" s="237">
        <v>0</v>
      </c>
      <c r="Y433" s="237">
        <f>X433*K433</f>
        <v>0</v>
      </c>
      <c r="Z433" s="237">
        <v>0</v>
      </c>
      <c r="AA433" s="238">
        <f>Z433*K433</f>
        <v>0</v>
      </c>
      <c r="AR433" s="21" t="s">
        <v>531</v>
      </c>
      <c r="AT433" s="21" t="s">
        <v>306</v>
      </c>
      <c r="AU433" s="21" t="s">
        <v>96</v>
      </c>
      <c r="AY433" s="21" t="s">
        <v>191</v>
      </c>
      <c r="BE433" s="152">
        <f>IF(U433="základní",N433,0)</f>
        <v>0</v>
      </c>
      <c r="BF433" s="152">
        <f>IF(U433="snížená",N433,0)</f>
        <v>0</v>
      </c>
      <c r="BG433" s="152">
        <f>IF(U433="zákl. přenesená",N433,0)</f>
        <v>0</v>
      </c>
      <c r="BH433" s="152">
        <f>IF(U433="sníž. přenesená",N433,0)</f>
        <v>0</v>
      </c>
      <c r="BI433" s="152">
        <f>IF(U433="nulová",N433,0)</f>
        <v>0</v>
      </c>
      <c r="BJ433" s="21" t="s">
        <v>89</v>
      </c>
      <c r="BK433" s="152">
        <f>ROUND(L433*K433,2)</f>
        <v>0</v>
      </c>
      <c r="BL433" s="21" t="s">
        <v>251</v>
      </c>
      <c r="BM433" s="21" t="s">
        <v>2246</v>
      </c>
    </row>
    <row r="434" s="1" customFormat="1" ht="180" customHeight="1">
      <c r="B434" s="46"/>
      <c r="C434" s="47"/>
      <c r="D434" s="47"/>
      <c r="E434" s="47"/>
      <c r="F434" s="258" t="s">
        <v>2247</v>
      </c>
      <c r="G434" s="67"/>
      <c r="H434" s="67"/>
      <c r="I434" s="67"/>
      <c r="J434" s="47"/>
      <c r="K434" s="47"/>
      <c r="L434" s="47"/>
      <c r="M434" s="47"/>
      <c r="N434" s="47"/>
      <c r="O434" s="47"/>
      <c r="P434" s="47"/>
      <c r="Q434" s="47"/>
      <c r="R434" s="48"/>
      <c r="T434" s="197"/>
      <c r="U434" s="47"/>
      <c r="V434" s="47"/>
      <c r="W434" s="47"/>
      <c r="X434" s="47"/>
      <c r="Y434" s="47"/>
      <c r="Z434" s="47"/>
      <c r="AA434" s="100"/>
      <c r="AT434" s="21" t="s">
        <v>312</v>
      </c>
      <c r="AU434" s="21" t="s">
        <v>96</v>
      </c>
    </row>
    <row r="435" s="1" customFormat="1" ht="49.92" customHeight="1">
      <c r="B435" s="46"/>
      <c r="C435" s="47"/>
      <c r="D435" s="217" t="s">
        <v>282</v>
      </c>
      <c r="E435" s="47"/>
      <c r="F435" s="47"/>
      <c r="G435" s="47"/>
      <c r="H435" s="47"/>
      <c r="I435" s="47"/>
      <c r="J435" s="47"/>
      <c r="K435" s="47"/>
      <c r="L435" s="47"/>
      <c r="M435" s="47"/>
      <c r="N435" s="261">
        <f>BK435</f>
        <v>0</v>
      </c>
      <c r="O435" s="262"/>
      <c r="P435" s="262"/>
      <c r="Q435" s="262"/>
      <c r="R435" s="48"/>
      <c r="T435" s="197"/>
      <c r="U435" s="47"/>
      <c r="V435" s="47"/>
      <c r="W435" s="47"/>
      <c r="X435" s="47"/>
      <c r="Y435" s="47"/>
      <c r="Z435" s="47"/>
      <c r="AA435" s="100"/>
      <c r="AT435" s="21" t="s">
        <v>80</v>
      </c>
      <c r="AU435" s="21" t="s">
        <v>81</v>
      </c>
      <c r="AY435" s="21" t="s">
        <v>283</v>
      </c>
      <c r="BK435" s="152">
        <f>SUM(BK436:BK440)</f>
        <v>0</v>
      </c>
    </row>
    <row r="436" s="1" customFormat="1" ht="22.32" customHeight="1">
      <c r="B436" s="46"/>
      <c r="C436" s="243" t="s">
        <v>22</v>
      </c>
      <c r="D436" s="243" t="s">
        <v>192</v>
      </c>
      <c r="E436" s="244" t="s">
        <v>22</v>
      </c>
      <c r="F436" s="245" t="s">
        <v>22</v>
      </c>
      <c r="G436" s="245"/>
      <c r="H436" s="245"/>
      <c r="I436" s="245"/>
      <c r="J436" s="246" t="s">
        <v>22</v>
      </c>
      <c r="K436" s="247"/>
      <c r="L436" s="233"/>
      <c r="M436" s="235"/>
      <c r="N436" s="235">
        <f>BK436</f>
        <v>0</v>
      </c>
      <c r="O436" s="235"/>
      <c r="P436" s="235"/>
      <c r="Q436" s="235"/>
      <c r="R436" s="48"/>
      <c r="T436" s="236" t="s">
        <v>22</v>
      </c>
      <c r="U436" s="248" t="s">
        <v>46</v>
      </c>
      <c r="V436" s="47"/>
      <c r="W436" s="47"/>
      <c r="X436" s="47"/>
      <c r="Y436" s="47"/>
      <c r="Z436" s="47"/>
      <c r="AA436" s="100"/>
      <c r="AT436" s="21" t="s">
        <v>283</v>
      </c>
      <c r="AU436" s="21" t="s">
        <v>89</v>
      </c>
      <c r="AY436" s="21" t="s">
        <v>283</v>
      </c>
      <c r="BE436" s="152">
        <f>IF(U436="základní",N436,0)</f>
        <v>0</v>
      </c>
      <c r="BF436" s="152">
        <f>IF(U436="snížená",N436,0)</f>
        <v>0</v>
      </c>
      <c r="BG436" s="152">
        <f>IF(U436="zákl. přenesená",N436,0)</f>
        <v>0</v>
      </c>
      <c r="BH436" s="152">
        <f>IF(U436="sníž. přenesená",N436,0)</f>
        <v>0</v>
      </c>
      <c r="BI436" s="152">
        <f>IF(U436="nulová",N436,0)</f>
        <v>0</v>
      </c>
      <c r="BJ436" s="21" t="s">
        <v>89</v>
      </c>
      <c r="BK436" s="152">
        <f>L436*K436</f>
        <v>0</v>
      </c>
    </row>
    <row r="437" s="1" customFormat="1" ht="22.32" customHeight="1">
      <c r="B437" s="46"/>
      <c r="C437" s="243" t="s">
        <v>22</v>
      </c>
      <c r="D437" s="243" t="s">
        <v>192</v>
      </c>
      <c r="E437" s="244" t="s">
        <v>22</v>
      </c>
      <c r="F437" s="245" t="s">
        <v>22</v>
      </c>
      <c r="G437" s="245"/>
      <c r="H437" s="245"/>
      <c r="I437" s="245"/>
      <c r="J437" s="246" t="s">
        <v>22</v>
      </c>
      <c r="K437" s="247"/>
      <c r="L437" s="233"/>
      <c r="M437" s="235"/>
      <c r="N437" s="235">
        <f>BK437</f>
        <v>0</v>
      </c>
      <c r="O437" s="235"/>
      <c r="P437" s="235"/>
      <c r="Q437" s="235"/>
      <c r="R437" s="48"/>
      <c r="T437" s="236" t="s">
        <v>22</v>
      </c>
      <c r="U437" s="248" t="s">
        <v>46</v>
      </c>
      <c r="V437" s="47"/>
      <c r="W437" s="47"/>
      <c r="X437" s="47"/>
      <c r="Y437" s="47"/>
      <c r="Z437" s="47"/>
      <c r="AA437" s="100"/>
      <c r="AT437" s="21" t="s">
        <v>283</v>
      </c>
      <c r="AU437" s="21" t="s">
        <v>89</v>
      </c>
      <c r="AY437" s="21" t="s">
        <v>283</v>
      </c>
      <c r="BE437" s="152">
        <f>IF(U437="základní",N437,0)</f>
        <v>0</v>
      </c>
      <c r="BF437" s="152">
        <f>IF(U437="snížená",N437,0)</f>
        <v>0</v>
      </c>
      <c r="BG437" s="152">
        <f>IF(U437="zákl. přenesená",N437,0)</f>
        <v>0</v>
      </c>
      <c r="BH437" s="152">
        <f>IF(U437="sníž. přenesená",N437,0)</f>
        <v>0</v>
      </c>
      <c r="BI437" s="152">
        <f>IF(U437="nulová",N437,0)</f>
        <v>0</v>
      </c>
      <c r="BJ437" s="21" t="s">
        <v>89</v>
      </c>
      <c r="BK437" s="152">
        <f>L437*K437</f>
        <v>0</v>
      </c>
    </row>
    <row r="438" s="1" customFormat="1" ht="22.32" customHeight="1">
      <c r="B438" s="46"/>
      <c r="C438" s="243" t="s">
        <v>22</v>
      </c>
      <c r="D438" s="243" t="s">
        <v>192</v>
      </c>
      <c r="E438" s="244" t="s">
        <v>22</v>
      </c>
      <c r="F438" s="245" t="s">
        <v>22</v>
      </c>
      <c r="G438" s="245"/>
      <c r="H438" s="245"/>
      <c r="I438" s="245"/>
      <c r="J438" s="246" t="s">
        <v>22</v>
      </c>
      <c r="K438" s="247"/>
      <c r="L438" s="233"/>
      <c r="M438" s="235"/>
      <c r="N438" s="235">
        <f>BK438</f>
        <v>0</v>
      </c>
      <c r="O438" s="235"/>
      <c r="P438" s="235"/>
      <c r="Q438" s="235"/>
      <c r="R438" s="48"/>
      <c r="T438" s="236" t="s">
        <v>22</v>
      </c>
      <c r="U438" s="248" t="s">
        <v>46</v>
      </c>
      <c r="V438" s="47"/>
      <c r="W438" s="47"/>
      <c r="X438" s="47"/>
      <c r="Y438" s="47"/>
      <c r="Z438" s="47"/>
      <c r="AA438" s="100"/>
      <c r="AT438" s="21" t="s">
        <v>283</v>
      </c>
      <c r="AU438" s="21" t="s">
        <v>89</v>
      </c>
      <c r="AY438" s="21" t="s">
        <v>283</v>
      </c>
      <c r="BE438" s="152">
        <f>IF(U438="základní",N438,0)</f>
        <v>0</v>
      </c>
      <c r="BF438" s="152">
        <f>IF(U438="snížená",N438,0)</f>
        <v>0</v>
      </c>
      <c r="BG438" s="152">
        <f>IF(U438="zákl. přenesená",N438,0)</f>
        <v>0</v>
      </c>
      <c r="BH438" s="152">
        <f>IF(U438="sníž. přenesená",N438,0)</f>
        <v>0</v>
      </c>
      <c r="BI438" s="152">
        <f>IF(U438="nulová",N438,0)</f>
        <v>0</v>
      </c>
      <c r="BJ438" s="21" t="s">
        <v>89</v>
      </c>
      <c r="BK438" s="152">
        <f>L438*K438</f>
        <v>0</v>
      </c>
    </row>
    <row r="439" s="1" customFormat="1" ht="22.32" customHeight="1">
      <c r="B439" s="46"/>
      <c r="C439" s="243" t="s">
        <v>22</v>
      </c>
      <c r="D439" s="243" t="s">
        <v>192</v>
      </c>
      <c r="E439" s="244" t="s">
        <v>22</v>
      </c>
      <c r="F439" s="245" t="s">
        <v>22</v>
      </c>
      <c r="G439" s="245"/>
      <c r="H439" s="245"/>
      <c r="I439" s="245"/>
      <c r="J439" s="246" t="s">
        <v>22</v>
      </c>
      <c r="K439" s="247"/>
      <c r="L439" s="233"/>
      <c r="M439" s="235"/>
      <c r="N439" s="235">
        <f>BK439</f>
        <v>0</v>
      </c>
      <c r="O439" s="235"/>
      <c r="P439" s="235"/>
      <c r="Q439" s="235"/>
      <c r="R439" s="48"/>
      <c r="T439" s="236" t="s">
        <v>22</v>
      </c>
      <c r="U439" s="248" t="s">
        <v>46</v>
      </c>
      <c r="V439" s="47"/>
      <c r="W439" s="47"/>
      <c r="X439" s="47"/>
      <c r="Y439" s="47"/>
      <c r="Z439" s="47"/>
      <c r="AA439" s="100"/>
      <c r="AT439" s="21" t="s">
        <v>283</v>
      </c>
      <c r="AU439" s="21" t="s">
        <v>89</v>
      </c>
      <c r="AY439" s="21" t="s">
        <v>283</v>
      </c>
      <c r="BE439" s="152">
        <f>IF(U439="základní",N439,0)</f>
        <v>0</v>
      </c>
      <c r="BF439" s="152">
        <f>IF(U439="snížená",N439,0)</f>
        <v>0</v>
      </c>
      <c r="BG439" s="152">
        <f>IF(U439="zákl. přenesená",N439,0)</f>
        <v>0</v>
      </c>
      <c r="BH439" s="152">
        <f>IF(U439="sníž. přenesená",N439,0)</f>
        <v>0</v>
      </c>
      <c r="BI439" s="152">
        <f>IF(U439="nulová",N439,0)</f>
        <v>0</v>
      </c>
      <c r="BJ439" s="21" t="s">
        <v>89</v>
      </c>
      <c r="BK439" s="152">
        <f>L439*K439</f>
        <v>0</v>
      </c>
    </row>
    <row r="440" s="1" customFormat="1" ht="22.32" customHeight="1">
      <c r="B440" s="46"/>
      <c r="C440" s="243" t="s">
        <v>22</v>
      </c>
      <c r="D440" s="243" t="s">
        <v>192</v>
      </c>
      <c r="E440" s="244" t="s">
        <v>22</v>
      </c>
      <c r="F440" s="245" t="s">
        <v>22</v>
      </c>
      <c r="G440" s="245"/>
      <c r="H440" s="245"/>
      <c r="I440" s="245"/>
      <c r="J440" s="246" t="s">
        <v>22</v>
      </c>
      <c r="K440" s="247"/>
      <c r="L440" s="233"/>
      <c r="M440" s="235"/>
      <c r="N440" s="235">
        <f>BK440</f>
        <v>0</v>
      </c>
      <c r="O440" s="235"/>
      <c r="P440" s="235"/>
      <c r="Q440" s="235"/>
      <c r="R440" s="48"/>
      <c r="T440" s="236" t="s">
        <v>22</v>
      </c>
      <c r="U440" s="248" t="s">
        <v>46</v>
      </c>
      <c r="V440" s="72"/>
      <c r="W440" s="72"/>
      <c r="X440" s="72"/>
      <c r="Y440" s="72"/>
      <c r="Z440" s="72"/>
      <c r="AA440" s="74"/>
      <c r="AT440" s="21" t="s">
        <v>283</v>
      </c>
      <c r="AU440" s="21" t="s">
        <v>89</v>
      </c>
      <c r="AY440" s="21" t="s">
        <v>283</v>
      </c>
      <c r="BE440" s="152">
        <f>IF(U440="základní",N440,0)</f>
        <v>0</v>
      </c>
      <c r="BF440" s="152">
        <f>IF(U440="snížená",N440,0)</f>
        <v>0</v>
      </c>
      <c r="BG440" s="152">
        <f>IF(U440="zákl. přenesená",N440,0)</f>
        <v>0</v>
      </c>
      <c r="BH440" s="152">
        <f>IF(U440="sníž. přenesená",N440,0)</f>
        <v>0</v>
      </c>
      <c r="BI440" s="152">
        <f>IF(U440="nulová",N440,0)</f>
        <v>0</v>
      </c>
      <c r="BJ440" s="21" t="s">
        <v>89</v>
      </c>
      <c r="BK440" s="152">
        <f>L440*K440</f>
        <v>0</v>
      </c>
    </row>
    <row r="441" s="1" customFormat="1" ht="6.96" customHeight="1">
      <c r="B441" s="75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7"/>
    </row>
  </sheetData>
  <sheetProtection sheet="1" objects="1" scenarios="1" spinCount="10" saltValue="dL/KmBGG+OOhFHrdvpyc10VvfdHZ5tGtGs4lLBNbVXAusNZy1q/MKbfSg8Tb0NV7l7K0SRtasJI8y1CM8omxTA==" hashValue="jyPDZuXZ9E5X+QbgtBeSpPy8EChzxh/IMHI5hsMWhQ5CTlBur4nR2l7ZqVgghO12eGTR3fzuqWHufhSOIcbflQ==" algorithmName="SHA-512" password="CC35"/>
  <mergeCells count="699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N101:Q101"/>
    <mergeCell ref="D102:H102"/>
    <mergeCell ref="N102:Q102"/>
    <mergeCell ref="D103:H103"/>
    <mergeCell ref="N103:Q103"/>
    <mergeCell ref="D104:H104"/>
    <mergeCell ref="N104:Q104"/>
    <mergeCell ref="D105:H105"/>
    <mergeCell ref="N105:Q105"/>
    <mergeCell ref="D106:H106"/>
    <mergeCell ref="N106:Q106"/>
    <mergeCell ref="N107:Q107"/>
    <mergeCell ref="L109:Q109"/>
    <mergeCell ref="C115:Q115"/>
    <mergeCell ref="F117:P117"/>
    <mergeCell ref="F118:P118"/>
    <mergeCell ref="F119:P119"/>
    <mergeCell ref="M121:P121"/>
    <mergeCell ref="M123:Q123"/>
    <mergeCell ref="M124:Q124"/>
    <mergeCell ref="F126:I126"/>
    <mergeCell ref="L126:M126"/>
    <mergeCell ref="N126:Q126"/>
    <mergeCell ref="F130:I130"/>
    <mergeCell ref="L130:M130"/>
    <mergeCell ref="N130:Q130"/>
    <mergeCell ref="F133:I133"/>
    <mergeCell ref="L133:M133"/>
    <mergeCell ref="N133:Q133"/>
    <mergeCell ref="F134:I134"/>
    <mergeCell ref="F135:I135"/>
    <mergeCell ref="L135:M135"/>
    <mergeCell ref="N135:Q135"/>
    <mergeCell ref="F136:I136"/>
    <mergeCell ref="F137:I137"/>
    <mergeCell ref="L137:M137"/>
    <mergeCell ref="N137:Q137"/>
    <mergeCell ref="F138:I138"/>
    <mergeCell ref="F139:I139"/>
    <mergeCell ref="L139:M139"/>
    <mergeCell ref="N139:Q139"/>
    <mergeCell ref="F140:I140"/>
    <mergeCell ref="F141:I141"/>
    <mergeCell ref="L141:M141"/>
    <mergeCell ref="N141:Q141"/>
    <mergeCell ref="F142:I142"/>
    <mergeCell ref="F143:I143"/>
    <mergeCell ref="L143:M143"/>
    <mergeCell ref="N143:Q143"/>
    <mergeCell ref="F144:I144"/>
    <mergeCell ref="F145:I145"/>
    <mergeCell ref="L145:M145"/>
    <mergeCell ref="N145:Q145"/>
    <mergeCell ref="F146:I146"/>
    <mergeCell ref="F147:I147"/>
    <mergeCell ref="L147:M147"/>
    <mergeCell ref="N147:Q147"/>
    <mergeCell ref="F148:I148"/>
    <mergeCell ref="F149:I149"/>
    <mergeCell ref="L149:M149"/>
    <mergeCell ref="N149:Q149"/>
    <mergeCell ref="F150:I150"/>
    <mergeCell ref="F151:I151"/>
    <mergeCell ref="L151:M151"/>
    <mergeCell ref="N151:Q151"/>
    <mergeCell ref="F153:I153"/>
    <mergeCell ref="L153:M153"/>
    <mergeCell ref="N153:Q153"/>
    <mergeCell ref="F154:I154"/>
    <mergeCell ref="F155:I155"/>
    <mergeCell ref="L155:M155"/>
    <mergeCell ref="N155:Q155"/>
    <mergeCell ref="F156:I156"/>
    <mergeCell ref="F157:I157"/>
    <mergeCell ref="L157:M157"/>
    <mergeCell ref="N157:Q157"/>
    <mergeCell ref="F158:I158"/>
    <mergeCell ref="F159:I159"/>
    <mergeCell ref="L159:M159"/>
    <mergeCell ref="N159:Q159"/>
    <mergeCell ref="F160:I160"/>
    <mergeCell ref="F161:I161"/>
    <mergeCell ref="L161:M161"/>
    <mergeCell ref="N161:Q161"/>
    <mergeCell ref="F162:I162"/>
    <mergeCell ref="F163:I163"/>
    <mergeCell ref="L163:M163"/>
    <mergeCell ref="N163:Q163"/>
    <mergeCell ref="F164:I164"/>
    <mergeCell ref="F165:I165"/>
    <mergeCell ref="L165:M165"/>
    <mergeCell ref="N165:Q165"/>
    <mergeCell ref="F166:I166"/>
    <mergeCell ref="F167:I167"/>
    <mergeCell ref="L167:M167"/>
    <mergeCell ref="N167:Q167"/>
    <mergeCell ref="F168:I168"/>
    <mergeCell ref="F169:I169"/>
    <mergeCell ref="L169:M169"/>
    <mergeCell ref="N169:Q169"/>
    <mergeCell ref="F170:I170"/>
    <mergeCell ref="F171:I171"/>
    <mergeCell ref="L171:M171"/>
    <mergeCell ref="N171:Q171"/>
    <mergeCell ref="F172:I172"/>
    <mergeCell ref="F173:I173"/>
    <mergeCell ref="L173:M173"/>
    <mergeCell ref="N173:Q173"/>
    <mergeCell ref="F174:I174"/>
    <mergeCell ref="F175:I175"/>
    <mergeCell ref="L175:M175"/>
    <mergeCell ref="N175:Q175"/>
    <mergeCell ref="F176:I176"/>
    <mergeCell ref="F177:I177"/>
    <mergeCell ref="L177:M177"/>
    <mergeCell ref="N177:Q177"/>
    <mergeCell ref="F178:I178"/>
    <mergeCell ref="F179:I179"/>
    <mergeCell ref="L179:M179"/>
    <mergeCell ref="N179:Q179"/>
    <mergeCell ref="F180:I180"/>
    <mergeCell ref="F181:I181"/>
    <mergeCell ref="L181:M181"/>
    <mergeCell ref="N181:Q181"/>
    <mergeCell ref="F182:I182"/>
    <mergeCell ref="F184:I184"/>
    <mergeCell ref="L184:M184"/>
    <mergeCell ref="N184:Q184"/>
    <mergeCell ref="F185:I185"/>
    <mergeCell ref="F186:I186"/>
    <mergeCell ref="L186:M186"/>
    <mergeCell ref="N186:Q186"/>
    <mergeCell ref="F187:I187"/>
    <mergeCell ref="F188:I188"/>
    <mergeCell ref="L188:M188"/>
    <mergeCell ref="N188:Q188"/>
    <mergeCell ref="F189:I189"/>
    <mergeCell ref="F190:I190"/>
    <mergeCell ref="L190:M190"/>
    <mergeCell ref="N190:Q190"/>
    <mergeCell ref="F191:I191"/>
    <mergeCell ref="F192:I192"/>
    <mergeCell ref="L192:M192"/>
    <mergeCell ref="N192:Q192"/>
    <mergeCell ref="F193:I193"/>
    <mergeCell ref="F194:I194"/>
    <mergeCell ref="L194:M194"/>
    <mergeCell ref="N194:Q194"/>
    <mergeCell ref="F195:I195"/>
    <mergeCell ref="F196:I196"/>
    <mergeCell ref="L196:M196"/>
    <mergeCell ref="N196:Q196"/>
    <mergeCell ref="F197:I197"/>
    <mergeCell ref="F198:I198"/>
    <mergeCell ref="L198:M198"/>
    <mergeCell ref="N198:Q198"/>
    <mergeCell ref="F199:I199"/>
    <mergeCell ref="F200:I200"/>
    <mergeCell ref="L200:M200"/>
    <mergeCell ref="N200:Q200"/>
    <mergeCell ref="F201:I201"/>
    <mergeCell ref="F202:I202"/>
    <mergeCell ref="L202:M202"/>
    <mergeCell ref="N202:Q202"/>
    <mergeCell ref="F203:I203"/>
    <mergeCell ref="F204:I204"/>
    <mergeCell ref="L204:M204"/>
    <mergeCell ref="N204:Q204"/>
    <mergeCell ref="F205:I205"/>
    <mergeCell ref="F206:I206"/>
    <mergeCell ref="L206:M206"/>
    <mergeCell ref="N206:Q206"/>
    <mergeCell ref="F207:I207"/>
    <mergeCell ref="F208:I208"/>
    <mergeCell ref="L208:M208"/>
    <mergeCell ref="N208:Q208"/>
    <mergeCell ref="F209:I209"/>
    <mergeCell ref="F210:I210"/>
    <mergeCell ref="L210:M210"/>
    <mergeCell ref="N210:Q210"/>
    <mergeCell ref="F211:I211"/>
    <mergeCell ref="F212:I212"/>
    <mergeCell ref="L212:M212"/>
    <mergeCell ref="N212:Q212"/>
    <mergeCell ref="F213:I213"/>
    <mergeCell ref="F214:I214"/>
    <mergeCell ref="L214:M214"/>
    <mergeCell ref="N214:Q214"/>
    <mergeCell ref="F215:I215"/>
    <mergeCell ref="F216:I216"/>
    <mergeCell ref="L216:M216"/>
    <mergeCell ref="N216:Q216"/>
    <mergeCell ref="F217:I217"/>
    <mergeCell ref="F218:I218"/>
    <mergeCell ref="L218:M218"/>
    <mergeCell ref="N218:Q218"/>
    <mergeCell ref="F219:I219"/>
    <mergeCell ref="F220:I220"/>
    <mergeCell ref="L220:M220"/>
    <mergeCell ref="N220:Q220"/>
    <mergeCell ref="F221:I221"/>
    <mergeCell ref="F222:I222"/>
    <mergeCell ref="L222:M222"/>
    <mergeCell ref="N222:Q222"/>
    <mergeCell ref="F223:I223"/>
    <mergeCell ref="F224:I224"/>
    <mergeCell ref="L224:M224"/>
    <mergeCell ref="N224:Q224"/>
    <mergeCell ref="F225:I225"/>
    <mergeCell ref="F226:I226"/>
    <mergeCell ref="L226:M226"/>
    <mergeCell ref="N226:Q226"/>
    <mergeCell ref="F227:I227"/>
    <mergeCell ref="F228:I228"/>
    <mergeCell ref="L228:M228"/>
    <mergeCell ref="N228:Q228"/>
    <mergeCell ref="F229:I229"/>
    <mergeCell ref="F230:I230"/>
    <mergeCell ref="L230:M230"/>
    <mergeCell ref="N230:Q230"/>
    <mergeCell ref="F231:I231"/>
    <mergeCell ref="F232:I232"/>
    <mergeCell ref="L232:M232"/>
    <mergeCell ref="N232:Q232"/>
    <mergeCell ref="F233:I233"/>
    <mergeCell ref="F234:I234"/>
    <mergeCell ref="L234:M234"/>
    <mergeCell ref="N234:Q234"/>
    <mergeCell ref="F235:I235"/>
    <mergeCell ref="F236:I236"/>
    <mergeCell ref="L236:M236"/>
    <mergeCell ref="N236:Q236"/>
    <mergeCell ref="F237:I237"/>
    <mergeCell ref="F238:I238"/>
    <mergeCell ref="L238:M238"/>
    <mergeCell ref="N238:Q238"/>
    <mergeCell ref="F239:I239"/>
    <mergeCell ref="F240:I240"/>
    <mergeCell ref="L240:M240"/>
    <mergeCell ref="N240:Q240"/>
    <mergeCell ref="F241:I241"/>
    <mergeCell ref="F242:I242"/>
    <mergeCell ref="L242:M242"/>
    <mergeCell ref="N242:Q242"/>
    <mergeCell ref="F243:I243"/>
    <mergeCell ref="F244:I244"/>
    <mergeCell ref="L244:M244"/>
    <mergeCell ref="N244:Q244"/>
    <mergeCell ref="F245:I245"/>
    <mergeCell ref="F246:I246"/>
    <mergeCell ref="L246:M246"/>
    <mergeCell ref="N246:Q246"/>
    <mergeCell ref="F247:I247"/>
    <mergeCell ref="F248:I248"/>
    <mergeCell ref="L248:M248"/>
    <mergeCell ref="N248:Q248"/>
    <mergeCell ref="F249:I249"/>
    <mergeCell ref="F250:I250"/>
    <mergeCell ref="L250:M250"/>
    <mergeCell ref="N250:Q250"/>
    <mergeCell ref="F251:I251"/>
    <mergeCell ref="F252:I252"/>
    <mergeCell ref="L252:M252"/>
    <mergeCell ref="N252:Q252"/>
    <mergeCell ref="F253:I253"/>
    <mergeCell ref="F254:I254"/>
    <mergeCell ref="L254:M254"/>
    <mergeCell ref="N254:Q254"/>
    <mergeCell ref="F255:I255"/>
    <mergeCell ref="F257:I257"/>
    <mergeCell ref="L257:M257"/>
    <mergeCell ref="N257:Q257"/>
    <mergeCell ref="F258:I258"/>
    <mergeCell ref="F259:I259"/>
    <mergeCell ref="L259:M259"/>
    <mergeCell ref="N259:Q259"/>
    <mergeCell ref="F260:I260"/>
    <mergeCell ref="F261:I261"/>
    <mergeCell ref="L261:M261"/>
    <mergeCell ref="N261:Q261"/>
    <mergeCell ref="F262:I262"/>
    <mergeCell ref="F263:I263"/>
    <mergeCell ref="L263:M263"/>
    <mergeCell ref="N263:Q263"/>
    <mergeCell ref="F264:I264"/>
    <mergeCell ref="F265:I265"/>
    <mergeCell ref="L265:M265"/>
    <mergeCell ref="N265:Q265"/>
    <mergeCell ref="F266:I266"/>
    <mergeCell ref="F267:I267"/>
    <mergeCell ref="L267:M267"/>
    <mergeCell ref="N267:Q267"/>
    <mergeCell ref="F268:I268"/>
    <mergeCell ref="F269:I269"/>
    <mergeCell ref="L269:M269"/>
    <mergeCell ref="N269:Q269"/>
    <mergeCell ref="F270:I270"/>
    <mergeCell ref="F271:I271"/>
    <mergeCell ref="L271:M271"/>
    <mergeCell ref="N271:Q271"/>
    <mergeCell ref="F272:I272"/>
    <mergeCell ref="F273:I273"/>
    <mergeCell ref="L273:M273"/>
    <mergeCell ref="N273:Q273"/>
    <mergeCell ref="F274:I274"/>
    <mergeCell ref="F275:I275"/>
    <mergeCell ref="L275:M275"/>
    <mergeCell ref="N275:Q275"/>
    <mergeCell ref="F276:I276"/>
    <mergeCell ref="F277:I277"/>
    <mergeCell ref="L277:M277"/>
    <mergeCell ref="N277:Q277"/>
    <mergeCell ref="F278:I278"/>
    <mergeCell ref="F279:I279"/>
    <mergeCell ref="L279:M279"/>
    <mergeCell ref="N279:Q279"/>
    <mergeCell ref="F280:I280"/>
    <mergeCell ref="F281:I281"/>
    <mergeCell ref="L281:M281"/>
    <mergeCell ref="N281:Q281"/>
    <mergeCell ref="F282:I282"/>
    <mergeCell ref="F283:I283"/>
    <mergeCell ref="L283:M283"/>
    <mergeCell ref="N283:Q283"/>
    <mergeCell ref="F284:I284"/>
    <mergeCell ref="F285:I285"/>
    <mergeCell ref="L285:M285"/>
    <mergeCell ref="N285:Q285"/>
    <mergeCell ref="F286:I286"/>
    <mergeCell ref="F287:I287"/>
    <mergeCell ref="L287:M287"/>
    <mergeCell ref="N287:Q287"/>
    <mergeCell ref="F288:I288"/>
    <mergeCell ref="F289:I289"/>
    <mergeCell ref="L289:M289"/>
    <mergeCell ref="N289:Q289"/>
    <mergeCell ref="F290:I290"/>
    <mergeCell ref="F291:I291"/>
    <mergeCell ref="L291:M291"/>
    <mergeCell ref="N291:Q291"/>
    <mergeCell ref="F292:I292"/>
    <mergeCell ref="F293:I293"/>
    <mergeCell ref="L293:M293"/>
    <mergeCell ref="N293:Q293"/>
    <mergeCell ref="F294:I294"/>
    <mergeCell ref="F295:I295"/>
    <mergeCell ref="L295:M295"/>
    <mergeCell ref="N295:Q295"/>
    <mergeCell ref="F296:I296"/>
    <mergeCell ref="F297:I297"/>
    <mergeCell ref="L297:M297"/>
    <mergeCell ref="N297:Q297"/>
    <mergeCell ref="F298:I298"/>
    <mergeCell ref="F299:I299"/>
    <mergeCell ref="L299:M299"/>
    <mergeCell ref="N299:Q299"/>
    <mergeCell ref="F300:I300"/>
    <mergeCell ref="F301:I301"/>
    <mergeCell ref="L301:M301"/>
    <mergeCell ref="N301:Q301"/>
    <mergeCell ref="F302:I302"/>
    <mergeCell ref="F303:I303"/>
    <mergeCell ref="L303:M303"/>
    <mergeCell ref="N303:Q303"/>
    <mergeCell ref="F304:I304"/>
    <mergeCell ref="F305:I305"/>
    <mergeCell ref="L305:M305"/>
    <mergeCell ref="N305:Q305"/>
    <mergeCell ref="F306:I306"/>
    <mergeCell ref="F307:I307"/>
    <mergeCell ref="L307:M307"/>
    <mergeCell ref="N307:Q307"/>
    <mergeCell ref="F308:I308"/>
    <mergeCell ref="F309:I309"/>
    <mergeCell ref="L309:M309"/>
    <mergeCell ref="N309:Q309"/>
    <mergeCell ref="F310:I310"/>
    <mergeCell ref="F311:I311"/>
    <mergeCell ref="L311:M311"/>
    <mergeCell ref="N311:Q311"/>
    <mergeCell ref="F312:I312"/>
    <mergeCell ref="F313:I313"/>
    <mergeCell ref="L313:M313"/>
    <mergeCell ref="N313:Q313"/>
    <mergeCell ref="F314:I314"/>
    <mergeCell ref="F315:I315"/>
    <mergeCell ref="L315:M315"/>
    <mergeCell ref="N315:Q315"/>
    <mergeCell ref="F316:I316"/>
    <mergeCell ref="F317:I317"/>
    <mergeCell ref="L317:M317"/>
    <mergeCell ref="N317:Q317"/>
    <mergeCell ref="F318:I318"/>
    <mergeCell ref="F319:I319"/>
    <mergeCell ref="L319:M319"/>
    <mergeCell ref="N319:Q319"/>
    <mergeCell ref="F320:I320"/>
    <mergeCell ref="F321:I321"/>
    <mergeCell ref="L321:M321"/>
    <mergeCell ref="N321:Q321"/>
    <mergeCell ref="F322:I322"/>
    <mergeCell ref="F323:I323"/>
    <mergeCell ref="L323:M323"/>
    <mergeCell ref="N323:Q323"/>
    <mergeCell ref="F324:I324"/>
    <mergeCell ref="F325:I325"/>
    <mergeCell ref="L325:M325"/>
    <mergeCell ref="N325:Q325"/>
    <mergeCell ref="F326:I326"/>
    <mergeCell ref="F327:I327"/>
    <mergeCell ref="L327:M327"/>
    <mergeCell ref="N327:Q327"/>
    <mergeCell ref="F328:I328"/>
    <mergeCell ref="F329:I329"/>
    <mergeCell ref="L329:M329"/>
    <mergeCell ref="N329:Q329"/>
    <mergeCell ref="F330:I330"/>
    <mergeCell ref="F331:I331"/>
    <mergeCell ref="L331:M331"/>
    <mergeCell ref="N331:Q331"/>
    <mergeCell ref="F332:I332"/>
    <mergeCell ref="F333:I333"/>
    <mergeCell ref="L333:M333"/>
    <mergeCell ref="N333:Q333"/>
    <mergeCell ref="F334:I334"/>
    <mergeCell ref="F335:I335"/>
    <mergeCell ref="L335:M335"/>
    <mergeCell ref="N335:Q335"/>
    <mergeCell ref="F336:I336"/>
    <mergeCell ref="F337:I337"/>
    <mergeCell ref="L337:M337"/>
    <mergeCell ref="N337:Q337"/>
    <mergeCell ref="F338:I338"/>
    <mergeCell ref="F339:I339"/>
    <mergeCell ref="L339:M339"/>
    <mergeCell ref="N339:Q339"/>
    <mergeCell ref="F340:I340"/>
    <mergeCell ref="F341:I341"/>
    <mergeCell ref="L341:M341"/>
    <mergeCell ref="N341:Q341"/>
    <mergeCell ref="F342:I342"/>
    <mergeCell ref="F343:I343"/>
    <mergeCell ref="L343:M343"/>
    <mergeCell ref="N343:Q343"/>
    <mergeCell ref="F344:I344"/>
    <mergeCell ref="F345:I345"/>
    <mergeCell ref="L345:M345"/>
    <mergeCell ref="N345:Q345"/>
    <mergeCell ref="F346:I346"/>
    <mergeCell ref="F347:I347"/>
    <mergeCell ref="L347:M347"/>
    <mergeCell ref="N347:Q347"/>
    <mergeCell ref="F348:I348"/>
    <mergeCell ref="F349:I349"/>
    <mergeCell ref="L349:M349"/>
    <mergeCell ref="N349:Q349"/>
    <mergeCell ref="F350:I350"/>
    <mergeCell ref="F351:I351"/>
    <mergeCell ref="L351:M351"/>
    <mergeCell ref="N351:Q351"/>
    <mergeCell ref="F352:I352"/>
    <mergeCell ref="F354:I354"/>
    <mergeCell ref="L354:M354"/>
    <mergeCell ref="N354:Q354"/>
    <mergeCell ref="F355:I355"/>
    <mergeCell ref="F356:I356"/>
    <mergeCell ref="L356:M356"/>
    <mergeCell ref="N356:Q356"/>
    <mergeCell ref="F357:I357"/>
    <mergeCell ref="F358:I358"/>
    <mergeCell ref="L358:M358"/>
    <mergeCell ref="N358:Q358"/>
    <mergeCell ref="F359:I359"/>
    <mergeCell ref="F360:I360"/>
    <mergeCell ref="L360:M360"/>
    <mergeCell ref="N360:Q360"/>
    <mergeCell ref="F361:I361"/>
    <mergeCell ref="F362:I362"/>
    <mergeCell ref="L362:M362"/>
    <mergeCell ref="N362:Q362"/>
    <mergeCell ref="F363:I363"/>
    <mergeCell ref="F364:I364"/>
    <mergeCell ref="L364:M364"/>
    <mergeCell ref="N364:Q364"/>
    <mergeCell ref="F365:I365"/>
    <mergeCell ref="F366:I366"/>
    <mergeCell ref="L366:M366"/>
    <mergeCell ref="N366:Q366"/>
    <mergeCell ref="F367:I367"/>
    <mergeCell ref="F368:I368"/>
    <mergeCell ref="L368:M368"/>
    <mergeCell ref="N368:Q368"/>
    <mergeCell ref="F369:I369"/>
    <mergeCell ref="F370:I370"/>
    <mergeCell ref="L370:M370"/>
    <mergeCell ref="N370:Q370"/>
    <mergeCell ref="F371:I371"/>
    <mergeCell ref="F372:I372"/>
    <mergeCell ref="L372:M372"/>
    <mergeCell ref="N372:Q372"/>
    <mergeCell ref="F373:I373"/>
    <mergeCell ref="F374:I374"/>
    <mergeCell ref="L374:M374"/>
    <mergeCell ref="N374:Q374"/>
    <mergeCell ref="F375:I375"/>
    <mergeCell ref="F376:I376"/>
    <mergeCell ref="L376:M376"/>
    <mergeCell ref="N376:Q376"/>
    <mergeCell ref="F377:I377"/>
    <mergeCell ref="F378:I378"/>
    <mergeCell ref="L378:M378"/>
    <mergeCell ref="N378:Q378"/>
    <mergeCell ref="F379:I379"/>
    <mergeCell ref="F380:I380"/>
    <mergeCell ref="L380:M380"/>
    <mergeCell ref="N380:Q380"/>
    <mergeCell ref="F381:I381"/>
    <mergeCell ref="F382:I382"/>
    <mergeCell ref="L382:M382"/>
    <mergeCell ref="N382:Q382"/>
    <mergeCell ref="F383:I383"/>
    <mergeCell ref="F384:I384"/>
    <mergeCell ref="L384:M384"/>
    <mergeCell ref="N384:Q384"/>
    <mergeCell ref="F385:I385"/>
    <mergeCell ref="F387:I387"/>
    <mergeCell ref="L387:M387"/>
    <mergeCell ref="N387:Q387"/>
    <mergeCell ref="F388:I388"/>
    <mergeCell ref="F389:I389"/>
    <mergeCell ref="L389:M389"/>
    <mergeCell ref="N389:Q389"/>
    <mergeCell ref="F390:I390"/>
    <mergeCell ref="F391:I391"/>
    <mergeCell ref="L391:M391"/>
    <mergeCell ref="N391:Q391"/>
    <mergeCell ref="F392:I392"/>
    <mergeCell ref="F393:I393"/>
    <mergeCell ref="L393:M393"/>
    <mergeCell ref="N393:Q393"/>
    <mergeCell ref="F394:I394"/>
    <mergeCell ref="F395:I395"/>
    <mergeCell ref="L395:M395"/>
    <mergeCell ref="N395:Q395"/>
    <mergeCell ref="F396:I396"/>
    <mergeCell ref="F397:I397"/>
    <mergeCell ref="L397:M397"/>
    <mergeCell ref="N397:Q397"/>
    <mergeCell ref="F398:I398"/>
    <mergeCell ref="F399:I399"/>
    <mergeCell ref="L399:M399"/>
    <mergeCell ref="N399:Q399"/>
    <mergeCell ref="F400:I400"/>
    <mergeCell ref="F401:I401"/>
    <mergeCell ref="L401:M401"/>
    <mergeCell ref="N401:Q401"/>
    <mergeCell ref="F402:I402"/>
    <mergeCell ref="F403:I403"/>
    <mergeCell ref="L403:M403"/>
    <mergeCell ref="N403:Q403"/>
    <mergeCell ref="F404:I404"/>
    <mergeCell ref="F405:I405"/>
    <mergeCell ref="L405:M405"/>
    <mergeCell ref="N405:Q405"/>
    <mergeCell ref="F406:I406"/>
    <mergeCell ref="F407:I407"/>
    <mergeCell ref="L407:M407"/>
    <mergeCell ref="N407:Q407"/>
    <mergeCell ref="F408:I408"/>
    <mergeCell ref="F409:I409"/>
    <mergeCell ref="L409:M409"/>
    <mergeCell ref="N409:Q409"/>
    <mergeCell ref="F410:I410"/>
    <mergeCell ref="F411:I411"/>
    <mergeCell ref="L411:M411"/>
    <mergeCell ref="N411:Q411"/>
    <mergeCell ref="F412:I412"/>
    <mergeCell ref="F413:I413"/>
    <mergeCell ref="L413:M413"/>
    <mergeCell ref="N413:Q413"/>
    <mergeCell ref="F414:I414"/>
    <mergeCell ref="F415:I415"/>
    <mergeCell ref="L415:M415"/>
    <mergeCell ref="N415:Q415"/>
    <mergeCell ref="F416:I416"/>
    <mergeCell ref="F417:I417"/>
    <mergeCell ref="L417:M417"/>
    <mergeCell ref="N417:Q417"/>
    <mergeCell ref="F418:I418"/>
    <mergeCell ref="F419:I419"/>
    <mergeCell ref="L419:M419"/>
    <mergeCell ref="N419:Q419"/>
    <mergeCell ref="F420:I420"/>
    <mergeCell ref="F421:I421"/>
    <mergeCell ref="L421:M421"/>
    <mergeCell ref="N421:Q421"/>
    <mergeCell ref="F422:I422"/>
    <mergeCell ref="F423:I423"/>
    <mergeCell ref="L423:M423"/>
    <mergeCell ref="N423:Q423"/>
    <mergeCell ref="F424:I424"/>
    <mergeCell ref="F425:I425"/>
    <mergeCell ref="L425:M425"/>
    <mergeCell ref="N425:Q425"/>
    <mergeCell ref="F426:I426"/>
    <mergeCell ref="F427:I427"/>
    <mergeCell ref="L427:M427"/>
    <mergeCell ref="N427:Q427"/>
    <mergeCell ref="F428:I428"/>
    <mergeCell ref="F429:I429"/>
    <mergeCell ref="L429:M429"/>
    <mergeCell ref="N429:Q429"/>
    <mergeCell ref="F430:I430"/>
    <mergeCell ref="F431:I431"/>
    <mergeCell ref="L431:M431"/>
    <mergeCell ref="N431:Q431"/>
    <mergeCell ref="F432:I432"/>
    <mergeCell ref="F433:I433"/>
    <mergeCell ref="L433:M433"/>
    <mergeCell ref="N433:Q433"/>
    <mergeCell ref="F434:I434"/>
    <mergeCell ref="F436:I436"/>
    <mergeCell ref="L436:M436"/>
    <mergeCell ref="N436:Q436"/>
    <mergeCell ref="F437:I437"/>
    <mergeCell ref="L437:M437"/>
    <mergeCell ref="N437:Q437"/>
    <mergeCell ref="F438:I438"/>
    <mergeCell ref="L438:M438"/>
    <mergeCell ref="N438:Q438"/>
    <mergeCell ref="F439:I439"/>
    <mergeCell ref="L439:M439"/>
    <mergeCell ref="N439:Q439"/>
    <mergeCell ref="F440:I440"/>
    <mergeCell ref="L440:M440"/>
    <mergeCell ref="N440:Q440"/>
    <mergeCell ref="N127:Q127"/>
    <mergeCell ref="N128:Q128"/>
    <mergeCell ref="N129:Q129"/>
    <mergeCell ref="N131:Q131"/>
    <mergeCell ref="N132:Q132"/>
    <mergeCell ref="N152:Q152"/>
    <mergeCell ref="N183:Q183"/>
    <mergeCell ref="N256:Q256"/>
    <mergeCell ref="N353:Q353"/>
    <mergeCell ref="N386:Q386"/>
    <mergeCell ref="N435:Q435"/>
    <mergeCell ref="H1:K1"/>
    <mergeCell ref="S2:AC2"/>
  </mergeCells>
  <dataValidations count="2">
    <dataValidation type="list" allowBlank="1" showInputMessage="1" showErrorMessage="1" error="Povoleny jsou hodnoty K, M." sqref="D436:D441">
      <formula1>"K, M"</formula1>
    </dataValidation>
    <dataValidation type="list" allowBlank="1" showInputMessage="1" showErrorMessage="1" error="Povoleny jsou hodnoty základní, snížená, zákl. přenesená, sníž. přenesená, nulová." sqref="U436:U441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26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121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284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2248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N116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ROUND((((SUM(BE116:BE123)+SUM(BE142:BE264))+SUM(BE266:BE270))),2)</f>
        <v>0</v>
      </c>
      <c r="I33" s="47"/>
      <c r="J33" s="47"/>
      <c r="K33" s="47"/>
      <c r="L33" s="47"/>
      <c r="M33" s="170">
        <f>ROUND(((ROUND((SUM(BE116:BE123)+SUM(BE142:BE264)), 2)*F33)+SUM(BE266:BE270)*F33),2)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ROUND((((SUM(BF116:BF123)+SUM(BF142:BF264))+SUM(BF266:BF270))),2)</f>
        <v>0</v>
      </c>
      <c r="I34" s="47"/>
      <c r="J34" s="47"/>
      <c r="K34" s="47"/>
      <c r="L34" s="47"/>
      <c r="M34" s="170">
        <f>ROUND(((ROUND((SUM(BF116:BF123)+SUM(BF142:BF264)), 2)*F34)+SUM(BF266:BF270)*F34),2)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ROUND((((SUM(BG116:BG123)+SUM(BG142:BG264))+SUM(BG266:BG270))),2)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ROUND((((SUM(BH116:BH123)+SUM(BH142:BH264))+SUM(BH266:BH270))),2)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ROUND((((SUM(BI116:BI123)+SUM(BI142:BI264))+SUM(BI266:BI270))),2)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284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N142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2249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N143</f>
        <v>0</v>
      </c>
      <c r="O90" s="184"/>
      <c r="P90" s="184"/>
      <c r="Q90" s="184"/>
      <c r="R90" s="187"/>
      <c r="T90" s="188"/>
      <c r="U90" s="188"/>
    </row>
    <row r="91" s="8" customFormat="1" ht="19.92" customHeight="1">
      <c r="B91" s="189"/>
      <c r="C91" s="134"/>
      <c r="D91" s="147" t="s">
        <v>2250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N144</f>
        <v>0</v>
      </c>
      <c r="O91" s="134"/>
      <c r="P91" s="134"/>
      <c r="Q91" s="134"/>
      <c r="R91" s="190"/>
      <c r="T91" s="191"/>
      <c r="U91" s="191"/>
    </row>
    <row r="92" s="8" customFormat="1" ht="14.88" customHeight="1">
      <c r="B92" s="189"/>
      <c r="C92" s="134"/>
      <c r="D92" s="147" t="s">
        <v>2251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6">
        <f>N145</f>
        <v>0</v>
      </c>
      <c r="O92" s="134"/>
      <c r="P92" s="134"/>
      <c r="Q92" s="134"/>
      <c r="R92" s="190"/>
      <c r="T92" s="191"/>
      <c r="U92" s="191"/>
    </row>
    <row r="93" s="8" customFormat="1" ht="14.88" customHeight="1">
      <c r="B93" s="189"/>
      <c r="C93" s="134"/>
      <c r="D93" s="147" t="s">
        <v>2252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6">
        <f>N158</f>
        <v>0</v>
      </c>
      <c r="O93" s="134"/>
      <c r="P93" s="134"/>
      <c r="Q93" s="134"/>
      <c r="R93" s="190"/>
      <c r="T93" s="191"/>
      <c r="U93" s="191"/>
    </row>
    <row r="94" s="8" customFormat="1" ht="14.88" customHeight="1">
      <c r="B94" s="189"/>
      <c r="C94" s="134"/>
      <c r="D94" s="147" t="s">
        <v>2253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6">
        <f>N160</f>
        <v>0</v>
      </c>
      <c r="O94" s="134"/>
      <c r="P94" s="134"/>
      <c r="Q94" s="134"/>
      <c r="R94" s="190"/>
      <c r="T94" s="191"/>
      <c r="U94" s="191"/>
    </row>
    <row r="95" s="8" customFormat="1" ht="14.88" customHeight="1">
      <c r="B95" s="189"/>
      <c r="C95" s="134"/>
      <c r="D95" s="147" t="s">
        <v>2254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6">
        <f>N178</f>
        <v>0</v>
      </c>
      <c r="O95" s="134"/>
      <c r="P95" s="134"/>
      <c r="Q95" s="134"/>
      <c r="R95" s="190"/>
      <c r="T95" s="191"/>
      <c r="U95" s="191"/>
    </row>
    <row r="96" s="8" customFormat="1" ht="14.88" customHeight="1">
      <c r="B96" s="189"/>
      <c r="C96" s="134"/>
      <c r="D96" s="147" t="s">
        <v>2255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6">
        <f>N180</f>
        <v>0</v>
      </c>
      <c r="O96" s="134"/>
      <c r="P96" s="134"/>
      <c r="Q96" s="134"/>
      <c r="R96" s="190"/>
      <c r="T96" s="191"/>
      <c r="U96" s="191"/>
    </row>
    <row r="97" s="8" customFormat="1" ht="19.92" customHeight="1">
      <c r="B97" s="189"/>
      <c r="C97" s="134"/>
      <c r="D97" s="147" t="s">
        <v>2256</v>
      </c>
      <c r="E97" s="134"/>
      <c r="F97" s="134"/>
      <c r="G97" s="134"/>
      <c r="H97" s="134"/>
      <c r="I97" s="134"/>
      <c r="J97" s="134"/>
      <c r="K97" s="134"/>
      <c r="L97" s="134"/>
      <c r="M97" s="134"/>
      <c r="N97" s="136">
        <f>N182</f>
        <v>0</v>
      </c>
      <c r="O97" s="134"/>
      <c r="P97" s="134"/>
      <c r="Q97" s="134"/>
      <c r="R97" s="190"/>
      <c r="T97" s="191"/>
      <c r="U97" s="191"/>
    </row>
    <row r="98" s="8" customFormat="1" ht="14.88" customHeight="1">
      <c r="B98" s="189"/>
      <c r="C98" s="134"/>
      <c r="D98" s="147" t="s">
        <v>2251</v>
      </c>
      <c r="E98" s="134"/>
      <c r="F98" s="134"/>
      <c r="G98" s="134"/>
      <c r="H98" s="134"/>
      <c r="I98" s="134"/>
      <c r="J98" s="134"/>
      <c r="K98" s="134"/>
      <c r="L98" s="134"/>
      <c r="M98" s="134"/>
      <c r="N98" s="136">
        <f>N183</f>
        <v>0</v>
      </c>
      <c r="O98" s="134"/>
      <c r="P98" s="134"/>
      <c r="Q98" s="134"/>
      <c r="R98" s="190"/>
      <c r="T98" s="191"/>
      <c r="U98" s="191"/>
    </row>
    <row r="99" s="8" customFormat="1" ht="14.88" customHeight="1">
      <c r="B99" s="189"/>
      <c r="C99" s="134"/>
      <c r="D99" s="147" t="s">
        <v>2252</v>
      </c>
      <c r="E99" s="134"/>
      <c r="F99" s="134"/>
      <c r="G99" s="134"/>
      <c r="H99" s="134"/>
      <c r="I99" s="134"/>
      <c r="J99" s="134"/>
      <c r="K99" s="134"/>
      <c r="L99" s="134"/>
      <c r="M99" s="134"/>
      <c r="N99" s="136">
        <f>N193</f>
        <v>0</v>
      </c>
      <c r="O99" s="134"/>
      <c r="P99" s="134"/>
      <c r="Q99" s="134"/>
      <c r="R99" s="190"/>
      <c r="T99" s="191"/>
      <c r="U99" s="191"/>
    </row>
    <row r="100" s="8" customFormat="1" ht="14.88" customHeight="1">
      <c r="B100" s="189"/>
      <c r="C100" s="134"/>
      <c r="D100" s="147" t="s">
        <v>2253</v>
      </c>
      <c r="E100" s="134"/>
      <c r="F100" s="134"/>
      <c r="G100" s="134"/>
      <c r="H100" s="134"/>
      <c r="I100" s="134"/>
      <c r="J100" s="134"/>
      <c r="K100" s="134"/>
      <c r="L100" s="134"/>
      <c r="M100" s="134"/>
      <c r="N100" s="136">
        <f>N195</f>
        <v>0</v>
      </c>
      <c r="O100" s="134"/>
      <c r="P100" s="134"/>
      <c r="Q100" s="134"/>
      <c r="R100" s="190"/>
      <c r="T100" s="191"/>
      <c r="U100" s="191"/>
    </row>
    <row r="101" s="8" customFormat="1" ht="14.88" customHeight="1">
      <c r="B101" s="189"/>
      <c r="C101" s="134"/>
      <c r="D101" s="147" t="s">
        <v>2255</v>
      </c>
      <c r="E101" s="134"/>
      <c r="F101" s="134"/>
      <c r="G101" s="134"/>
      <c r="H101" s="134"/>
      <c r="I101" s="134"/>
      <c r="J101" s="134"/>
      <c r="K101" s="134"/>
      <c r="L101" s="134"/>
      <c r="M101" s="134"/>
      <c r="N101" s="136">
        <f>N200</f>
        <v>0</v>
      </c>
      <c r="O101" s="134"/>
      <c r="P101" s="134"/>
      <c r="Q101" s="134"/>
      <c r="R101" s="190"/>
      <c r="T101" s="191"/>
      <c r="U101" s="191"/>
    </row>
    <row r="102" s="8" customFormat="1" ht="19.92" customHeight="1">
      <c r="B102" s="189"/>
      <c r="C102" s="134"/>
      <c r="D102" s="147" t="s">
        <v>2257</v>
      </c>
      <c r="E102" s="134"/>
      <c r="F102" s="134"/>
      <c r="G102" s="134"/>
      <c r="H102" s="134"/>
      <c r="I102" s="134"/>
      <c r="J102" s="134"/>
      <c r="K102" s="134"/>
      <c r="L102" s="134"/>
      <c r="M102" s="134"/>
      <c r="N102" s="136">
        <f>N202</f>
        <v>0</v>
      </c>
      <c r="O102" s="134"/>
      <c r="P102" s="134"/>
      <c r="Q102" s="134"/>
      <c r="R102" s="190"/>
      <c r="T102" s="191"/>
      <c r="U102" s="191"/>
    </row>
    <row r="103" s="8" customFormat="1" ht="14.88" customHeight="1">
      <c r="B103" s="189"/>
      <c r="C103" s="134"/>
      <c r="D103" s="147" t="s">
        <v>2251</v>
      </c>
      <c r="E103" s="134"/>
      <c r="F103" s="134"/>
      <c r="G103" s="134"/>
      <c r="H103" s="134"/>
      <c r="I103" s="134"/>
      <c r="J103" s="134"/>
      <c r="K103" s="134"/>
      <c r="L103" s="134"/>
      <c r="M103" s="134"/>
      <c r="N103" s="136">
        <f>N203</f>
        <v>0</v>
      </c>
      <c r="O103" s="134"/>
      <c r="P103" s="134"/>
      <c r="Q103" s="134"/>
      <c r="R103" s="190"/>
      <c r="T103" s="191"/>
      <c r="U103" s="191"/>
    </row>
    <row r="104" s="8" customFormat="1" ht="14.88" customHeight="1">
      <c r="B104" s="189"/>
      <c r="C104" s="134"/>
      <c r="D104" s="147" t="s">
        <v>2252</v>
      </c>
      <c r="E104" s="134"/>
      <c r="F104" s="134"/>
      <c r="G104" s="134"/>
      <c r="H104" s="134"/>
      <c r="I104" s="134"/>
      <c r="J104" s="134"/>
      <c r="K104" s="134"/>
      <c r="L104" s="134"/>
      <c r="M104" s="134"/>
      <c r="N104" s="136">
        <f>N213</f>
        <v>0</v>
      </c>
      <c r="O104" s="134"/>
      <c r="P104" s="134"/>
      <c r="Q104" s="134"/>
      <c r="R104" s="190"/>
      <c r="T104" s="191"/>
      <c r="U104" s="191"/>
    </row>
    <row r="105" s="8" customFormat="1" ht="14.88" customHeight="1">
      <c r="B105" s="189"/>
      <c r="C105" s="134"/>
      <c r="D105" s="147" t="s">
        <v>2253</v>
      </c>
      <c r="E105" s="134"/>
      <c r="F105" s="134"/>
      <c r="G105" s="134"/>
      <c r="H105" s="134"/>
      <c r="I105" s="134"/>
      <c r="J105" s="134"/>
      <c r="K105" s="134"/>
      <c r="L105" s="134"/>
      <c r="M105" s="134"/>
      <c r="N105" s="136">
        <f>N215</f>
        <v>0</v>
      </c>
      <c r="O105" s="134"/>
      <c r="P105" s="134"/>
      <c r="Q105" s="134"/>
      <c r="R105" s="190"/>
      <c r="T105" s="191"/>
      <c r="U105" s="191"/>
    </row>
    <row r="106" s="8" customFormat="1" ht="14.88" customHeight="1">
      <c r="B106" s="189"/>
      <c r="C106" s="134"/>
      <c r="D106" s="147" t="s">
        <v>2255</v>
      </c>
      <c r="E106" s="134"/>
      <c r="F106" s="134"/>
      <c r="G106" s="134"/>
      <c r="H106" s="134"/>
      <c r="I106" s="134"/>
      <c r="J106" s="134"/>
      <c r="K106" s="134"/>
      <c r="L106" s="134"/>
      <c r="M106" s="134"/>
      <c r="N106" s="136">
        <f>N222</f>
        <v>0</v>
      </c>
      <c r="O106" s="134"/>
      <c r="P106" s="134"/>
      <c r="Q106" s="134"/>
      <c r="R106" s="190"/>
      <c r="T106" s="191"/>
      <c r="U106" s="191"/>
    </row>
    <row r="107" s="8" customFormat="1" ht="19.92" customHeight="1">
      <c r="B107" s="189"/>
      <c r="C107" s="134"/>
      <c r="D107" s="147" t="s">
        <v>2258</v>
      </c>
      <c r="E107" s="134"/>
      <c r="F107" s="134"/>
      <c r="G107" s="134"/>
      <c r="H107" s="134"/>
      <c r="I107" s="134"/>
      <c r="J107" s="134"/>
      <c r="K107" s="134"/>
      <c r="L107" s="134"/>
      <c r="M107" s="134"/>
      <c r="N107" s="136">
        <f>N224</f>
        <v>0</v>
      </c>
      <c r="O107" s="134"/>
      <c r="P107" s="134"/>
      <c r="Q107" s="134"/>
      <c r="R107" s="190"/>
      <c r="T107" s="191"/>
      <c r="U107" s="191"/>
    </row>
    <row r="108" s="8" customFormat="1" ht="14.88" customHeight="1">
      <c r="B108" s="189"/>
      <c r="C108" s="134"/>
      <c r="D108" s="147" t="s">
        <v>2251</v>
      </c>
      <c r="E108" s="134"/>
      <c r="F108" s="134"/>
      <c r="G108" s="134"/>
      <c r="H108" s="134"/>
      <c r="I108" s="134"/>
      <c r="J108" s="134"/>
      <c r="K108" s="134"/>
      <c r="L108" s="134"/>
      <c r="M108" s="134"/>
      <c r="N108" s="136">
        <f>N225</f>
        <v>0</v>
      </c>
      <c r="O108" s="134"/>
      <c r="P108" s="134"/>
      <c r="Q108" s="134"/>
      <c r="R108" s="190"/>
      <c r="T108" s="191"/>
      <c r="U108" s="191"/>
    </row>
    <row r="109" s="8" customFormat="1" ht="14.88" customHeight="1">
      <c r="B109" s="189"/>
      <c r="C109" s="134"/>
      <c r="D109" s="147" t="s">
        <v>2253</v>
      </c>
      <c r="E109" s="134"/>
      <c r="F109" s="134"/>
      <c r="G109" s="134"/>
      <c r="H109" s="134"/>
      <c r="I109" s="134"/>
      <c r="J109" s="134"/>
      <c r="K109" s="134"/>
      <c r="L109" s="134"/>
      <c r="M109" s="134"/>
      <c r="N109" s="136">
        <f>N235</f>
        <v>0</v>
      </c>
      <c r="O109" s="134"/>
      <c r="P109" s="134"/>
      <c r="Q109" s="134"/>
      <c r="R109" s="190"/>
      <c r="T109" s="191"/>
      <c r="U109" s="191"/>
    </row>
    <row r="110" s="8" customFormat="1" ht="14.88" customHeight="1">
      <c r="B110" s="189"/>
      <c r="C110" s="134"/>
      <c r="D110" s="147" t="s">
        <v>2255</v>
      </c>
      <c r="E110" s="134"/>
      <c r="F110" s="134"/>
      <c r="G110" s="134"/>
      <c r="H110" s="134"/>
      <c r="I110" s="134"/>
      <c r="J110" s="134"/>
      <c r="K110" s="134"/>
      <c r="L110" s="134"/>
      <c r="M110" s="134"/>
      <c r="N110" s="136">
        <f>N244</f>
        <v>0</v>
      </c>
      <c r="O110" s="134"/>
      <c r="P110" s="134"/>
      <c r="Q110" s="134"/>
      <c r="R110" s="190"/>
      <c r="T110" s="191"/>
      <c r="U110" s="191"/>
    </row>
    <row r="111" s="8" customFormat="1" ht="19.92" customHeight="1">
      <c r="B111" s="189"/>
      <c r="C111" s="134"/>
      <c r="D111" s="147" t="s">
        <v>2259</v>
      </c>
      <c r="E111" s="134"/>
      <c r="F111" s="134"/>
      <c r="G111" s="134"/>
      <c r="H111" s="134"/>
      <c r="I111" s="134"/>
      <c r="J111" s="134"/>
      <c r="K111" s="134"/>
      <c r="L111" s="134"/>
      <c r="M111" s="134"/>
      <c r="N111" s="136">
        <f>N246</f>
        <v>0</v>
      </c>
      <c r="O111" s="134"/>
      <c r="P111" s="134"/>
      <c r="Q111" s="134"/>
      <c r="R111" s="190"/>
      <c r="T111" s="191"/>
      <c r="U111" s="191"/>
    </row>
    <row r="112" s="8" customFormat="1" ht="14.88" customHeight="1">
      <c r="B112" s="189"/>
      <c r="C112" s="134"/>
      <c r="D112" s="147" t="s">
        <v>2260</v>
      </c>
      <c r="E112" s="134"/>
      <c r="F112" s="134"/>
      <c r="G112" s="134"/>
      <c r="H112" s="134"/>
      <c r="I112" s="134"/>
      <c r="J112" s="134"/>
      <c r="K112" s="134"/>
      <c r="L112" s="134"/>
      <c r="M112" s="134"/>
      <c r="N112" s="136">
        <f>N247</f>
        <v>0</v>
      </c>
      <c r="O112" s="134"/>
      <c r="P112" s="134"/>
      <c r="Q112" s="134"/>
      <c r="R112" s="190"/>
      <c r="T112" s="191"/>
      <c r="U112" s="191"/>
    </row>
    <row r="113" s="8" customFormat="1" ht="14.88" customHeight="1">
      <c r="B113" s="189"/>
      <c r="C113" s="134"/>
      <c r="D113" s="147" t="s">
        <v>2261</v>
      </c>
      <c r="E113" s="134"/>
      <c r="F113" s="134"/>
      <c r="G113" s="134"/>
      <c r="H113" s="134"/>
      <c r="I113" s="134"/>
      <c r="J113" s="134"/>
      <c r="K113" s="134"/>
      <c r="L113" s="134"/>
      <c r="M113" s="134"/>
      <c r="N113" s="136">
        <f>N251</f>
        <v>0</v>
      </c>
      <c r="O113" s="134"/>
      <c r="P113" s="134"/>
      <c r="Q113" s="134"/>
      <c r="R113" s="190"/>
      <c r="T113" s="191"/>
      <c r="U113" s="191"/>
    </row>
    <row r="114" s="7" customFormat="1" ht="21.84" customHeight="1">
      <c r="B114" s="183"/>
      <c r="C114" s="184"/>
      <c r="D114" s="185" t="s">
        <v>167</v>
      </c>
      <c r="E114" s="184"/>
      <c r="F114" s="184"/>
      <c r="G114" s="184"/>
      <c r="H114" s="184"/>
      <c r="I114" s="184"/>
      <c r="J114" s="184"/>
      <c r="K114" s="184"/>
      <c r="L114" s="184"/>
      <c r="M114" s="184"/>
      <c r="N114" s="192">
        <f>N265</f>
        <v>0</v>
      </c>
      <c r="O114" s="184"/>
      <c r="P114" s="184"/>
      <c r="Q114" s="184"/>
      <c r="R114" s="187"/>
      <c r="T114" s="188"/>
      <c r="U114" s="188"/>
    </row>
    <row r="115" s="1" customFormat="1" ht="21.84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8"/>
      <c r="T115" s="179"/>
      <c r="U115" s="179"/>
    </row>
    <row r="116" s="1" customFormat="1" ht="29.28" customHeight="1">
      <c r="B116" s="46"/>
      <c r="C116" s="181" t="s">
        <v>168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182">
        <f>ROUND(N117+N118+N119+N120+N121+N122,2)</f>
        <v>0</v>
      </c>
      <c r="O116" s="193"/>
      <c r="P116" s="193"/>
      <c r="Q116" s="193"/>
      <c r="R116" s="48"/>
      <c r="T116" s="194"/>
      <c r="U116" s="195" t="s">
        <v>45</v>
      </c>
    </row>
    <row r="117" s="1" customFormat="1" ht="18" customHeight="1">
      <c r="B117" s="46"/>
      <c r="C117" s="47"/>
      <c r="D117" s="153" t="s">
        <v>169</v>
      </c>
      <c r="E117" s="147"/>
      <c r="F117" s="147"/>
      <c r="G117" s="147"/>
      <c r="H117" s="147"/>
      <c r="I117" s="47"/>
      <c r="J117" s="47"/>
      <c r="K117" s="47"/>
      <c r="L117" s="47"/>
      <c r="M117" s="47"/>
      <c r="N117" s="148">
        <f>ROUND(N89*T117,2)</f>
        <v>0</v>
      </c>
      <c r="O117" s="136"/>
      <c r="P117" s="136"/>
      <c r="Q117" s="136"/>
      <c r="R117" s="48"/>
      <c r="S117" s="196"/>
      <c r="T117" s="197"/>
      <c r="U117" s="198" t="s">
        <v>46</v>
      </c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199"/>
      <c r="AH117" s="199"/>
      <c r="AI117" s="199"/>
      <c r="AJ117" s="199"/>
      <c r="AK117" s="199"/>
      <c r="AL117" s="199"/>
      <c r="AM117" s="199"/>
      <c r="AN117" s="199"/>
      <c r="AO117" s="199"/>
      <c r="AP117" s="199"/>
      <c r="AQ117" s="199"/>
      <c r="AR117" s="199"/>
      <c r="AS117" s="199"/>
      <c r="AT117" s="199"/>
      <c r="AU117" s="199"/>
      <c r="AV117" s="199"/>
      <c r="AW117" s="199"/>
      <c r="AX117" s="199"/>
      <c r="AY117" s="200" t="s">
        <v>88</v>
      </c>
      <c r="AZ117" s="199"/>
      <c r="BA117" s="199"/>
      <c r="BB117" s="199"/>
      <c r="BC117" s="199"/>
      <c r="BD117" s="199"/>
      <c r="BE117" s="201">
        <f>IF(U117="základní",N117,0)</f>
        <v>0</v>
      </c>
      <c r="BF117" s="201">
        <f>IF(U117="snížená",N117,0)</f>
        <v>0</v>
      </c>
      <c r="BG117" s="201">
        <f>IF(U117="zákl. přenesená",N117,0)</f>
        <v>0</v>
      </c>
      <c r="BH117" s="201">
        <f>IF(U117="sníž. přenesená",N117,0)</f>
        <v>0</v>
      </c>
      <c r="BI117" s="201">
        <f>IF(U117="nulová",N117,0)</f>
        <v>0</v>
      </c>
      <c r="BJ117" s="200" t="s">
        <v>89</v>
      </c>
      <c r="BK117" s="199"/>
      <c r="BL117" s="199"/>
      <c r="BM117" s="199"/>
    </row>
    <row r="118" s="1" customFormat="1" ht="18" customHeight="1">
      <c r="B118" s="46"/>
      <c r="C118" s="47"/>
      <c r="D118" s="153" t="s">
        <v>170</v>
      </c>
      <c r="E118" s="147"/>
      <c r="F118" s="147"/>
      <c r="G118" s="147"/>
      <c r="H118" s="147"/>
      <c r="I118" s="47"/>
      <c r="J118" s="47"/>
      <c r="K118" s="47"/>
      <c r="L118" s="47"/>
      <c r="M118" s="47"/>
      <c r="N118" s="148">
        <f>ROUND(N89*T118,2)</f>
        <v>0</v>
      </c>
      <c r="O118" s="136"/>
      <c r="P118" s="136"/>
      <c r="Q118" s="136"/>
      <c r="R118" s="48"/>
      <c r="S118" s="196"/>
      <c r="T118" s="197"/>
      <c r="U118" s="198" t="s">
        <v>46</v>
      </c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199"/>
      <c r="AL118" s="199"/>
      <c r="AM118" s="199"/>
      <c r="AN118" s="199"/>
      <c r="AO118" s="199"/>
      <c r="AP118" s="199"/>
      <c r="AQ118" s="199"/>
      <c r="AR118" s="199"/>
      <c r="AS118" s="199"/>
      <c r="AT118" s="199"/>
      <c r="AU118" s="199"/>
      <c r="AV118" s="199"/>
      <c r="AW118" s="199"/>
      <c r="AX118" s="199"/>
      <c r="AY118" s="200" t="s">
        <v>88</v>
      </c>
      <c r="AZ118" s="199"/>
      <c r="BA118" s="199"/>
      <c r="BB118" s="199"/>
      <c r="BC118" s="199"/>
      <c r="BD118" s="199"/>
      <c r="BE118" s="201">
        <f>IF(U118="základní",N118,0)</f>
        <v>0</v>
      </c>
      <c r="BF118" s="201">
        <f>IF(U118="snížená",N118,0)</f>
        <v>0</v>
      </c>
      <c r="BG118" s="201">
        <f>IF(U118="zákl. přenesená",N118,0)</f>
        <v>0</v>
      </c>
      <c r="BH118" s="201">
        <f>IF(U118="sníž. přenesená",N118,0)</f>
        <v>0</v>
      </c>
      <c r="BI118" s="201">
        <f>IF(U118="nulová",N118,0)</f>
        <v>0</v>
      </c>
      <c r="BJ118" s="200" t="s">
        <v>89</v>
      </c>
      <c r="BK118" s="199"/>
      <c r="BL118" s="199"/>
      <c r="BM118" s="199"/>
    </row>
    <row r="119" s="1" customFormat="1" ht="18" customHeight="1">
      <c r="B119" s="46"/>
      <c r="C119" s="47"/>
      <c r="D119" s="153" t="s">
        <v>171</v>
      </c>
      <c r="E119" s="147"/>
      <c r="F119" s="147"/>
      <c r="G119" s="147"/>
      <c r="H119" s="147"/>
      <c r="I119" s="47"/>
      <c r="J119" s="47"/>
      <c r="K119" s="47"/>
      <c r="L119" s="47"/>
      <c r="M119" s="47"/>
      <c r="N119" s="148">
        <f>ROUND(N89*T119,2)</f>
        <v>0</v>
      </c>
      <c r="O119" s="136"/>
      <c r="P119" s="136"/>
      <c r="Q119" s="136"/>
      <c r="R119" s="48"/>
      <c r="S119" s="196"/>
      <c r="T119" s="197"/>
      <c r="U119" s="198" t="s">
        <v>46</v>
      </c>
      <c r="V119" s="199"/>
      <c r="W119" s="199"/>
      <c r="X119" s="199"/>
      <c r="Y119" s="199"/>
      <c r="Z119" s="199"/>
      <c r="AA119" s="199"/>
      <c r="AB119" s="199"/>
      <c r="AC119" s="199"/>
      <c r="AD119" s="199"/>
      <c r="AE119" s="199"/>
      <c r="AF119" s="199"/>
      <c r="AG119" s="199"/>
      <c r="AH119" s="199"/>
      <c r="AI119" s="199"/>
      <c r="AJ119" s="199"/>
      <c r="AK119" s="199"/>
      <c r="AL119" s="199"/>
      <c r="AM119" s="199"/>
      <c r="AN119" s="199"/>
      <c r="AO119" s="199"/>
      <c r="AP119" s="199"/>
      <c r="AQ119" s="199"/>
      <c r="AR119" s="199"/>
      <c r="AS119" s="199"/>
      <c r="AT119" s="199"/>
      <c r="AU119" s="199"/>
      <c r="AV119" s="199"/>
      <c r="AW119" s="199"/>
      <c r="AX119" s="199"/>
      <c r="AY119" s="200" t="s">
        <v>88</v>
      </c>
      <c r="AZ119" s="199"/>
      <c r="BA119" s="199"/>
      <c r="BB119" s="199"/>
      <c r="BC119" s="199"/>
      <c r="BD119" s="199"/>
      <c r="BE119" s="201">
        <f>IF(U119="základní",N119,0)</f>
        <v>0</v>
      </c>
      <c r="BF119" s="201">
        <f>IF(U119="snížená",N119,0)</f>
        <v>0</v>
      </c>
      <c r="BG119" s="201">
        <f>IF(U119="zákl. přenesená",N119,0)</f>
        <v>0</v>
      </c>
      <c r="BH119" s="201">
        <f>IF(U119="sníž. přenesená",N119,0)</f>
        <v>0</v>
      </c>
      <c r="BI119" s="201">
        <f>IF(U119="nulová",N119,0)</f>
        <v>0</v>
      </c>
      <c r="BJ119" s="200" t="s">
        <v>89</v>
      </c>
      <c r="BK119" s="199"/>
      <c r="BL119" s="199"/>
      <c r="BM119" s="199"/>
    </row>
    <row r="120" s="1" customFormat="1" ht="18" customHeight="1">
      <c r="B120" s="46"/>
      <c r="C120" s="47"/>
      <c r="D120" s="153" t="s">
        <v>172</v>
      </c>
      <c r="E120" s="147"/>
      <c r="F120" s="147"/>
      <c r="G120" s="147"/>
      <c r="H120" s="147"/>
      <c r="I120" s="47"/>
      <c r="J120" s="47"/>
      <c r="K120" s="47"/>
      <c r="L120" s="47"/>
      <c r="M120" s="47"/>
      <c r="N120" s="148">
        <f>ROUND(N89*T120,2)</f>
        <v>0</v>
      </c>
      <c r="O120" s="136"/>
      <c r="P120" s="136"/>
      <c r="Q120" s="136"/>
      <c r="R120" s="48"/>
      <c r="S120" s="196"/>
      <c r="T120" s="197"/>
      <c r="U120" s="198" t="s">
        <v>46</v>
      </c>
      <c r="V120" s="199"/>
      <c r="W120" s="199"/>
      <c r="X120" s="199"/>
      <c r="Y120" s="199"/>
      <c r="Z120" s="199"/>
      <c r="AA120" s="199"/>
      <c r="AB120" s="199"/>
      <c r="AC120" s="199"/>
      <c r="AD120" s="199"/>
      <c r="AE120" s="199"/>
      <c r="AF120" s="199"/>
      <c r="AG120" s="199"/>
      <c r="AH120" s="199"/>
      <c r="AI120" s="199"/>
      <c r="AJ120" s="199"/>
      <c r="AK120" s="199"/>
      <c r="AL120" s="199"/>
      <c r="AM120" s="199"/>
      <c r="AN120" s="199"/>
      <c r="AO120" s="199"/>
      <c r="AP120" s="199"/>
      <c r="AQ120" s="199"/>
      <c r="AR120" s="199"/>
      <c r="AS120" s="199"/>
      <c r="AT120" s="199"/>
      <c r="AU120" s="199"/>
      <c r="AV120" s="199"/>
      <c r="AW120" s="199"/>
      <c r="AX120" s="199"/>
      <c r="AY120" s="200" t="s">
        <v>88</v>
      </c>
      <c r="AZ120" s="199"/>
      <c r="BA120" s="199"/>
      <c r="BB120" s="199"/>
      <c r="BC120" s="199"/>
      <c r="BD120" s="199"/>
      <c r="BE120" s="201">
        <f>IF(U120="základní",N120,0)</f>
        <v>0</v>
      </c>
      <c r="BF120" s="201">
        <f>IF(U120="snížená",N120,0)</f>
        <v>0</v>
      </c>
      <c r="BG120" s="201">
        <f>IF(U120="zákl. přenesená",N120,0)</f>
        <v>0</v>
      </c>
      <c r="BH120" s="201">
        <f>IF(U120="sníž. přenesená",N120,0)</f>
        <v>0</v>
      </c>
      <c r="BI120" s="201">
        <f>IF(U120="nulová",N120,0)</f>
        <v>0</v>
      </c>
      <c r="BJ120" s="200" t="s">
        <v>89</v>
      </c>
      <c r="BK120" s="199"/>
      <c r="BL120" s="199"/>
      <c r="BM120" s="199"/>
    </row>
    <row r="121" s="1" customFormat="1" ht="18" customHeight="1">
      <c r="B121" s="46"/>
      <c r="C121" s="47"/>
      <c r="D121" s="153" t="s">
        <v>173</v>
      </c>
      <c r="E121" s="147"/>
      <c r="F121" s="147"/>
      <c r="G121" s="147"/>
      <c r="H121" s="147"/>
      <c r="I121" s="47"/>
      <c r="J121" s="47"/>
      <c r="K121" s="47"/>
      <c r="L121" s="47"/>
      <c r="M121" s="47"/>
      <c r="N121" s="148">
        <f>ROUND(N89*T121,2)</f>
        <v>0</v>
      </c>
      <c r="O121" s="136"/>
      <c r="P121" s="136"/>
      <c r="Q121" s="136"/>
      <c r="R121" s="48"/>
      <c r="S121" s="196"/>
      <c r="T121" s="197"/>
      <c r="U121" s="198" t="s">
        <v>46</v>
      </c>
      <c r="V121" s="199"/>
      <c r="W121" s="199"/>
      <c r="X121" s="199"/>
      <c r="Y121" s="199"/>
      <c r="Z121" s="199"/>
      <c r="AA121" s="199"/>
      <c r="AB121" s="199"/>
      <c r="AC121" s="199"/>
      <c r="AD121" s="199"/>
      <c r="AE121" s="199"/>
      <c r="AF121" s="199"/>
      <c r="AG121" s="199"/>
      <c r="AH121" s="199"/>
      <c r="AI121" s="199"/>
      <c r="AJ121" s="199"/>
      <c r="AK121" s="199"/>
      <c r="AL121" s="199"/>
      <c r="AM121" s="199"/>
      <c r="AN121" s="199"/>
      <c r="AO121" s="199"/>
      <c r="AP121" s="199"/>
      <c r="AQ121" s="199"/>
      <c r="AR121" s="199"/>
      <c r="AS121" s="199"/>
      <c r="AT121" s="199"/>
      <c r="AU121" s="199"/>
      <c r="AV121" s="199"/>
      <c r="AW121" s="199"/>
      <c r="AX121" s="199"/>
      <c r="AY121" s="200" t="s">
        <v>88</v>
      </c>
      <c r="AZ121" s="199"/>
      <c r="BA121" s="199"/>
      <c r="BB121" s="199"/>
      <c r="BC121" s="199"/>
      <c r="BD121" s="199"/>
      <c r="BE121" s="201">
        <f>IF(U121="základní",N121,0)</f>
        <v>0</v>
      </c>
      <c r="BF121" s="201">
        <f>IF(U121="snížená",N121,0)</f>
        <v>0</v>
      </c>
      <c r="BG121" s="201">
        <f>IF(U121="zákl. přenesená",N121,0)</f>
        <v>0</v>
      </c>
      <c r="BH121" s="201">
        <f>IF(U121="sníž. přenesená",N121,0)</f>
        <v>0</v>
      </c>
      <c r="BI121" s="201">
        <f>IF(U121="nulová",N121,0)</f>
        <v>0</v>
      </c>
      <c r="BJ121" s="200" t="s">
        <v>89</v>
      </c>
      <c r="BK121" s="199"/>
      <c r="BL121" s="199"/>
      <c r="BM121" s="199"/>
    </row>
    <row r="122" s="1" customFormat="1" ht="18" customHeight="1">
      <c r="B122" s="46"/>
      <c r="C122" s="47"/>
      <c r="D122" s="147" t="s">
        <v>174</v>
      </c>
      <c r="E122" s="47"/>
      <c r="F122" s="47"/>
      <c r="G122" s="47"/>
      <c r="H122" s="47"/>
      <c r="I122" s="47"/>
      <c r="J122" s="47"/>
      <c r="K122" s="47"/>
      <c r="L122" s="47"/>
      <c r="M122" s="47"/>
      <c r="N122" s="148">
        <f>ROUND(N89*T122,2)</f>
        <v>0</v>
      </c>
      <c r="O122" s="136"/>
      <c r="P122" s="136"/>
      <c r="Q122" s="136"/>
      <c r="R122" s="48"/>
      <c r="S122" s="196"/>
      <c r="T122" s="202"/>
      <c r="U122" s="203" t="s">
        <v>46</v>
      </c>
      <c r="V122" s="199"/>
      <c r="W122" s="199"/>
      <c r="X122" s="199"/>
      <c r="Y122" s="199"/>
      <c r="Z122" s="199"/>
      <c r="AA122" s="199"/>
      <c r="AB122" s="199"/>
      <c r="AC122" s="199"/>
      <c r="AD122" s="199"/>
      <c r="AE122" s="199"/>
      <c r="AF122" s="199"/>
      <c r="AG122" s="199"/>
      <c r="AH122" s="199"/>
      <c r="AI122" s="199"/>
      <c r="AJ122" s="199"/>
      <c r="AK122" s="199"/>
      <c r="AL122" s="199"/>
      <c r="AM122" s="199"/>
      <c r="AN122" s="199"/>
      <c r="AO122" s="199"/>
      <c r="AP122" s="199"/>
      <c r="AQ122" s="199"/>
      <c r="AR122" s="199"/>
      <c r="AS122" s="199"/>
      <c r="AT122" s="199"/>
      <c r="AU122" s="199"/>
      <c r="AV122" s="199"/>
      <c r="AW122" s="199"/>
      <c r="AX122" s="199"/>
      <c r="AY122" s="200" t="s">
        <v>175</v>
      </c>
      <c r="AZ122" s="199"/>
      <c r="BA122" s="199"/>
      <c r="BB122" s="199"/>
      <c r="BC122" s="199"/>
      <c r="BD122" s="199"/>
      <c r="BE122" s="201">
        <f>IF(U122="základní",N122,0)</f>
        <v>0</v>
      </c>
      <c r="BF122" s="201">
        <f>IF(U122="snížená",N122,0)</f>
        <v>0</v>
      </c>
      <c r="BG122" s="201">
        <f>IF(U122="zákl. přenesená",N122,0)</f>
        <v>0</v>
      </c>
      <c r="BH122" s="201">
        <f>IF(U122="sníž. přenesená",N122,0)</f>
        <v>0</v>
      </c>
      <c r="BI122" s="201">
        <f>IF(U122="nulová",N122,0)</f>
        <v>0</v>
      </c>
      <c r="BJ122" s="200" t="s">
        <v>89</v>
      </c>
      <c r="BK122" s="199"/>
      <c r="BL122" s="199"/>
      <c r="BM122" s="199"/>
    </row>
    <row r="123" s="1" customFormat="1">
      <c r="B123" s="46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8"/>
      <c r="T123" s="179"/>
      <c r="U123" s="179"/>
    </row>
    <row r="124" s="1" customFormat="1" ht="29.28" customHeight="1">
      <c r="B124" s="46"/>
      <c r="C124" s="158" t="s">
        <v>143</v>
      </c>
      <c r="D124" s="159"/>
      <c r="E124" s="159"/>
      <c r="F124" s="159"/>
      <c r="G124" s="159"/>
      <c r="H124" s="159"/>
      <c r="I124" s="159"/>
      <c r="J124" s="159"/>
      <c r="K124" s="159"/>
      <c r="L124" s="160">
        <f>ROUND(SUM(N89+N116),2)</f>
        <v>0</v>
      </c>
      <c r="M124" s="160"/>
      <c r="N124" s="160"/>
      <c r="O124" s="160"/>
      <c r="P124" s="160"/>
      <c r="Q124" s="160"/>
      <c r="R124" s="48"/>
      <c r="T124" s="179"/>
      <c r="U124" s="179"/>
    </row>
    <row r="125" s="1" customFormat="1" ht="6.96" customHeight="1">
      <c r="B125" s="75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7"/>
      <c r="T125" s="179"/>
      <c r="U125" s="179"/>
    </row>
    <row r="129" s="1" customFormat="1" ht="6.96" customHeight="1">
      <c r="B129" s="78"/>
      <c r="C129" s="79"/>
      <c r="D129" s="79"/>
      <c r="E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80"/>
    </row>
    <row r="130" s="1" customFormat="1" ht="36.96" customHeight="1">
      <c r="B130" s="46"/>
      <c r="C130" s="26" t="s">
        <v>176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8"/>
    </row>
    <row r="131" s="1" customFormat="1" ht="6.96" customHeight="1">
      <c r="B131" s="46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8"/>
    </row>
    <row r="132" s="1" customFormat="1" ht="30" customHeight="1">
      <c r="B132" s="46"/>
      <c r="C132" s="38" t="s">
        <v>19</v>
      </c>
      <c r="D132" s="47"/>
      <c r="E132" s="47"/>
      <c r="F132" s="163">
        <f>F6</f>
        <v>0</v>
      </c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47"/>
      <c r="R132" s="48"/>
    </row>
    <row r="133" ht="30" customHeight="1">
      <c r="B133" s="25"/>
      <c r="C133" s="38" t="s">
        <v>150</v>
      </c>
      <c r="D133" s="31"/>
      <c r="E133" s="31"/>
      <c r="F133" s="163" t="s">
        <v>284</v>
      </c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28"/>
    </row>
    <row r="134" s="1" customFormat="1" ht="36.96" customHeight="1">
      <c r="B134" s="46"/>
      <c r="C134" s="85" t="s">
        <v>285</v>
      </c>
      <c r="D134" s="47"/>
      <c r="E134" s="47"/>
      <c r="F134" s="87">
        <f>F8</f>
        <v>0</v>
      </c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8"/>
    </row>
    <row r="135" s="1" customFormat="1" ht="6.96" customHeight="1">
      <c r="B135" s="46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8"/>
    </row>
    <row r="136" s="1" customFormat="1" ht="18" customHeight="1">
      <c r="B136" s="46"/>
      <c r="C136" s="38" t="s">
        <v>24</v>
      </c>
      <c r="D136" s="47"/>
      <c r="E136" s="47"/>
      <c r="F136" s="33">
        <f>F10</f>
        <v>0</v>
      </c>
      <c r="G136" s="47"/>
      <c r="H136" s="47"/>
      <c r="I136" s="47"/>
      <c r="J136" s="47"/>
      <c r="K136" s="38" t="s">
        <v>26</v>
      </c>
      <c r="L136" s="47"/>
      <c r="M136" s="90">
        <f>IF(O10="","",O10)</f>
        <v>0</v>
      </c>
      <c r="N136" s="90"/>
      <c r="O136" s="90"/>
      <c r="P136" s="90"/>
      <c r="Q136" s="47"/>
      <c r="R136" s="48"/>
    </row>
    <row r="137" s="1" customFormat="1" ht="6.96" customHeight="1">
      <c r="B137" s="46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8"/>
    </row>
    <row r="138" s="1" customFormat="1">
      <c r="B138" s="46"/>
      <c r="C138" s="38" t="s">
        <v>28</v>
      </c>
      <c r="D138" s="47"/>
      <c r="E138" s="47"/>
      <c r="F138" s="33">
        <f>E13</f>
        <v>0</v>
      </c>
      <c r="G138" s="47"/>
      <c r="H138" s="47"/>
      <c r="I138" s="47"/>
      <c r="J138" s="47"/>
      <c r="K138" s="38" t="s">
        <v>35</v>
      </c>
      <c r="L138" s="47"/>
      <c r="M138" s="33">
        <f>E19</f>
        <v>0</v>
      </c>
      <c r="N138" s="33"/>
      <c r="O138" s="33"/>
      <c r="P138" s="33"/>
      <c r="Q138" s="33"/>
      <c r="R138" s="48"/>
    </row>
    <row r="139" s="1" customFormat="1" ht="14.4" customHeight="1">
      <c r="B139" s="46"/>
      <c r="C139" s="38" t="s">
        <v>33</v>
      </c>
      <c r="D139" s="47"/>
      <c r="E139" s="47"/>
      <c r="F139" s="33">
        <f>IF(E16="","",E16)</f>
        <v>0</v>
      </c>
      <c r="G139" s="47"/>
      <c r="H139" s="47"/>
      <c r="I139" s="47"/>
      <c r="J139" s="47"/>
      <c r="K139" s="38" t="s">
        <v>37</v>
      </c>
      <c r="L139" s="47"/>
      <c r="M139" s="33">
        <f>E22</f>
        <v>0</v>
      </c>
      <c r="N139" s="33"/>
      <c r="O139" s="33"/>
      <c r="P139" s="33"/>
      <c r="Q139" s="33"/>
      <c r="R139" s="48"/>
    </row>
    <row r="140" s="1" customFormat="1" ht="10.32" customHeight="1">
      <c r="B140" s="46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8"/>
    </row>
    <row r="141" s="9" customFormat="1" ht="29.28" customHeight="1">
      <c r="B141" s="204"/>
      <c r="C141" s="205" t="s">
        <v>177</v>
      </c>
      <c r="D141" s="206" t="s">
        <v>178</v>
      </c>
      <c r="E141" s="206" t="s">
        <v>63</v>
      </c>
      <c r="F141" s="206" t="s">
        <v>179</v>
      </c>
      <c r="G141" s="206"/>
      <c r="H141" s="206"/>
      <c r="I141" s="206"/>
      <c r="J141" s="206" t="s">
        <v>180</v>
      </c>
      <c r="K141" s="206" t="s">
        <v>181</v>
      </c>
      <c r="L141" s="207" t="s">
        <v>182</v>
      </c>
      <c r="M141" s="207"/>
      <c r="N141" s="206" t="s">
        <v>157</v>
      </c>
      <c r="O141" s="206"/>
      <c r="P141" s="206"/>
      <c r="Q141" s="208"/>
      <c r="R141" s="209"/>
      <c r="T141" s="106" t="s">
        <v>183</v>
      </c>
      <c r="U141" s="107" t="s">
        <v>45</v>
      </c>
      <c r="V141" s="107" t="s">
        <v>184</v>
      </c>
      <c r="W141" s="107" t="s">
        <v>185</v>
      </c>
      <c r="X141" s="107" t="s">
        <v>186</v>
      </c>
      <c r="Y141" s="107" t="s">
        <v>187</v>
      </c>
      <c r="Z141" s="107" t="s">
        <v>188</v>
      </c>
      <c r="AA141" s="108" t="s">
        <v>189</v>
      </c>
    </row>
    <row r="142" s="1" customFormat="1" ht="29.28" customHeight="1">
      <c r="B142" s="46"/>
      <c r="C142" s="110" t="s">
        <v>154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210">
        <f>BK142</f>
        <v>0</v>
      </c>
      <c r="O142" s="211"/>
      <c r="P142" s="211"/>
      <c r="Q142" s="211"/>
      <c r="R142" s="48"/>
      <c r="T142" s="109"/>
      <c r="U142" s="67"/>
      <c r="V142" s="67"/>
      <c r="W142" s="212">
        <f>W143+W265</f>
        <v>0</v>
      </c>
      <c r="X142" s="67"/>
      <c r="Y142" s="212">
        <f>Y143+Y265</f>
        <v>0</v>
      </c>
      <c r="Z142" s="67"/>
      <c r="AA142" s="213">
        <f>AA143+AA265</f>
        <v>0</v>
      </c>
      <c r="AT142" s="21" t="s">
        <v>80</v>
      </c>
      <c r="AU142" s="21" t="s">
        <v>159</v>
      </c>
      <c r="BK142" s="214">
        <f>BK143+BK265</f>
        <v>0</v>
      </c>
    </row>
    <row r="143" s="10" customFormat="1" ht="37.44" customHeight="1">
      <c r="B143" s="215"/>
      <c r="C143" s="216"/>
      <c r="D143" s="217" t="s">
        <v>2249</v>
      </c>
      <c r="E143" s="217"/>
      <c r="F143" s="217"/>
      <c r="G143" s="217"/>
      <c r="H143" s="217"/>
      <c r="I143" s="217"/>
      <c r="J143" s="217"/>
      <c r="K143" s="217"/>
      <c r="L143" s="217"/>
      <c r="M143" s="217"/>
      <c r="N143" s="192">
        <f>BK143</f>
        <v>0</v>
      </c>
      <c r="O143" s="186"/>
      <c r="P143" s="186"/>
      <c r="Q143" s="186"/>
      <c r="R143" s="218"/>
      <c r="T143" s="219"/>
      <c r="U143" s="216"/>
      <c r="V143" s="216"/>
      <c r="W143" s="220">
        <f>W144+W182+W202+W224+W246</f>
        <v>0</v>
      </c>
      <c r="X143" s="216"/>
      <c r="Y143" s="220">
        <f>Y144+Y182+Y202+Y224+Y246</f>
        <v>0</v>
      </c>
      <c r="Z143" s="216"/>
      <c r="AA143" s="221">
        <f>AA144+AA182+AA202+AA224+AA246</f>
        <v>0</v>
      </c>
      <c r="AR143" s="222" t="s">
        <v>89</v>
      </c>
      <c r="AT143" s="223" t="s">
        <v>80</v>
      </c>
      <c r="AU143" s="223" t="s">
        <v>81</v>
      </c>
      <c r="AY143" s="222" t="s">
        <v>191</v>
      </c>
      <c r="BK143" s="224">
        <f>BK144+BK182+BK202+BK224+BK246</f>
        <v>0</v>
      </c>
    </row>
    <row r="144" s="10" customFormat="1" ht="19.92" customHeight="1">
      <c r="B144" s="215"/>
      <c r="C144" s="216"/>
      <c r="D144" s="225" t="s">
        <v>2250</v>
      </c>
      <c r="E144" s="225"/>
      <c r="F144" s="225"/>
      <c r="G144" s="225"/>
      <c r="H144" s="225"/>
      <c r="I144" s="225"/>
      <c r="J144" s="225"/>
      <c r="K144" s="225"/>
      <c r="L144" s="225"/>
      <c r="M144" s="225"/>
      <c r="N144" s="263">
        <f>BK144</f>
        <v>0</v>
      </c>
      <c r="O144" s="136"/>
      <c r="P144" s="136"/>
      <c r="Q144" s="136"/>
      <c r="R144" s="218"/>
      <c r="T144" s="219"/>
      <c r="U144" s="216"/>
      <c r="V144" s="216"/>
      <c r="W144" s="220">
        <f>W145+W158+W160+W178+W180</f>
        <v>0</v>
      </c>
      <c r="X144" s="216"/>
      <c r="Y144" s="220">
        <f>Y145+Y158+Y160+Y178+Y180</f>
        <v>0</v>
      </c>
      <c r="Z144" s="216"/>
      <c r="AA144" s="221">
        <f>AA145+AA158+AA160+AA178+AA180</f>
        <v>0</v>
      </c>
      <c r="AR144" s="222" t="s">
        <v>89</v>
      </c>
      <c r="AT144" s="223" t="s">
        <v>80</v>
      </c>
      <c r="AU144" s="223" t="s">
        <v>89</v>
      </c>
      <c r="AY144" s="222" t="s">
        <v>191</v>
      </c>
      <c r="BK144" s="224">
        <f>BK145+BK158+BK160+BK178+BK180</f>
        <v>0</v>
      </c>
    </row>
    <row r="145" s="10" customFormat="1" ht="14.88" customHeight="1">
      <c r="B145" s="215"/>
      <c r="C145" s="216"/>
      <c r="D145" s="225" t="s">
        <v>2251</v>
      </c>
      <c r="E145" s="225"/>
      <c r="F145" s="225"/>
      <c r="G145" s="225"/>
      <c r="H145" s="225"/>
      <c r="I145" s="225"/>
      <c r="J145" s="225"/>
      <c r="K145" s="225"/>
      <c r="L145" s="225"/>
      <c r="M145" s="225"/>
      <c r="N145" s="226">
        <f>BK145</f>
        <v>0</v>
      </c>
      <c r="O145" s="227"/>
      <c r="P145" s="227"/>
      <c r="Q145" s="227"/>
      <c r="R145" s="218"/>
      <c r="T145" s="219"/>
      <c r="U145" s="216"/>
      <c r="V145" s="216"/>
      <c r="W145" s="220">
        <f>SUM(W146:W157)</f>
        <v>0</v>
      </c>
      <c r="X145" s="216"/>
      <c r="Y145" s="220">
        <f>SUM(Y146:Y157)</f>
        <v>0</v>
      </c>
      <c r="Z145" s="216"/>
      <c r="AA145" s="221">
        <f>SUM(AA146:AA157)</f>
        <v>0</v>
      </c>
      <c r="AR145" s="222" t="s">
        <v>89</v>
      </c>
      <c r="AT145" s="223" t="s">
        <v>80</v>
      </c>
      <c r="AU145" s="223" t="s">
        <v>96</v>
      </c>
      <c r="AY145" s="222" t="s">
        <v>191</v>
      </c>
      <c r="BK145" s="224">
        <f>SUM(BK146:BK157)</f>
        <v>0</v>
      </c>
    </row>
    <row r="146" s="1" customFormat="1" ht="25.5" customHeight="1">
      <c r="B146" s="46"/>
      <c r="C146" s="228" t="s">
        <v>89</v>
      </c>
      <c r="D146" s="228" t="s">
        <v>192</v>
      </c>
      <c r="E146" s="229" t="s">
        <v>321</v>
      </c>
      <c r="F146" s="230" t="s">
        <v>322</v>
      </c>
      <c r="G146" s="230"/>
      <c r="H146" s="230"/>
      <c r="I146" s="230"/>
      <c r="J146" s="231" t="s">
        <v>315</v>
      </c>
      <c r="K146" s="232">
        <v>12.401999999999999</v>
      </c>
      <c r="L146" s="233">
        <v>0</v>
      </c>
      <c r="M146" s="234"/>
      <c r="N146" s="235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</v>
      </c>
      <c r="Y146" s="237">
        <f>X146*K146</f>
        <v>0</v>
      </c>
      <c r="Z146" s="237">
        <v>0</v>
      </c>
      <c r="AA146" s="238">
        <f>Z146*K146</f>
        <v>0</v>
      </c>
      <c r="AR146" s="21" t="s">
        <v>205</v>
      </c>
      <c r="AT146" s="21" t="s">
        <v>192</v>
      </c>
      <c r="AU146" s="21" t="s">
        <v>201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205</v>
      </c>
      <c r="BM146" s="21" t="s">
        <v>2262</v>
      </c>
    </row>
    <row r="147" s="1" customFormat="1" ht="25.5" customHeight="1">
      <c r="B147" s="46"/>
      <c r="C147" s="228" t="s">
        <v>96</v>
      </c>
      <c r="D147" s="228" t="s">
        <v>192</v>
      </c>
      <c r="E147" s="229" t="s">
        <v>325</v>
      </c>
      <c r="F147" s="230" t="s">
        <v>326</v>
      </c>
      <c r="G147" s="230"/>
      <c r="H147" s="230"/>
      <c r="I147" s="230"/>
      <c r="J147" s="231" t="s">
        <v>315</v>
      </c>
      <c r="K147" s="232">
        <v>3.101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</v>
      </c>
      <c r="Y147" s="237">
        <f>X147*K147</f>
        <v>0</v>
      </c>
      <c r="Z147" s="237">
        <v>0</v>
      </c>
      <c r="AA147" s="238">
        <f>Z147*K147</f>
        <v>0</v>
      </c>
      <c r="AR147" s="21" t="s">
        <v>205</v>
      </c>
      <c r="AT147" s="21" t="s">
        <v>192</v>
      </c>
      <c r="AU147" s="21" t="s">
        <v>201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205</v>
      </c>
      <c r="BM147" s="21" t="s">
        <v>2263</v>
      </c>
    </row>
    <row r="148" s="1" customFormat="1" ht="16.5" customHeight="1">
      <c r="B148" s="46"/>
      <c r="C148" s="47"/>
      <c r="D148" s="47"/>
      <c r="E148" s="47"/>
      <c r="F148" s="258" t="s">
        <v>328</v>
      </c>
      <c r="G148" s="67"/>
      <c r="H148" s="67"/>
      <c r="I148" s="67"/>
      <c r="J148" s="47"/>
      <c r="K148" s="47"/>
      <c r="L148" s="47"/>
      <c r="M148" s="47"/>
      <c r="N148" s="47"/>
      <c r="O148" s="47"/>
      <c r="P148" s="47"/>
      <c r="Q148" s="47"/>
      <c r="R148" s="48"/>
      <c r="T148" s="197"/>
      <c r="U148" s="47"/>
      <c r="V148" s="47"/>
      <c r="W148" s="47"/>
      <c r="X148" s="47"/>
      <c r="Y148" s="47"/>
      <c r="Z148" s="47"/>
      <c r="AA148" s="100"/>
      <c r="AT148" s="21" t="s">
        <v>312</v>
      </c>
      <c r="AU148" s="21" t="s">
        <v>201</v>
      </c>
    </row>
    <row r="149" s="1" customFormat="1" ht="38.25" customHeight="1">
      <c r="B149" s="46"/>
      <c r="C149" s="228" t="s">
        <v>201</v>
      </c>
      <c r="D149" s="228" t="s">
        <v>192</v>
      </c>
      <c r="E149" s="229" t="s">
        <v>2264</v>
      </c>
      <c r="F149" s="230" t="s">
        <v>2265</v>
      </c>
      <c r="G149" s="230"/>
      <c r="H149" s="230"/>
      <c r="I149" s="230"/>
      <c r="J149" s="231" t="s">
        <v>315</v>
      </c>
      <c r="K149" s="232">
        <v>0.40000000000000002</v>
      </c>
      <c r="L149" s="233">
        <v>0</v>
      </c>
      <c r="M149" s="234"/>
      <c r="N149" s="235">
        <f>ROUND(L149*K149,2)</f>
        <v>0</v>
      </c>
      <c r="O149" s="235"/>
      <c r="P149" s="235"/>
      <c r="Q149" s="235"/>
      <c r="R149" s="48"/>
      <c r="T149" s="236" t="s">
        <v>22</v>
      </c>
      <c r="U149" s="56" t="s">
        <v>46</v>
      </c>
      <c r="V149" s="47"/>
      <c r="W149" s="237">
        <f>V149*K149</f>
        <v>0</v>
      </c>
      <c r="X149" s="237">
        <v>0</v>
      </c>
      <c r="Y149" s="237">
        <f>X149*K149</f>
        <v>0</v>
      </c>
      <c r="Z149" s="237">
        <v>0</v>
      </c>
      <c r="AA149" s="238">
        <f>Z149*K149</f>
        <v>0</v>
      </c>
      <c r="AR149" s="21" t="s">
        <v>205</v>
      </c>
      <c r="AT149" s="21" t="s">
        <v>192</v>
      </c>
      <c r="AU149" s="21" t="s">
        <v>201</v>
      </c>
      <c r="AY149" s="21" t="s">
        <v>191</v>
      </c>
      <c r="BE149" s="152">
        <f>IF(U149="základní",N149,0)</f>
        <v>0</v>
      </c>
      <c r="BF149" s="152">
        <f>IF(U149="snížená",N149,0)</f>
        <v>0</v>
      </c>
      <c r="BG149" s="152">
        <f>IF(U149="zákl. přenesená",N149,0)</f>
        <v>0</v>
      </c>
      <c r="BH149" s="152">
        <f>IF(U149="sníž. přenesená",N149,0)</f>
        <v>0</v>
      </c>
      <c r="BI149" s="152">
        <f>IF(U149="nulová",N149,0)</f>
        <v>0</v>
      </c>
      <c r="BJ149" s="21" t="s">
        <v>89</v>
      </c>
      <c r="BK149" s="152">
        <f>ROUND(L149*K149,2)</f>
        <v>0</v>
      </c>
      <c r="BL149" s="21" t="s">
        <v>205</v>
      </c>
      <c r="BM149" s="21" t="s">
        <v>2266</v>
      </c>
    </row>
    <row r="150" s="1" customFormat="1" ht="38.25" customHeight="1">
      <c r="B150" s="46"/>
      <c r="C150" s="228" t="s">
        <v>205</v>
      </c>
      <c r="D150" s="228" t="s">
        <v>192</v>
      </c>
      <c r="E150" s="229" t="s">
        <v>2267</v>
      </c>
      <c r="F150" s="230" t="s">
        <v>2268</v>
      </c>
      <c r="G150" s="230"/>
      <c r="H150" s="230"/>
      <c r="I150" s="230"/>
      <c r="J150" s="231" t="s">
        <v>315</v>
      </c>
      <c r="K150" s="232">
        <v>0.10000000000000001</v>
      </c>
      <c r="L150" s="233">
        <v>0</v>
      </c>
      <c r="M150" s="234"/>
      <c r="N150" s="235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0</v>
      </c>
      <c r="Y150" s="237">
        <f>X150*K150</f>
        <v>0</v>
      </c>
      <c r="Z150" s="237">
        <v>0</v>
      </c>
      <c r="AA150" s="238">
        <f>Z150*K150</f>
        <v>0</v>
      </c>
      <c r="AR150" s="21" t="s">
        <v>205</v>
      </c>
      <c r="AT150" s="21" t="s">
        <v>192</v>
      </c>
      <c r="AU150" s="21" t="s">
        <v>201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205</v>
      </c>
      <c r="BM150" s="21" t="s">
        <v>2269</v>
      </c>
    </row>
    <row r="151" s="1" customFormat="1" ht="16.5" customHeight="1">
      <c r="B151" s="46"/>
      <c r="C151" s="47"/>
      <c r="D151" s="47"/>
      <c r="E151" s="47"/>
      <c r="F151" s="258" t="s">
        <v>328</v>
      </c>
      <c r="G151" s="67"/>
      <c r="H151" s="67"/>
      <c r="I151" s="67"/>
      <c r="J151" s="47"/>
      <c r="K151" s="47"/>
      <c r="L151" s="47"/>
      <c r="M151" s="47"/>
      <c r="N151" s="47"/>
      <c r="O151" s="47"/>
      <c r="P151" s="47"/>
      <c r="Q151" s="47"/>
      <c r="R151" s="48"/>
      <c r="T151" s="197"/>
      <c r="U151" s="47"/>
      <c r="V151" s="47"/>
      <c r="W151" s="47"/>
      <c r="X151" s="47"/>
      <c r="Y151" s="47"/>
      <c r="Z151" s="47"/>
      <c r="AA151" s="100"/>
      <c r="AT151" s="21" t="s">
        <v>312</v>
      </c>
      <c r="AU151" s="21" t="s">
        <v>201</v>
      </c>
    </row>
    <row r="152" s="1" customFormat="1" ht="25.5" customHeight="1">
      <c r="B152" s="46"/>
      <c r="C152" s="228" t="s">
        <v>190</v>
      </c>
      <c r="D152" s="228" t="s">
        <v>192</v>
      </c>
      <c r="E152" s="229" t="s">
        <v>369</v>
      </c>
      <c r="F152" s="230" t="s">
        <v>370</v>
      </c>
      <c r="G152" s="230"/>
      <c r="H152" s="230"/>
      <c r="I152" s="230"/>
      <c r="J152" s="231" t="s">
        <v>315</v>
      </c>
      <c r="K152" s="232">
        <v>12.802</v>
      </c>
      <c r="L152" s="233">
        <v>0</v>
      </c>
      <c r="M152" s="234"/>
      <c r="N152" s="235">
        <f>ROUND(L152*K152,2)</f>
        <v>0</v>
      </c>
      <c r="O152" s="235"/>
      <c r="P152" s="235"/>
      <c r="Q152" s="235"/>
      <c r="R152" s="48"/>
      <c r="T152" s="236" t="s">
        <v>22</v>
      </c>
      <c r="U152" s="56" t="s">
        <v>46</v>
      </c>
      <c r="V152" s="47"/>
      <c r="W152" s="237">
        <f>V152*K152</f>
        <v>0</v>
      </c>
      <c r="X152" s="237">
        <v>0</v>
      </c>
      <c r="Y152" s="237">
        <f>X152*K152</f>
        <v>0</v>
      </c>
      <c r="Z152" s="237">
        <v>0</v>
      </c>
      <c r="AA152" s="238">
        <f>Z152*K152</f>
        <v>0</v>
      </c>
      <c r="AR152" s="21" t="s">
        <v>205</v>
      </c>
      <c r="AT152" s="21" t="s">
        <v>192</v>
      </c>
      <c r="AU152" s="21" t="s">
        <v>201</v>
      </c>
      <c r="AY152" s="21" t="s">
        <v>191</v>
      </c>
      <c r="BE152" s="152">
        <f>IF(U152="základní",N152,0)</f>
        <v>0</v>
      </c>
      <c r="BF152" s="152">
        <f>IF(U152="snížená",N152,0)</f>
        <v>0</v>
      </c>
      <c r="BG152" s="152">
        <f>IF(U152="zákl. přenesená",N152,0)</f>
        <v>0</v>
      </c>
      <c r="BH152" s="152">
        <f>IF(U152="sníž. přenesená",N152,0)</f>
        <v>0</v>
      </c>
      <c r="BI152" s="152">
        <f>IF(U152="nulová",N152,0)</f>
        <v>0</v>
      </c>
      <c r="BJ152" s="21" t="s">
        <v>89</v>
      </c>
      <c r="BK152" s="152">
        <f>ROUND(L152*K152,2)</f>
        <v>0</v>
      </c>
      <c r="BL152" s="21" t="s">
        <v>205</v>
      </c>
      <c r="BM152" s="21" t="s">
        <v>2270</v>
      </c>
    </row>
    <row r="153" s="1" customFormat="1" ht="16.5" customHeight="1">
      <c r="B153" s="46"/>
      <c r="C153" s="47"/>
      <c r="D153" s="47"/>
      <c r="E153" s="47"/>
      <c r="F153" s="258" t="s">
        <v>388</v>
      </c>
      <c r="G153" s="67"/>
      <c r="H153" s="67"/>
      <c r="I153" s="67"/>
      <c r="J153" s="47"/>
      <c r="K153" s="47"/>
      <c r="L153" s="47"/>
      <c r="M153" s="47"/>
      <c r="N153" s="47"/>
      <c r="O153" s="47"/>
      <c r="P153" s="47"/>
      <c r="Q153" s="47"/>
      <c r="R153" s="48"/>
      <c r="T153" s="197"/>
      <c r="U153" s="47"/>
      <c r="V153" s="47"/>
      <c r="W153" s="47"/>
      <c r="X153" s="47"/>
      <c r="Y153" s="47"/>
      <c r="Z153" s="47"/>
      <c r="AA153" s="100"/>
      <c r="AT153" s="21" t="s">
        <v>312</v>
      </c>
      <c r="AU153" s="21" t="s">
        <v>201</v>
      </c>
    </row>
    <row r="154" s="1" customFormat="1" ht="38.25" customHeight="1">
      <c r="B154" s="46"/>
      <c r="C154" s="228" t="s">
        <v>212</v>
      </c>
      <c r="D154" s="228" t="s">
        <v>192</v>
      </c>
      <c r="E154" s="229" t="s">
        <v>373</v>
      </c>
      <c r="F154" s="230" t="s">
        <v>374</v>
      </c>
      <c r="G154" s="230"/>
      <c r="H154" s="230"/>
      <c r="I154" s="230"/>
      <c r="J154" s="231" t="s">
        <v>315</v>
      </c>
      <c r="K154" s="232">
        <v>128.02000000000001</v>
      </c>
      <c r="L154" s="233">
        <v>0</v>
      </c>
      <c r="M154" s="234"/>
      <c r="N154" s="235">
        <f>ROUND(L154*K154,2)</f>
        <v>0</v>
      </c>
      <c r="O154" s="235"/>
      <c r="P154" s="235"/>
      <c r="Q154" s="235"/>
      <c r="R154" s="48"/>
      <c r="T154" s="236" t="s">
        <v>22</v>
      </c>
      <c r="U154" s="56" t="s">
        <v>46</v>
      </c>
      <c r="V154" s="47"/>
      <c r="W154" s="237">
        <f>V154*K154</f>
        <v>0</v>
      </c>
      <c r="X154" s="237">
        <v>0</v>
      </c>
      <c r="Y154" s="237">
        <f>X154*K154</f>
        <v>0</v>
      </c>
      <c r="Z154" s="237">
        <v>0</v>
      </c>
      <c r="AA154" s="238">
        <f>Z154*K154</f>
        <v>0</v>
      </c>
      <c r="AR154" s="21" t="s">
        <v>205</v>
      </c>
      <c r="AT154" s="21" t="s">
        <v>192</v>
      </c>
      <c r="AU154" s="21" t="s">
        <v>201</v>
      </c>
      <c r="AY154" s="21" t="s">
        <v>191</v>
      </c>
      <c r="BE154" s="152">
        <f>IF(U154="základní",N154,0)</f>
        <v>0</v>
      </c>
      <c r="BF154" s="152">
        <f>IF(U154="snížená",N154,0)</f>
        <v>0</v>
      </c>
      <c r="BG154" s="152">
        <f>IF(U154="zákl. přenesená",N154,0)</f>
        <v>0</v>
      </c>
      <c r="BH154" s="152">
        <f>IF(U154="sníž. přenesená",N154,0)</f>
        <v>0</v>
      </c>
      <c r="BI154" s="152">
        <f>IF(U154="nulová",N154,0)</f>
        <v>0</v>
      </c>
      <c r="BJ154" s="21" t="s">
        <v>89</v>
      </c>
      <c r="BK154" s="152">
        <f>ROUND(L154*K154,2)</f>
        <v>0</v>
      </c>
      <c r="BL154" s="21" t="s">
        <v>205</v>
      </c>
      <c r="BM154" s="21" t="s">
        <v>2271</v>
      </c>
    </row>
    <row r="155" s="1" customFormat="1" ht="16.5" customHeight="1">
      <c r="B155" s="46"/>
      <c r="C155" s="47"/>
      <c r="D155" s="47"/>
      <c r="E155" s="47"/>
      <c r="F155" s="258" t="s">
        <v>376</v>
      </c>
      <c r="G155" s="67"/>
      <c r="H155" s="67"/>
      <c r="I155" s="67"/>
      <c r="J155" s="47"/>
      <c r="K155" s="47"/>
      <c r="L155" s="47"/>
      <c r="M155" s="47"/>
      <c r="N155" s="47"/>
      <c r="O155" s="47"/>
      <c r="P155" s="47"/>
      <c r="Q155" s="47"/>
      <c r="R155" s="48"/>
      <c r="T155" s="197"/>
      <c r="U155" s="47"/>
      <c r="V155" s="47"/>
      <c r="W155" s="47"/>
      <c r="X155" s="47"/>
      <c r="Y155" s="47"/>
      <c r="Z155" s="47"/>
      <c r="AA155" s="100"/>
      <c r="AT155" s="21" t="s">
        <v>312</v>
      </c>
      <c r="AU155" s="21" t="s">
        <v>201</v>
      </c>
    </row>
    <row r="156" s="1" customFormat="1" ht="16.5" customHeight="1">
      <c r="B156" s="46"/>
      <c r="C156" s="228" t="s">
        <v>216</v>
      </c>
      <c r="D156" s="228" t="s">
        <v>192</v>
      </c>
      <c r="E156" s="229" t="s">
        <v>385</v>
      </c>
      <c r="F156" s="230" t="s">
        <v>386</v>
      </c>
      <c r="G156" s="230"/>
      <c r="H156" s="230"/>
      <c r="I156" s="230"/>
      <c r="J156" s="231" t="s">
        <v>315</v>
      </c>
      <c r="K156" s="232">
        <v>12.802</v>
      </c>
      <c r="L156" s="233">
        <v>0</v>
      </c>
      <c r="M156" s="234"/>
      <c r="N156" s="235">
        <f>ROUND(L156*K156,2)</f>
        <v>0</v>
      </c>
      <c r="O156" s="235"/>
      <c r="P156" s="235"/>
      <c r="Q156" s="235"/>
      <c r="R156" s="48"/>
      <c r="T156" s="236" t="s">
        <v>22</v>
      </c>
      <c r="U156" s="56" t="s">
        <v>46</v>
      </c>
      <c r="V156" s="47"/>
      <c r="W156" s="237">
        <f>V156*K156</f>
        <v>0</v>
      </c>
      <c r="X156" s="237">
        <v>0</v>
      </c>
      <c r="Y156" s="237">
        <f>X156*K156</f>
        <v>0</v>
      </c>
      <c r="Z156" s="237">
        <v>0</v>
      </c>
      <c r="AA156" s="238">
        <f>Z156*K156</f>
        <v>0</v>
      </c>
      <c r="AR156" s="21" t="s">
        <v>205</v>
      </c>
      <c r="AT156" s="21" t="s">
        <v>192</v>
      </c>
      <c r="AU156" s="21" t="s">
        <v>201</v>
      </c>
      <c r="AY156" s="21" t="s">
        <v>191</v>
      </c>
      <c r="BE156" s="152">
        <f>IF(U156="základní",N156,0)</f>
        <v>0</v>
      </c>
      <c r="BF156" s="152">
        <f>IF(U156="snížená",N156,0)</f>
        <v>0</v>
      </c>
      <c r="BG156" s="152">
        <f>IF(U156="zákl. přenesená",N156,0)</f>
        <v>0</v>
      </c>
      <c r="BH156" s="152">
        <f>IF(U156="sníž. přenesená",N156,0)</f>
        <v>0</v>
      </c>
      <c r="BI156" s="152">
        <f>IF(U156="nulová",N156,0)</f>
        <v>0</v>
      </c>
      <c r="BJ156" s="21" t="s">
        <v>89</v>
      </c>
      <c r="BK156" s="152">
        <f>ROUND(L156*K156,2)</f>
        <v>0</v>
      </c>
      <c r="BL156" s="21" t="s">
        <v>205</v>
      </c>
      <c r="BM156" s="21" t="s">
        <v>2272</v>
      </c>
    </row>
    <row r="157" s="1" customFormat="1" ht="25.5" customHeight="1">
      <c r="B157" s="46"/>
      <c r="C157" s="228" t="s">
        <v>220</v>
      </c>
      <c r="D157" s="228" t="s">
        <v>192</v>
      </c>
      <c r="E157" s="229" t="s">
        <v>390</v>
      </c>
      <c r="F157" s="230" t="s">
        <v>391</v>
      </c>
      <c r="G157" s="230"/>
      <c r="H157" s="230"/>
      <c r="I157" s="230"/>
      <c r="J157" s="231" t="s">
        <v>309</v>
      </c>
      <c r="K157" s="232">
        <v>23.044</v>
      </c>
      <c r="L157" s="233">
        <v>0</v>
      </c>
      <c r="M157" s="234"/>
      <c r="N157" s="235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0</v>
      </c>
      <c r="Y157" s="237">
        <f>X157*K157</f>
        <v>0</v>
      </c>
      <c r="Z157" s="237">
        <v>0</v>
      </c>
      <c r="AA157" s="238">
        <f>Z157*K157</f>
        <v>0</v>
      </c>
      <c r="AR157" s="21" t="s">
        <v>205</v>
      </c>
      <c r="AT157" s="21" t="s">
        <v>192</v>
      </c>
      <c r="AU157" s="21" t="s">
        <v>201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205</v>
      </c>
      <c r="BM157" s="21" t="s">
        <v>2273</v>
      </c>
    </row>
    <row r="158" s="10" customFormat="1" ht="22.32" customHeight="1">
      <c r="B158" s="215"/>
      <c r="C158" s="216"/>
      <c r="D158" s="225" t="s">
        <v>2252</v>
      </c>
      <c r="E158" s="225"/>
      <c r="F158" s="225"/>
      <c r="G158" s="225"/>
      <c r="H158" s="225"/>
      <c r="I158" s="225"/>
      <c r="J158" s="225"/>
      <c r="K158" s="225"/>
      <c r="L158" s="225"/>
      <c r="M158" s="225"/>
      <c r="N158" s="239">
        <f>BK158</f>
        <v>0</v>
      </c>
      <c r="O158" s="240"/>
      <c r="P158" s="240"/>
      <c r="Q158" s="240"/>
      <c r="R158" s="218"/>
      <c r="T158" s="219"/>
      <c r="U158" s="216"/>
      <c r="V158" s="216"/>
      <c r="W158" s="220">
        <f>W159</f>
        <v>0</v>
      </c>
      <c r="X158" s="216"/>
      <c r="Y158" s="220">
        <f>Y159</f>
        <v>0</v>
      </c>
      <c r="Z158" s="216"/>
      <c r="AA158" s="221">
        <f>AA159</f>
        <v>0</v>
      </c>
      <c r="AR158" s="222" t="s">
        <v>89</v>
      </c>
      <c r="AT158" s="223" t="s">
        <v>80</v>
      </c>
      <c r="AU158" s="223" t="s">
        <v>96</v>
      </c>
      <c r="AY158" s="222" t="s">
        <v>191</v>
      </c>
      <c r="BK158" s="224">
        <f>BK159</f>
        <v>0</v>
      </c>
    </row>
    <row r="159" s="1" customFormat="1" ht="16.5" customHeight="1">
      <c r="B159" s="46"/>
      <c r="C159" s="228" t="s">
        <v>224</v>
      </c>
      <c r="D159" s="228" t="s">
        <v>192</v>
      </c>
      <c r="E159" s="229" t="s">
        <v>2274</v>
      </c>
      <c r="F159" s="230" t="s">
        <v>2275</v>
      </c>
      <c r="G159" s="230"/>
      <c r="H159" s="230"/>
      <c r="I159" s="230"/>
      <c r="J159" s="231" t="s">
        <v>315</v>
      </c>
      <c r="K159" s="232">
        <v>10.981</v>
      </c>
      <c r="L159" s="233">
        <v>0</v>
      </c>
      <c r="M159" s="234"/>
      <c r="N159" s="235">
        <f>ROUND(L159*K159,2)</f>
        <v>0</v>
      </c>
      <c r="O159" s="235"/>
      <c r="P159" s="235"/>
      <c r="Q159" s="235"/>
      <c r="R159" s="48"/>
      <c r="T159" s="236" t="s">
        <v>22</v>
      </c>
      <c r="U159" s="56" t="s">
        <v>46</v>
      </c>
      <c r="V159" s="47"/>
      <c r="W159" s="237">
        <f>V159*K159</f>
        <v>0</v>
      </c>
      <c r="X159" s="237">
        <v>2.45329</v>
      </c>
      <c r="Y159" s="237">
        <f>X159*K159</f>
        <v>0</v>
      </c>
      <c r="Z159" s="237">
        <v>0</v>
      </c>
      <c r="AA159" s="238">
        <f>Z159*K159</f>
        <v>0</v>
      </c>
      <c r="AR159" s="21" t="s">
        <v>205</v>
      </c>
      <c r="AT159" s="21" t="s">
        <v>192</v>
      </c>
      <c r="AU159" s="21" t="s">
        <v>201</v>
      </c>
      <c r="AY159" s="21" t="s">
        <v>191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ROUND(L159*K159,2)</f>
        <v>0</v>
      </c>
      <c r="BL159" s="21" t="s">
        <v>205</v>
      </c>
      <c r="BM159" s="21" t="s">
        <v>2276</v>
      </c>
    </row>
    <row r="160" s="10" customFormat="1" ht="22.32" customHeight="1">
      <c r="B160" s="215"/>
      <c r="C160" s="216"/>
      <c r="D160" s="225" t="s">
        <v>2253</v>
      </c>
      <c r="E160" s="225"/>
      <c r="F160" s="225"/>
      <c r="G160" s="225"/>
      <c r="H160" s="225"/>
      <c r="I160" s="225"/>
      <c r="J160" s="225"/>
      <c r="K160" s="225"/>
      <c r="L160" s="225"/>
      <c r="M160" s="225"/>
      <c r="N160" s="239">
        <f>BK160</f>
        <v>0</v>
      </c>
      <c r="O160" s="240"/>
      <c r="P160" s="240"/>
      <c r="Q160" s="240"/>
      <c r="R160" s="218"/>
      <c r="T160" s="219"/>
      <c r="U160" s="216"/>
      <c r="V160" s="216"/>
      <c r="W160" s="220">
        <f>SUM(W161:W177)</f>
        <v>0</v>
      </c>
      <c r="X160" s="216"/>
      <c r="Y160" s="220">
        <f>SUM(Y161:Y177)</f>
        <v>0</v>
      </c>
      <c r="Z160" s="216"/>
      <c r="AA160" s="221">
        <f>SUM(AA161:AA177)</f>
        <v>0</v>
      </c>
      <c r="AR160" s="222" t="s">
        <v>89</v>
      </c>
      <c r="AT160" s="223" t="s">
        <v>80</v>
      </c>
      <c r="AU160" s="223" t="s">
        <v>96</v>
      </c>
      <c r="AY160" s="222" t="s">
        <v>191</v>
      </c>
      <c r="BK160" s="224">
        <f>SUM(BK161:BK177)</f>
        <v>0</v>
      </c>
    </row>
    <row r="161" s="1" customFormat="1" ht="38.25" customHeight="1">
      <c r="B161" s="46"/>
      <c r="C161" s="228" t="s">
        <v>228</v>
      </c>
      <c r="D161" s="228" t="s">
        <v>192</v>
      </c>
      <c r="E161" s="229" t="s">
        <v>2277</v>
      </c>
      <c r="F161" s="230" t="s">
        <v>2278</v>
      </c>
      <c r="G161" s="230"/>
      <c r="H161" s="230"/>
      <c r="I161" s="230"/>
      <c r="J161" s="231" t="s">
        <v>304</v>
      </c>
      <c r="K161" s="232">
        <v>68.5</v>
      </c>
      <c r="L161" s="233">
        <v>0</v>
      </c>
      <c r="M161" s="234"/>
      <c r="N161" s="235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0.19705</v>
      </c>
      <c r="Y161" s="237">
        <f>X161*K161</f>
        <v>0</v>
      </c>
      <c r="Z161" s="237">
        <v>0</v>
      </c>
      <c r="AA161" s="238">
        <f>Z161*K161</f>
        <v>0</v>
      </c>
      <c r="AR161" s="21" t="s">
        <v>205</v>
      </c>
      <c r="AT161" s="21" t="s">
        <v>192</v>
      </c>
      <c r="AU161" s="21" t="s">
        <v>201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205</v>
      </c>
      <c r="BM161" s="21" t="s">
        <v>2279</v>
      </c>
    </row>
    <row r="162" s="1" customFormat="1" ht="84" customHeight="1">
      <c r="B162" s="46"/>
      <c r="C162" s="47"/>
      <c r="D162" s="47"/>
      <c r="E162" s="47"/>
      <c r="F162" s="258" t="s">
        <v>2280</v>
      </c>
      <c r="G162" s="67"/>
      <c r="H162" s="67"/>
      <c r="I162" s="67"/>
      <c r="J162" s="47"/>
      <c r="K162" s="47"/>
      <c r="L162" s="47"/>
      <c r="M162" s="47"/>
      <c r="N162" s="47"/>
      <c r="O162" s="47"/>
      <c r="P162" s="47"/>
      <c r="Q162" s="47"/>
      <c r="R162" s="48"/>
      <c r="T162" s="197"/>
      <c r="U162" s="47"/>
      <c r="V162" s="47"/>
      <c r="W162" s="47"/>
      <c r="X162" s="47"/>
      <c r="Y162" s="47"/>
      <c r="Z162" s="47"/>
      <c r="AA162" s="100"/>
      <c r="AT162" s="21" t="s">
        <v>312</v>
      </c>
      <c r="AU162" s="21" t="s">
        <v>201</v>
      </c>
    </row>
    <row r="163" s="1" customFormat="1" ht="38.25" customHeight="1">
      <c r="B163" s="46"/>
      <c r="C163" s="228" t="s">
        <v>232</v>
      </c>
      <c r="D163" s="228" t="s">
        <v>192</v>
      </c>
      <c r="E163" s="229" t="s">
        <v>2281</v>
      </c>
      <c r="F163" s="230" t="s">
        <v>2282</v>
      </c>
      <c r="G163" s="230"/>
      <c r="H163" s="230"/>
      <c r="I163" s="230"/>
      <c r="J163" s="231" t="s">
        <v>348</v>
      </c>
      <c r="K163" s="232">
        <v>28.120000000000001</v>
      </c>
      <c r="L163" s="233">
        <v>0</v>
      </c>
      <c r="M163" s="234"/>
      <c r="N163" s="235">
        <f>ROUND(L163*K163,2)</f>
        <v>0</v>
      </c>
      <c r="O163" s="235"/>
      <c r="P163" s="235"/>
      <c r="Q163" s="235"/>
      <c r="R163" s="48"/>
      <c r="T163" s="236" t="s">
        <v>22</v>
      </c>
      <c r="U163" s="56" t="s">
        <v>46</v>
      </c>
      <c r="V163" s="47"/>
      <c r="W163" s="237">
        <f>V163*K163</f>
        <v>0</v>
      </c>
      <c r="X163" s="237">
        <v>0.065780000000000005</v>
      </c>
      <c r="Y163" s="237">
        <f>X163*K163</f>
        <v>0</v>
      </c>
      <c r="Z163" s="237">
        <v>0</v>
      </c>
      <c r="AA163" s="238">
        <f>Z163*K163</f>
        <v>0</v>
      </c>
      <c r="AR163" s="21" t="s">
        <v>205</v>
      </c>
      <c r="AT163" s="21" t="s">
        <v>192</v>
      </c>
      <c r="AU163" s="21" t="s">
        <v>201</v>
      </c>
      <c r="AY163" s="21" t="s">
        <v>191</v>
      </c>
      <c r="BE163" s="152">
        <f>IF(U163="základní",N163,0)</f>
        <v>0</v>
      </c>
      <c r="BF163" s="152">
        <f>IF(U163="snížená",N163,0)</f>
        <v>0</v>
      </c>
      <c r="BG163" s="152">
        <f>IF(U163="zákl. přenesená",N163,0)</f>
        <v>0</v>
      </c>
      <c r="BH163" s="152">
        <f>IF(U163="sníž. přenesená",N163,0)</f>
        <v>0</v>
      </c>
      <c r="BI163" s="152">
        <f>IF(U163="nulová",N163,0)</f>
        <v>0</v>
      </c>
      <c r="BJ163" s="21" t="s">
        <v>89</v>
      </c>
      <c r="BK163" s="152">
        <f>ROUND(L163*K163,2)</f>
        <v>0</v>
      </c>
      <c r="BL163" s="21" t="s">
        <v>205</v>
      </c>
      <c r="BM163" s="21" t="s">
        <v>2283</v>
      </c>
    </row>
    <row r="164" s="1" customFormat="1" ht="38.25" customHeight="1">
      <c r="B164" s="46"/>
      <c r="C164" s="228" t="s">
        <v>236</v>
      </c>
      <c r="D164" s="228" t="s">
        <v>192</v>
      </c>
      <c r="E164" s="229" t="s">
        <v>2284</v>
      </c>
      <c r="F164" s="230" t="s">
        <v>2285</v>
      </c>
      <c r="G164" s="230"/>
      <c r="H164" s="230"/>
      <c r="I164" s="230"/>
      <c r="J164" s="231" t="s">
        <v>348</v>
      </c>
      <c r="K164" s="232">
        <v>28.120000000000001</v>
      </c>
      <c r="L164" s="233">
        <v>0</v>
      </c>
      <c r="M164" s="234"/>
      <c r="N164" s="235">
        <f>ROUND(L164*K164,2)</f>
        <v>0</v>
      </c>
      <c r="O164" s="235"/>
      <c r="P164" s="235"/>
      <c r="Q164" s="235"/>
      <c r="R164" s="48"/>
      <c r="T164" s="236" t="s">
        <v>22</v>
      </c>
      <c r="U164" s="56" t="s">
        <v>46</v>
      </c>
      <c r="V164" s="47"/>
      <c r="W164" s="237">
        <f>V164*K164</f>
        <v>0</v>
      </c>
      <c r="X164" s="237">
        <v>0.034680000000000002</v>
      </c>
      <c r="Y164" s="237">
        <f>X164*K164</f>
        <v>0</v>
      </c>
      <c r="Z164" s="237">
        <v>0</v>
      </c>
      <c r="AA164" s="238">
        <f>Z164*K164</f>
        <v>0</v>
      </c>
      <c r="AR164" s="21" t="s">
        <v>205</v>
      </c>
      <c r="AT164" s="21" t="s">
        <v>192</v>
      </c>
      <c r="AU164" s="21" t="s">
        <v>201</v>
      </c>
      <c r="AY164" s="21" t="s">
        <v>191</v>
      </c>
      <c r="BE164" s="152">
        <f>IF(U164="základní",N164,0)</f>
        <v>0</v>
      </c>
      <c r="BF164" s="152">
        <f>IF(U164="snížená",N164,0)</f>
        <v>0</v>
      </c>
      <c r="BG164" s="152">
        <f>IF(U164="zákl. přenesená",N164,0)</f>
        <v>0</v>
      </c>
      <c r="BH164" s="152">
        <f>IF(U164="sníž. přenesená",N164,0)</f>
        <v>0</v>
      </c>
      <c r="BI164" s="152">
        <f>IF(U164="nulová",N164,0)</f>
        <v>0</v>
      </c>
      <c r="BJ164" s="21" t="s">
        <v>89</v>
      </c>
      <c r="BK164" s="152">
        <f>ROUND(L164*K164,2)</f>
        <v>0</v>
      </c>
      <c r="BL164" s="21" t="s">
        <v>205</v>
      </c>
      <c r="BM164" s="21" t="s">
        <v>2286</v>
      </c>
    </row>
    <row r="165" s="1" customFormat="1" ht="25.5" customHeight="1">
      <c r="B165" s="46"/>
      <c r="C165" s="228" t="s">
        <v>240</v>
      </c>
      <c r="D165" s="228" t="s">
        <v>192</v>
      </c>
      <c r="E165" s="229" t="s">
        <v>2287</v>
      </c>
      <c r="F165" s="230" t="s">
        <v>2288</v>
      </c>
      <c r="G165" s="230"/>
      <c r="H165" s="230"/>
      <c r="I165" s="230"/>
      <c r="J165" s="231" t="s">
        <v>688</v>
      </c>
      <c r="K165" s="232">
        <v>14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0.00059999999999999995</v>
      </c>
      <c r="Y165" s="237">
        <f>X165*K165</f>
        <v>0</v>
      </c>
      <c r="Z165" s="237">
        <v>0</v>
      </c>
      <c r="AA165" s="238">
        <f>Z165*K165</f>
        <v>0</v>
      </c>
      <c r="AR165" s="21" t="s">
        <v>205</v>
      </c>
      <c r="AT165" s="21" t="s">
        <v>192</v>
      </c>
      <c r="AU165" s="21" t="s">
        <v>201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205</v>
      </c>
      <c r="BM165" s="21" t="s">
        <v>2289</v>
      </c>
    </row>
    <row r="166" s="1" customFormat="1" ht="16.5" customHeight="1">
      <c r="B166" s="46"/>
      <c r="C166" s="47"/>
      <c r="D166" s="47"/>
      <c r="E166" s="47"/>
      <c r="F166" s="258" t="s">
        <v>2290</v>
      </c>
      <c r="G166" s="67"/>
      <c r="H166" s="67"/>
      <c r="I166" s="67"/>
      <c r="J166" s="47"/>
      <c r="K166" s="47"/>
      <c r="L166" s="47"/>
      <c r="M166" s="47"/>
      <c r="N166" s="47"/>
      <c r="O166" s="47"/>
      <c r="P166" s="47"/>
      <c r="Q166" s="47"/>
      <c r="R166" s="48"/>
      <c r="T166" s="197"/>
      <c r="U166" s="47"/>
      <c r="V166" s="47"/>
      <c r="W166" s="47"/>
      <c r="X166" s="47"/>
      <c r="Y166" s="47"/>
      <c r="Z166" s="47"/>
      <c r="AA166" s="100"/>
      <c r="AT166" s="21" t="s">
        <v>312</v>
      </c>
      <c r="AU166" s="21" t="s">
        <v>201</v>
      </c>
    </row>
    <row r="167" s="1" customFormat="1" ht="25.5" customHeight="1">
      <c r="B167" s="46"/>
      <c r="C167" s="228" t="s">
        <v>244</v>
      </c>
      <c r="D167" s="228" t="s">
        <v>192</v>
      </c>
      <c r="E167" s="229" t="s">
        <v>2291</v>
      </c>
      <c r="F167" s="230" t="s">
        <v>2292</v>
      </c>
      <c r="G167" s="230"/>
      <c r="H167" s="230"/>
      <c r="I167" s="230"/>
      <c r="J167" s="231" t="s">
        <v>688</v>
      </c>
      <c r="K167" s="232">
        <v>1</v>
      </c>
      <c r="L167" s="233">
        <v>0</v>
      </c>
      <c r="M167" s="234"/>
      <c r="N167" s="235">
        <f>ROUND(L167*K167,2)</f>
        <v>0</v>
      </c>
      <c r="O167" s="235"/>
      <c r="P167" s="235"/>
      <c r="Q167" s="235"/>
      <c r="R167" s="48"/>
      <c r="T167" s="236" t="s">
        <v>22</v>
      </c>
      <c r="U167" s="56" t="s">
        <v>46</v>
      </c>
      <c r="V167" s="47"/>
      <c r="W167" s="237">
        <f>V167*K167</f>
        <v>0</v>
      </c>
      <c r="X167" s="237">
        <v>0.0030599999999999998</v>
      </c>
      <c r="Y167" s="237">
        <f>X167*K167</f>
        <v>0</v>
      </c>
      <c r="Z167" s="237">
        <v>0</v>
      </c>
      <c r="AA167" s="238">
        <f>Z167*K167</f>
        <v>0</v>
      </c>
      <c r="AR167" s="21" t="s">
        <v>205</v>
      </c>
      <c r="AT167" s="21" t="s">
        <v>192</v>
      </c>
      <c r="AU167" s="21" t="s">
        <v>201</v>
      </c>
      <c r="AY167" s="21" t="s">
        <v>191</v>
      </c>
      <c r="BE167" s="152">
        <f>IF(U167="základní",N167,0)</f>
        <v>0</v>
      </c>
      <c r="BF167" s="152">
        <f>IF(U167="snížená",N167,0)</f>
        <v>0</v>
      </c>
      <c r="BG167" s="152">
        <f>IF(U167="zákl. přenesená",N167,0)</f>
        <v>0</v>
      </c>
      <c r="BH167" s="152">
        <f>IF(U167="sníž. přenesená",N167,0)</f>
        <v>0</v>
      </c>
      <c r="BI167" s="152">
        <f>IF(U167="nulová",N167,0)</f>
        <v>0</v>
      </c>
      <c r="BJ167" s="21" t="s">
        <v>89</v>
      </c>
      <c r="BK167" s="152">
        <f>ROUND(L167*K167,2)</f>
        <v>0</v>
      </c>
      <c r="BL167" s="21" t="s">
        <v>205</v>
      </c>
      <c r="BM167" s="21" t="s">
        <v>2293</v>
      </c>
    </row>
    <row r="168" s="1" customFormat="1" ht="16.5" customHeight="1">
      <c r="B168" s="46"/>
      <c r="C168" s="228" t="s">
        <v>11</v>
      </c>
      <c r="D168" s="228" t="s">
        <v>192</v>
      </c>
      <c r="E168" s="229" t="s">
        <v>2294</v>
      </c>
      <c r="F168" s="230" t="s">
        <v>2295</v>
      </c>
      <c r="G168" s="230"/>
      <c r="H168" s="230"/>
      <c r="I168" s="230"/>
      <c r="J168" s="231" t="s">
        <v>315</v>
      </c>
      <c r="K168" s="232">
        <v>1.3100000000000001</v>
      </c>
      <c r="L168" s="233">
        <v>0</v>
      </c>
      <c r="M168" s="234"/>
      <c r="N168" s="235">
        <f>ROUND(L168*K168,2)</f>
        <v>0</v>
      </c>
      <c r="O168" s="235"/>
      <c r="P168" s="235"/>
      <c r="Q168" s="235"/>
      <c r="R168" s="48"/>
      <c r="T168" s="236" t="s">
        <v>22</v>
      </c>
      <c r="U168" s="56" t="s">
        <v>46</v>
      </c>
      <c r="V168" s="47"/>
      <c r="W168" s="237">
        <f>V168*K168</f>
        <v>0</v>
      </c>
      <c r="X168" s="237">
        <v>1.3136699999999999</v>
      </c>
      <c r="Y168" s="237">
        <f>X168*K168</f>
        <v>0</v>
      </c>
      <c r="Z168" s="237">
        <v>0</v>
      </c>
      <c r="AA168" s="238">
        <f>Z168*K168</f>
        <v>0</v>
      </c>
      <c r="AR168" s="21" t="s">
        <v>205</v>
      </c>
      <c r="AT168" s="21" t="s">
        <v>192</v>
      </c>
      <c r="AU168" s="21" t="s">
        <v>201</v>
      </c>
      <c r="AY168" s="21" t="s">
        <v>191</v>
      </c>
      <c r="BE168" s="152">
        <f>IF(U168="základní",N168,0)</f>
        <v>0</v>
      </c>
      <c r="BF168" s="152">
        <f>IF(U168="snížená",N168,0)</f>
        <v>0</v>
      </c>
      <c r="BG168" s="152">
        <f>IF(U168="zákl. přenesená",N168,0)</f>
        <v>0</v>
      </c>
      <c r="BH168" s="152">
        <f>IF(U168="sníž. přenesená",N168,0)</f>
        <v>0</v>
      </c>
      <c r="BI168" s="152">
        <f>IF(U168="nulová",N168,0)</f>
        <v>0</v>
      </c>
      <c r="BJ168" s="21" t="s">
        <v>89</v>
      </c>
      <c r="BK168" s="152">
        <f>ROUND(L168*K168,2)</f>
        <v>0</v>
      </c>
      <c r="BL168" s="21" t="s">
        <v>205</v>
      </c>
      <c r="BM168" s="21" t="s">
        <v>2296</v>
      </c>
    </row>
    <row r="169" s="1" customFormat="1" ht="84" customHeight="1">
      <c r="B169" s="46"/>
      <c r="C169" s="47"/>
      <c r="D169" s="47"/>
      <c r="E169" s="47"/>
      <c r="F169" s="258" t="s">
        <v>2280</v>
      </c>
      <c r="G169" s="67"/>
      <c r="H169" s="67"/>
      <c r="I169" s="67"/>
      <c r="J169" s="47"/>
      <c r="K169" s="47"/>
      <c r="L169" s="47"/>
      <c r="M169" s="47"/>
      <c r="N169" s="47"/>
      <c r="O169" s="47"/>
      <c r="P169" s="47"/>
      <c r="Q169" s="47"/>
      <c r="R169" s="48"/>
      <c r="T169" s="197"/>
      <c r="U169" s="47"/>
      <c r="V169" s="47"/>
      <c r="W169" s="47"/>
      <c r="X169" s="47"/>
      <c r="Y169" s="47"/>
      <c r="Z169" s="47"/>
      <c r="AA169" s="100"/>
      <c r="AT169" s="21" t="s">
        <v>312</v>
      </c>
      <c r="AU169" s="21" t="s">
        <v>201</v>
      </c>
    </row>
    <row r="170" s="1" customFormat="1" ht="25.5" customHeight="1">
      <c r="B170" s="46"/>
      <c r="C170" s="228" t="s">
        <v>251</v>
      </c>
      <c r="D170" s="228" t="s">
        <v>192</v>
      </c>
      <c r="E170" s="229" t="s">
        <v>2297</v>
      </c>
      <c r="F170" s="230" t="s">
        <v>2298</v>
      </c>
      <c r="G170" s="230"/>
      <c r="H170" s="230"/>
      <c r="I170" s="230"/>
      <c r="J170" s="231" t="s">
        <v>348</v>
      </c>
      <c r="K170" s="232">
        <v>23.300000000000001</v>
      </c>
      <c r="L170" s="233">
        <v>0</v>
      </c>
      <c r="M170" s="234"/>
      <c r="N170" s="235">
        <f>ROUND(L170*K170,2)</f>
        <v>0</v>
      </c>
      <c r="O170" s="235"/>
      <c r="P170" s="235"/>
      <c r="Q170" s="235"/>
      <c r="R170" s="48"/>
      <c r="T170" s="236" t="s">
        <v>22</v>
      </c>
      <c r="U170" s="56" t="s">
        <v>46</v>
      </c>
      <c r="V170" s="47"/>
      <c r="W170" s="237">
        <f>V170*K170</f>
        <v>0</v>
      </c>
      <c r="X170" s="237">
        <v>0</v>
      </c>
      <c r="Y170" s="237">
        <f>X170*K170</f>
        <v>0</v>
      </c>
      <c r="Z170" s="237">
        <v>0</v>
      </c>
      <c r="AA170" s="238">
        <f>Z170*K170</f>
        <v>0</v>
      </c>
      <c r="AR170" s="21" t="s">
        <v>205</v>
      </c>
      <c r="AT170" s="21" t="s">
        <v>192</v>
      </c>
      <c r="AU170" s="21" t="s">
        <v>201</v>
      </c>
      <c r="AY170" s="21" t="s">
        <v>191</v>
      </c>
      <c r="BE170" s="152">
        <f>IF(U170="základní",N170,0)</f>
        <v>0</v>
      </c>
      <c r="BF170" s="152">
        <f>IF(U170="snížená",N170,0)</f>
        <v>0</v>
      </c>
      <c r="BG170" s="152">
        <f>IF(U170="zákl. přenesená",N170,0)</f>
        <v>0</v>
      </c>
      <c r="BH170" s="152">
        <f>IF(U170="sníž. přenesená",N170,0)</f>
        <v>0</v>
      </c>
      <c r="BI170" s="152">
        <f>IF(U170="nulová",N170,0)</f>
        <v>0</v>
      </c>
      <c r="BJ170" s="21" t="s">
        <v>89</v>
      </c>
      <c r="BK170" s="152">
        <f>ROUND(L170*K170,2)</f>
        <v>0</v>
      </c>
      <c r="BL170" s="21" t="s">
        <v>205</v>
      </c>
      <c r="BM170" s="21" t="s">
        <v>2299</v>
      </c>
    </row>
    <row r="171" s="1" customFormat="1" ht="25.5" customHeight="1">
      <c r="B171" s="46"/>
      <c r="C171" s="250" t="s">
        <v>255</v>
      </c>
      <c r="D171" s="250" t="s">
        <v>306</v>
      </c>
      <c r="E171" s="251" t="s">
        <v>1801</v>
      </c>
      <c r="F171" s="252" t="s">
        <v>2300</v>
      </c>
      <c r="G171" s="252"/>
      <c r="H171" s="252"/>
      <c r="I171" s="252"/>
      <c r="J171" s="253" t="s">
        <v>304</v>
      </c>
      <c r="K171" s="254">
        <v>26.600000000000001</v>
      </c>
      <c r="L171" s="255">
        <v>0</v>
      </c>
      <c r="M171" s="256"/>
      <c r="N171" s="257">
        <f>ROUND(L171*K171,2)</f>
        <v>0</v>
      </c>
      <c r="O171" s="235"/>
      <c r="P171" s="235"/>
      <c r="Q171" s="235"/>
      <c r="R171" s="48"/>
      <c r="T171" s="236" t="s">
        <v>22</v>
      </c>
      <c r="U171" s="56" t="s">
        <v>46</v>
      </c>
      <c r="V171" s="47"/>
      <c r="W171" s="237">
        <f>V171*K171</f>
        <v>0</v>
      </c>
      <c r="X171" s="237">
        <v>0.0085000000000000006</v>
      </c>
      <c r="Y171" s="237">
        <f>X171*K171</f>
        <v>0</v>
      </c>
      <c r="Z171" s="237">
        <v>0</v>
      </c>
      <c r="AA171" s="238">
        <f>Z171*K171</f>
        <v>0</v>
      </c>
      <c r="AR171" s="21" t="s">
        <v>220</v>
      </c>
      <c r="AT171" s="21" t="s">
        <v>306</v>
      </c>
      <c r="AU171" s="21" t="s">
        <v>201</v>
      </c>
      <c r="AY171" s="21" t="s">
        <v>191</v>
      </c>
      <c r="BE171" s="152">
        <f>IF(U171="základní",N171,0)</f>
        <v>0</v>
      </c>
      <c r="BF171" s="152">
        <f>IF(U171="snížená",N171,0)</f>
        <v>0</v>
      </c>
      <c r="BG171" s="152">
        <f>IF(U171="zákl. přenesená",N171,0)</f>
        <v>0</v>
      </c>
      <c r="BH171" s="152">
        <f>IF(U171="sníž. přenesená",N171,0)</f>
        <v>0</v>
      </c>
      <c r="BI171" s="152">
        <f>IF(U171="nulová",N171,0)</f>
        <v>0</v>
      </c>
      <c r="BJ171" s="21" t="s">
        <v>89</v>
      </c>
      <c r="BK171" s="152">
        <f>ROUND(L171*K171,2)</f>
        <v>0</v>
      </c>
      <c r="BL171" s="21" t="s">
        <v>205</v>
      </c>
      <c r="BM171" s="21" t="s">
        <v>2301</v>
      </c>
    </row>
    <row r="172" s="1" customFormat="1" ht="120" customHeight="1">
      <c r="B172" s="46"/>
      <c r="C172" s="47"/>
      <c r="D172" s="47"/>
      <c r="E172" s="47"/>
      <c r="F172" s="258" t="s">
        <v>2302</v>
      </c>
      <c r="G172" s="67"/>
      <c r="H172" s="67"/>
      <c r="I172" s="67"/>
      <c r="J172" s="47"/>
      <c r="K172" s="47"/>
      <c r="L172" s="47"/>
      <c r="M172" s="47"/>
      <c r="N172" s="47"/>
      <c r="O172" s="47"/>
      <c r="P172" s="47"/>
      <c r="Q172" s="47"/>
      <c r="R172" s="48"/>
      <c r="T172" s="197"/>
      <c r="U172" s="47"/>
      <c r="V172" s="47"/>
      <c r="W172" s="47"/>
      <c r="X172" s="47"/>
      <c r="Y172" s="47"/>
      <c r="Z172" s="47"/>
      <c r="AA172" s="100"/>
      <c r="AT172" s="21" t="s">
        <v>312</v>
      </c>
      <c r="AU172" s="21" t="s">
        <v>201</v>
      </c>
    </row>
    <row r="173" s="1" customFormat="1" ht="25.5" customHeight="1">
      <c r="B173" s="46"/>
      <c r="C173" s="228" t="s">
        <v>259</v>
      </c>
      <c r="D173" s="228" t="s">
        <v>192</v>
      </c>
      <c r="E173" s="229" t="s">
        <v>2303</v>
      </c>
      <c r="F173" s="230" t="s">
        <v>2304</v>
      </c>
      <c r="G173" s="230"/>
      <c r="H173" s="230"/>
      <c r="I173" s="230"/>
      <c r="J173" s="231" t="s">
        <v>688</v>
      </c>
      <c r="K173" s="232">
        <v>11</v>
      </c>
      <c r="L173" s="233">
        <v>0</v>
      </c>
      <c r="M173" s="234"/>
      <c r="N173" s="235">
        <f>ROUND(L173*K173,2)</f>
        <v>0</v>
      </c>
      <c r="O173" s="235"/>
      <c r="P173" s="235"/>
      <c r="Q173" s="235"/>
      <c r="R173" s="48"/>
      <c r="T173" s="236" t="s">
        <v>22</v>
      </c>
      <c r="U173" s="56" t="s">
        <v>46</v>
      </c>
      <c r="V173" s="47"/>
      <c r="W173" s="237">
        <f>V173*K173</f>
        <v>0</v>
      </c>
      <c r="X173" s="237">
        <v>0.17488999999999999</v>
      </c>
      <c r="Y173" s="237">
        <f>X173*K173</f>
        <v>0</v>
      </c>
      <c r="Z173" s="237">
        <v>0</v>
      </c>
      <c r="AA173" s="238">
        <f>Z173*K173</f>
        <v>0</v>
      </c>
      <c r="AR173" s="21" t="s">
        <v>205</v>
      </c>
      <c r="AT173" s="21" t="s">
        <v>192</v>
      </c>
      <c r="AU173" s="21" t="s">
        <v>201</v>
      </c>
      <c r="AY173" s="21" t="s">
        <v>191</v>
      </c>
      <c r="BE173" s="152">
        <f>IF(U173="základní",N173,0)</f>
        <v>0</v>
      </c>
      <c r="BF173" s="152">
        <f>IF(U173="snížená",N173,0)</f>
        <v>0</v>
      </c>
      <c r="BG173" s="152">
        <f>IF(U173="zákl. přenesená",N173,0)</f>
        <v>0</v>
      </c>
      <c r="BH173" s="152">
        <f>IF(U173="sníž. přenesená",N173,0)</f>
        <v>0</v>
      </c>
      <c r="BI173" s="152">
        <f>IF(U173="nulová",N173,0)</f>
        <v>0</v>
      </c>
      <c r="BJ173" s="21" t="s">
        <v>89</v>
      </c>
      <c r="BK173" s="152">
        <f>ROUND(L173*K173,2)</f>
        <v>0</v>
      </c>
      <c r="BL173" s="21" t="s">
        <v>205</v>
      </c>
      <c r="BM173" s="21" t="s">
        <v>2305</v>
      </c>
    </row>
    <row r="174" s="1" customFormat="1" ht="25.5" customHeight="1">
      <c r="B174" s="46"/>
      <c r="C174" s="250" t="s">
        <v>263</v>
      </c>
      <c r="D174" s="250" t="s">
        <v>306</v>
      </c>
      <c r="E174" s="251" t="s">
        <v>1808</v>
      </c>
      <c r="F174" s="252" t="s">
        <v>2306</v>
      </c>
      <c r="G174" s="252"/>
      <c r="H174" s="252"/>
      <c r="I174" s="252"/>
      <c r="J174" s="253" t="s">
        <v>688</v>
      </c>
      <c r="K174" s="254">
        <v>7</v>
      </c>
      <c r="L174" s="255">
        <v>0</v>
      </c>
      <c r="M174" s="256"/>
      <c r="N174" s="257">
        <f>ROUND(L174*K174,2)</f>
        <v>0</v>
      </c>
      <c r="O174" s="235"/>
      <c r="P174" s="235"/>
      <c r="Q174" s="235"/>
      <c r="R174" s="48"/>
      <c r="T174" s="236" t="s">
        <v>22</v>
      </c>
      <c r="U174" s="56" t="s">
        <v>46</v>
      </c>
      <c r="V174" s="47"/>
      <c r="W174" s="237">
        <f>V174*K174</f>
        <v>0</v>
      </c>
      <c r="X174" s="237">
        <v>0.0045300000000000002</v>
      </c>
      <c r="Y174" s="237">
        <f>X174*K174</f>
        <v>0</v>
      </c>
      <c r="Z174" s="237">
        <v>0</v>
      </c>
      <c r="AA174" s="238">
        <f>Z174*K174</f>
        <v>0</v>
      </c>
      <c r="AR174" s="21" t="s">
        <v>220</v>
      </c>
      <c r="AT174" s="21" t="s">
        <v>306</v>
      </c>
      <c r="AU174" s="21" t="s">
        <v>201</v>
      </c>
      <c r="AY174" s="21" t="s">
        <v>191</v>
      </c>
      <c r="BE174" s="152">
        <f>IF(U174="základní",N174,0)</f>
        <v>0</v>
      </c>
      <c r="BF174" s="152">
        <f>IF(U174="snížená",N174,0)</f>
        <v>0</v>
      </c>
      <c r="BG174" s="152">
        <f>IF(U174="zákl. přenesená",N174,0)</f>
        <v>0</v>
      </c>
      <c r="BH174" s="152">
        <f>IF(U174="sníž. přenesená",N174,0)</f>
        <v>0</v>
      </c>
      <c r="BI174" s="152">
        <f>IF(U174="nulová",N174,0)</f>
        <v>0</v>
      </c>
      <c r="BJ174" s="21" t="s">
        <v>89</v>
      </c>
      <c r="BK174" s="152">
        <f>ROUND(L174*K174,2)</f>
        <v>0</v>
      </c>
      <c r="BL174" s="21" t="s">
        <v>205</v>
      </c>
      <c r="BM174" s="21" t="s">
        <v>2307</v>
      </c>
    </row>
    <row r="175" s="1" customFormat="1" ht="60" customHeight="1">
      <c r="B175" s="46"/>
      <c r="C175" s="47"/>
      <c r="D175" s="47"/>
      <c r="E175" s="47"/>
      <c r="F175" s="258" t="s">
        <v>2308</v>
      </c>
      <c r="G175" s="67"/>
      <c r="H175" s="67"/>
      <c r="I175" s="67"/>
      <c r="J175" s="47"/>
      <c r="K175" s="47"/>
      <c r="L175" s="47"/>
      <c r="M175" s="47"/>
      <c r="N175" s="47"/>
      <c r="O175" s="47"/>
      <c r="P175" s="47"/>
      <c r="Q175" s="47"/>
      <c r="R175" s="48"/>
      <c r="T175" s="197"/>
      <c r="U175" s="47"/>
      <c r="V175" s="47"/>
      <c r="W175" s="47"/>
      <c r="X175" s="47"/>
      <c r="Y175" s="47"/>
      <c r="Z175" s="47"/>
      <c r="AA175" s="100"/>
      <c r="AT175" s="21" t="s">
        <v>312</v>
      </c>
      <c r="AU175" s="21" t="s">
        <v>201</v>
      </c>
    </row>
    <row r="176" s="1" customFormat="1" ht="25.5" customHeight="1">
      <c r="B176" s="46"/>
      <c r="C176" s="250" t="s">
        <v>267</v>
      </c>
      <c r="D176" s="250" t="s">
        <v>306</v>
      </c>
      <c r="E176" s="251" t="s">
        <v>1815</v>
      </c>
      <c r="F176" s="252" t="s">
        <v>2309</v>
      </c>
      <c r="G176" s="252"/>
      <c r="H176" s="252"/>
      <c r="I176" s="252"/>
      <c r="J176" s="253" t="s">
        <v>688</v>
      </c>
      <c r="K176" s="254">
        <v>4</v>
      </c>
      <c r="L176" s="255">
        <v>0</v>
      </c>
      <c r="M176" s="256"/>
      <c r="N176" s="257">
        <f>ROUND(L176*K176,2)</f>
        <v>0</v>
      </c>
      <c r="O176" s="235"/>
      <c r="P176" s="235"/>
      <c r="Q176" s="235"/>
      <c r="R176" s="48"/>
      <c r="T176" s="236" t="s">
        <v>22</v>
      </c>
      <c r="U176" s="56" t="s">
        <v>46</v>
      </c>
      <c r="V176" s="47"/>
      <c r="W176" s="237">
        <f>V176*K176</f>
        <v>0</v>
      </c>
      <c r="X176" s="237">
        <v>0.00513</v>
      </c>
      <c r="Y176" s="237">
        <f>X176*K176</f>
        <v>0</v>
      </c>
      <c r="Z176" s="237">
        <v>0</v>
      </c>
      <c r="AA176" s="238">
        <f>Z176*K176</f>
        <v>0</v>
      </c>
      <c r="AR176" s="21" t="s">
        <v>220</v>
      </c>
      <c r="AT176" s="21" t="s">
        <v>306</v>
      </c>
      <c r="AU176" s="21" t="s">
        <v>201</v>
      </c>
      <c r="AY176" s="21" t="s">
        <v>191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ROUND(L176*K176,2)</f>
        <v>0</v>
      </c>
      <c r="BL176" s="21" t="s">
        <v>205</v>
      </c>
      <c r="BM176" s="21" t="s">
        <v>2310</v>
      </c>
    </row>
    <row r="177" s="1" customFormat="1" ht="60" customHeight="1">
      <c r="B177" s="46"/>
      <c r="C177" s="47"/>
      <c r="D177" s="47"/>
      <c r="E177" s="47"/>
      <c r="F177" s="258" t="s">
        <v>2308</v>
      </c>
      <c r="G177" s="67"/>
      <c r="H177" s="67"/>
      <c r="I177" s="67"/>
      <c r="J177" s="47"/>
      <c r="K177" s="47"/>
      <c r="L177" s="47"/>
      <c r="M177" s="47"/>
      <c r="N177" s="47"/>
      <c r="O177" s="47"/>
      <c r="P177" s="47"/>
      <c r="Q177" s="47"/>
      <c r="R177" s="48"/>
      <c r="T177" s="197"/>
      <c r="U177" s="47"/>
      <c r="V177" s="47"/>
      <c r="W177" s="47"/>
      <c r="X177" s="47"/>
      <c r="Y177" s="47"/>
      <c r="Z177" s="47"/>
      <c r="AA177" s="100"/>
      <c r="AT177" s="21" t="s">
        <v>312</v>
      </c>
      <c r="AU177" s="21" t="s">
        <v>201</v>
      </c>
    </row>
    <row r="178" s="10" customFormat="1" ht="22.32" customHeight="1">
      <c r="B178" s="215"/>
      <c r="C178" s="216"/>
      <c r="D178" s="225" t="s">
        <v>2254</v>
      </c>
      <c r="E178" s="225"/>
      <c r="F178" s="225"/>
      <c r="G178" s="225"/>
      <c r="H178" s="225"/>
      <c r="I178" s="225"/>
      <c r="J178" s="225"/>
      <c r="K178" s="225"/>
      <c r="L178" s="225"/>
      <c r="M178" s="225"/>
      <c r="N178" s="226">
        <f>BK178</f>
        <v>0</v>
      </c>
      <c r="O178" s="227"/>
      <c r="P178" s="227"/>
      <c r="Q178" s="227"/>
      <c r="R178" s="218"/>
      <c r="T178" s="219"/>
      <c r="U178" s="216"/>
      <c r="V178" s="216"/>
      <c r="W178" s="220">
        <f>W179</f>
        <v>0</v>
      </c>
      <c r="X178" s="216"/>
      <c r="Y178" s="220">
        <f>Y179</f>
        <v>0</v>
      </c>
      <c r="Z178" s="216"/>
      <c r="AA178" s="221">
        <f>AA179</f>
        <v>0</v>
      </c>
      <c r="AR178" s="222" t="s">
        <v>89</v>
      </c>
      <c r="AT178" s="223" t="s">
        <v>80</v>
      </c>
      <c r="AU178" s="223" t="s">
        <v>96</v>
      </c>
      <c r="AY178" s="222" t="s">
        <v>191</v>
      </c>
      <c r="BK178" s="224">
        <f>BK179</f>
        <v>0</v>
      </c>
    </row>
    <row r="179" s="1" customFormat="1" ht="25.5" customHeight="1">
      <c r="B179" s="46"/>
      <c r="C179" s="228" t="s">
        <v>10</v>
      </c>
      <c r="D179" s="228" t="s">
        <v>192</v>
      </c>
      <c r="E179" s="229" t="s">
        <v>2311</v>
      </c>
      <c r="F179" s="230" t="s">
        <v>2312</v>
      </c>
      <c r="G179" s="230"/>
      <c r="H179" s="230"/>
      <c r="I179" s="230"/>
      <c r="J179" s="231" t="s">
        <v>688</v>
      </c>
      <c r="K179" s="232">
        <v>2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0</v>
      </c>
      <c r="Y179" s="237">
        <f>X179*K179</f>
        <v>0</v>
      </c>
      <c r="Z179" s="237">
        <v>0</v>
      </c>
      <c r="AA179" s="238">
        <f>Z179*K179</f>
        <v>0</v>
      </c>
      <c r="AR179" s="21" t="s">
        <v>205</v>
      </c>
      <c r="AT179" s="21" t="s">
        <v>192</v>
      </c>
      <c r="AU179" s="21" t="s">
        <v>201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205</v>
      </c>
      <c r="BM179" s="21" t="s">
        <v>2313</v>
      </c>
    </row>
    <row r="180" s="10" customFormat="1" ht="22.32" customHeight="1">
      <c r="B180" s="215"/>
      <c r="C180" s="216"/>
      <c r="D180" s="225" t="s">
        <v>2255</v>
      </c>
      <c r="E180" s="225"/>
      <c r="F180" s="225"/>
      <c r="G180" s="225"/>
      <c r="H180" s="225"/>
      <c r="I180" s="225"/>
      <c r="J180" s="225"/>
      <c r="K180" s="225"/>
      <c r="L180" s="225"/>
      <c r="M180" s="225"/>
      <c r="N180" s="239">
        <f>BK180</f>
        <v>0</v>
      </c>
      <c r="O180" s="240"/>
      <c r="P180" s="240"/>
      <c r="Q180" s="240"/>
      <c r="R180" s="218"/>
      <c r="T180" s="219"/>
      <c r="U180" s="216"/>
      <c r="V180" s="216"/>
      <c r="W180" s="220">
        <f>W181</f>
        <v>0</v>
      </c>
      <c r="X180" s="216"/>
      <c r="Y180" s="220">
        <f>Y181</f>
        <v>0</v>
      </c>
      <c r="Z180" s="216"/>
      <c r="AA180" s="221">
        <f>AA181</f>
        <v>0</v>
      </c>
      <c r="AR180" s="222" t="s">
        <v>89</v>
      </c>
      <c r="AT180" s="223" t="s">
        <v>80</v>
      </c>
      <c r="AU180" s="223" t="s">
        <v>96</v>
      </c>
      <c r="AY180" s="222" t="s">
        <v>191</v>
      </c>
      <c r="BK180" s="224">
        <f>BK181</f>
        <v>0</v>
      </c>
    </row>
    <row r="181" s="1" customFormat="1" ht="25.5" customHeight="1">
      <c r="B181" s="46"/>
      <c r="C181" s="228" t="s">
        <v>274</v>
      </c>
      <c r="D181" s="228" t="s">
        <v>192</v>
      </c>
      <c r="E181" s="229" t="s">
        <v>2314</v>
      </c>
      <c r="F181" s="230" t="s">
        <v>2315</v>
      </c>
      <c r="G181" s="230"/>
      <c r="H181" s="230"/>
      <c r="I181" s="230"/>
      <c r="J181" s="231" t="s">
        <v>309</v>
      </c>
      <c r="K181" s="232">
        <v>47.225999999999999</v>
      </c>
      <c r="L181" s="233">
        <v>0</v>
      </c>
      <c r="M181" s="234"/>
      <c r="N181" s="235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</v>
      </c>
      <c r="Y181" s="237">
        <f>X181*K181</f>
        <v>0</v>
      </c>
      <c r="Z181" s="237">
        <v>0</v>
      </c>
      <c r="AA181" s="238">
        <f>Z181*K181</f>
        <v>0</v>
      </c>
      <c r="AR181" s="21" t="s">
        <v>205</v>
      </c>
      <c r="AT181" s="21" t="s">
        <v>192</v>
      </c>
      <c r="AU181" s="21" t="s">
        <v>201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205</v>
      </c>
      <c r="BM181" s="21" t="s">
        <v>2316</v>
      </c>
    </row>
    <row r="182" s="10" customFormat="1" ht="29.88" customHeight="1">
      <c r="B182" s="215"/>
      <c r="C182" s="216"/>
      <c r="D182" s="225" t="s">
        <v>2256</v>
      </c>
      <c r="E182" s="225"/>
      <c r="F182" s="225"/>
      <c r="G182" s="225"/>
      <c r="H182" s="225"/>
      <c r="I182" s="225"/>
      <c r="J182" s="225"/>
      <c r="K182" s="225"/>
      <c r="L182" s="225"/>
      <c r="M182" s="225"/>
      <c r="N182" s="264">
        <f>BK182</f>
        <v>0</v>
      </c>
      <c r="O182" s="265"/>
      <c r="P182" s="265"/>
      <c r="Q182" s="265"/>
      <c r="R182" s="218"/>
      <c r="T182" s="219"/>
      <c r="U182" s="216"/>
      <c r="V182" s="216"/>
      <c r="W182" s="220">
        <f>W183+W193+W195+W200</f>
        <v>0</v>
      </c>
      <c r="X182" s="216"/>
      <c r="Y182" s="220">
        <f>Y183+Y193+Y195+Y200</f>
        <v>0</v>
      </c>
      <c r="Z182" s="216"/>
      <c r="AA182" s="221">
        <f>AA183+AA193+AA195+AA200</f>
        <v>0</v>
      </c>
      <c r="AR182" s="222" t="s">
        <v>89</v>
      </c>
      <c r="AT182" s="223" t="s">
        <v>80</v>
      </c>
      <c r="AU182" s="223" t="s">
        <v>89</v>
      </c>
      <c r="AY182" s="222" t="s">
        <v>191</v>
      </c>
      <c r="BK182" s="224">
        <f>BK183+BK193+BK195+BK200</f>
        <v>0</v>
      </c>
    </row>
    <row r="183" s="10" customFormat="1" ht="14.88" customHeight="1">
      <c r="B183" s="215"/>
      <c r="C183" s="216"/>
      <c r="D183" s="225" t="s">
        <v>2251</v>
      </c>
      <c r="E183" s="225"/>
      <c r="F183" s="225"/>
      <c r="G183" s="225"/>
      <c r="H183" s="225"/>
      <c r="I183" s="225"/>
      <c r="J183" s="225"/>
      <c r="K183" s="225"/>
      <c r="L183" s="225"/>
      <c r="M183" s="225"/>
      <c r="N183" s="226">
        <f>BK183</f>
        <v>0</v>
      </c>
      <c r="O183" s="227"/>
      <c r="P183" s="227"/>
      <c r="Q183" s="227"/>
      <c r="R183" s="218"/>
      <c r="T183" s="219"/>
      <c r="U183" s="216"/>
      <c r="V183" s="216"/>
      <c r="W183" s="220">
        <f>SUM(W184:W192)</f>
        <v>0</v>
      </c>
      <c r="X183" s="216"/>
      <c r="Y183" s="220">
        <f>SUM(Y184:Y192)</f>
        <v>0</v>
      </c>
      <c r="Z183" s="216"/>
      <c r="AA183" s="221">
        <f>SUM(AA184:AA192)</f>
        <v>0</v>
      </c>
      <c r="AR183" s="222" t="s">
        <v>89</v>
      </c>
      <c r="AT183" s="223" t="s">
        <v>80</v>
      </c>
      <c r="AU183" s="223" t="s">
        <v>96</v>
      </c>
      <c r="AY183" s="222" t="s">
        <v>191</v>
      </c>
      <c r="BK183" s="224">
        <f>SUM(BK184:BK192)</f>
        <v>0</v>
      </c>
    </row>
    <row r="184" s="1" customFormat="1" ht="25.5" customHeight="1">
      <c r="B184" s="46"/>
      <c r="C184" s="228" t="s">
        <v>278</v>
      </c>
      <c r="D184" s="228" t="s">
        <v>192</v>
      </c>
      <c r="E184" s="229" t="s">
        <v>321</v>
      </c>
      <c r="F184" s="230" t="s">
        <v>322</v>
      </c>
      <c r="G184" s="230"/>
      <c r="H184" s="230"/>
      <c r="I184" s="230"/>
      <c r="J184" s="231" t="s">
        <v>315</v>
      </c>
      <c r="K184" s="232">
        <v>8.9420000000000002</v>
      </c>
      <c r="L184" s="233">
        <v>0</v>
      </c>
      <c r="M184" s="234"/>
      <c r="N184" s="235">
        <f>ROUND(L184*K184,2)</f>
        <v>0</v>
      </c>
      <c r="O184" s="235"/>
      <c r="P184" s="235"/>
      <c r="Q184" s="235"/>
      <c r="R184" s="48"/>
      <c r="T184" s="236" t="s">
        <v>22</v>
      </c>
      <c r="U184" s="56" t="s">
        <v>46</v>
      </c>
      <c r="V184" s="47"/>
      <c r="W184" s="237">
        <f>V184*K184</f>
        <v>0</v>
      </c>
      <c r="X184" s="237">
        <v>0</v>
      </c>
      <c r="Y184" s="237">
        <f>X184*K184</f>
        <v>0</v>
      </c>
      <c r="Z184" s="237">
        <v>0</v>
      </c>
      <c r="AA184" s="238">
        <f>Z184*K184</f>
        <v>0</v>
      </c>
      <c r="AR184" s="21" t="s">
        <v>205</v>
      </c>
      <c r="AT184" s="21" t="s">
        <v>192</v>
      </c>
      <c r="AU184" s="21" t="s">
        <v>201</v>
      </c>
      <c r="AY184" s="21" t="s">
        <v>191</v>
      </c>
      <c r="BE184" s="152">
        <f>IF(U184="základní",N184,0)</f>
        <v>0</v>
      </c>
      <c r="BF184" s="152">
        <f>IF(U184="snížená",N184,0)</f>
        <v>0</v>
      </c>
      <c r="BG184" s="152">
        <f>IF(U184="zákl. přenesená",N184,0)</f>
        <v>0</v>
      </c>
      <c r="BH184" s="152">
        <f>IF(U184="sníž. přenesená",N184,0)</f>
        <v>0</v>
      </c>
      <c r="BI184" s="152">
        <f>IF(U184="nulová",N184,0)</f>
        <v>0</v>
      </c>
      <c r="BJ184" s="21" t="s">
        <v>89</v>
      </c>
      <c r="BK184" s="152">
        <f>ROUND(L184*K184,2)</f>
        <v>0</v>
      </c>
      <c r="BL184" s="21" t="s">
        <v>205</v>
      </c>
      <c r="BM184" s="21" t="s">
        <v>2317</v>
      </c>
    </row>
    <row r="185" s="1" customFormat="1" ht="25.5" customHeight="1">
      <c r="B185" s="46"/>
      <c r="C185" s="228" t="s">
        <v>377</v>
      </c>
      <c r="D185" s="228" t="s">
        <v>192</v>
      </c>
      <c r="E185" s="229" t="s">
        <v>325</v>
      </c>
      <c r="F185" s="230" t="s">
        <v>326</v>
      </c>
      <c r="G185" s="230"/>
      <c r="H185" s="230"/>
      <c r="I185" s="230"/>
      <c r="J185" s="231" t="s">
        <v>315</v>
      </c>
      <c r="K185" s="232">
        <v>2.2360000000000002</v>
      </c>
      <c r="L185" s="233">
        <v>0</v>
      </c>
      <c r="M185" s="234"/>
      <c r="N185" s="235">
        <f>ROUND(L185*K185,2)</f>
        <v>0</v>
      </c>
      <c r="O185" s="235"/>
      <c r="P185" s="235"/>
      <c r="Q185" s="235"/>
      <c r="R185" s="48"/>
      <c r="T185" s="236" t="s">
        <v>22</v>
      </c>
      <c r="U185" s="56" t="s">
        <v>46</v>
      </c>
      <c r="V185" s="47"/>
      <c r="W185" s="237">
        <f>V185*K185</f>
        <v>0</v>
      </c>
      <c r="X185" s="237">
        <v>0</v>
      </c>
      <c r="Y185" s="237">
        <f>X185*K185</f>
        <v>0</v>
      </c>
      <c r="Z185" s="237">
        <v>0</v>
      </c>
      <c r="AA185" s="238">
        <f>Z185*K185</f>
        <v>0</v>
      </c>
      <c r="AR185" s="21" t="s">
        <v>205</v>
      </c>
      <c r="AT185" s="21" t="s">
        <v>192</v>
      </c>
      <c r="AU185" s="21" t="s">
        <v>201</v>
      </c>
      <c r="AY185" s="21" t="s">
        <v>191</v>
      </c>
      <c r="BE185" s="152">
        <f>IF(U185="základní",N185,0)</f>
        <v>0</v>
      </c>
      <c r="BF185" s="152">
        <f>IF(U185="snížená",N185,0)</f>
        <v>0</v>
      </c>
      <c r="BG185" s="152">
        <f>IF(U185="zákl. přenesená",N185,0)</f>
        <v>0</v>
      </c>
      <c r="BH185" s="152">
        <f>IF(U185="sníž. přenesená",N185,0)</f>
        <v>0</v>
      </c>
      <c r="BI185" s="152">
        <f>IF(U185="nulová",N185,0)</f>
        <v>0</v>
      </c>
      <c r="BJ185" s="21" t="s">
        <v>89</v>
      </c>
      <c r="BK185" s="152">
        <f>ROUND(L185*K185,2)</f>
        <v>0</v>
      </c>
      <c r="BL185" s="21" t="s">
        <v>205</v>
      </c>
      <c r="BM185" s="21" t="s">
        <v>2318</v>
      </c>
    </row>
    <row r="186" s="1" customFormat="1" ht="16.5" customHeight="1">
      <c r="B186" s="46"/>
      <c r="C186" s="47"/>
      <c r="D186" s="47"/>
      <c r="E186" s="47"/>
      <c r="F186" s="258" t="s">
        <v>328</v>
      </c>
      <c r="G186" s="67"/>
      <c r="H186" s="67"/>
      <c r="I186" s="67"/>
      <c r="J186" s="47"/>
      <c r="K186" s="47"/>
      <c r="L186" s="47"/>
      <c r="M186" s="47"/>
      <c r="N186" s="47"/>
      <c r="O186" s="47"/>
      <c r="P186" s="47"/>
      <c r="Q186" s="47"/>
      <c r="R186" s="48"/>
      <c r="T186" s="197"/>
      <c r="U186" s="47"/>
      <c r="V186" s="47"/>
      <c r="W186" s="47"/>
      <c r="X186" s="47"/>
      <c r="Y186" s="47"/>
      <c r="Z186" s="47"/>
      <c r="AA186" s="100"/>
      <c r="AT186" s="21" t="s">
        <v>312</v>
      </c>
      <c r="AU186" s="21" t="s">
        <v>201</v>
      </c>
    </row>
    <row r="187" s="1" customFormat="1" ht="25.5" customHeight="1">
      <c r="B187" s="46"/>
      <c r="C187" s="228" t="s">
        <v>381</v>
      </c>
      <c r="D187" s="228" t="s">
        <v>192</v>
      </c>
      <c r="E187" s="229" t="s">
        <v>369</v>
      </c>
      <c r="F187" s="230" t="s">
        <v>370</v>
      </c>
      <c r="G187" s="230"/>
      <c r="H187" s="230"/>
      <c r="I187" s="230"/>
      <c r="J187" s="231" t="s">
        <v>315</v>
      </c>
      <c r="K187" s="232">
        <v>8.9420000000000002</v>
      </c>
      <c r="L187" s="233">
        <v>0</v>
      </c>
      <c r="M187" s="234"/>
      <c r="N187" s="235">
        <f>ROUND(L187*K187,2)</f>
        <v>0</v>
      </c>
      <c r="O187" s="235"/>
      <c r="P187" s="235"/>
      <c r="Q187" s="235"/>
      <c r="R187" s="48"/>
      <c r="T187" s="236" t="s">
        <v>22</v>
      </c>
      <c r="U187" s="56" t="s">
        <v>46</v>
      </c>
      <c r="V187" s="47"/>
      <c r="W187" s="237">
        <f>V187*K187</f>
        <v>0</v>
      </c>
      <c r="X187" s="237">
        <v>0</v>
      </c>
      <c r="Y187" s="237">
        <f>X187*K187</f>
        <v>0</v>
      </c>
      <c r="Z187" s="237">
        <v>0</v>
      </c>
      <c r="AA187" s="238">
        <f>Z187*K187</f>
        <v>0</v>
      </c>
      <c r="AR187" s="21" t="s">
        <v>205</v>
      </c>
      <c r="AT187" s="21" t="s">
        <v>192</v>
      </c>
      <c r="AU187" s="21" t="s">
        <v>201</v>
      </c>
      <c r="AY187" s="21" t="s">
        <v>191</v>
      </c>
      <c r="BE187" s="152">
        <f>IF(U187="základní",N187,0)</f>
        <v>0</v>
      </c>
      <c r="BF187" s="152">
        <f>IF(U187="snížená",N187,0)</f>
        <v>0</v>
      </c>
      <c r="BG187" s="152">
        <f>IF(U187="zákl. přenesená",N187,0)</f>
        <v>0</v>
      </c>
      <c r="BH187" s="152">
        <f>IF(U187="sníž. přenesená",N187,0)</f>
        <v>0</v>
      </c>
      <c r="BI187" s="152">
        <f>IF(U187="nulová",N187,0)</f>
        <v>0</v>
      </c>
      <c r="BJ187" s="21" t="s">
        <v>89</v>
      </c>
      <c r="BK187" s="152">
        <f>ROUND(L187*K187,2)</f>
        <v>0</v>
      </c>
      <c r="BL187" s="21" t="s">
        <v>205</v>
      </c>
      <c r="BM187" s="21" t="s">
        <v>2319</v>
      </c>
    </row>
    <row r="188" s="1" customFormat="1" ht="16.5" customHeight="1">
      <c r="B188" s="46"/>
      <c r="C188" s="47"/>
      <c r="D188" s="47"/>
      <c r="E188" s="47"/>
      <c r="F188" s="258" t="s">
        <v>388</v>
      </c>
      <c r="G188" s="67"/>
      <c r="H188" s="67"/>
      <c r="I188" s="67"/>
      <c r="J188" s="47"/>
      <c r="K188" s="47"/>
      <c r="L188" s="47"/>
      <c r="M188" s="47"/>
      <c r="N188" s="47"/>
      <c r="O188" s="47"/>
      <c r="P188" s="47"/>
      <c r="Q188" s="47"/>
      <c r="R188" s="48"/>
      <c r="T188" s="197"/>
      <c r="U188" s="47"/>
      <c r="V188" s="47"/>
      <c r="W188" s="47"/>
      <c r="X188" s="47"/>
      <c r="Y188" s="47"/>
      <c r="Z188" s="47"/>
      <c r="AA188" s="100"/>
      <c r="AT188" s="21" t="s">
        <v>312</v>
      </c>
      <c r="AU188" s="21" t="s">
        <v>201</v>
      </c>
    </row>
    <row r="189" s="1" customFormat="1" ht="38.25" customHeight="1">
      <c r="B189" s="46"/>
      <c r="C189" s="228" t="s">
        <v>384</v>
      </c>
      <c r="D189" s="228" t="s">
        <v>192</v>
      </c>
      <c r="E189" s="229" t="s">
        <v>373</v>
      </c>
      <c r="F189" s="230" t="s">
        <v>374</v>
      </c>
      <c r="G189" s="230"/>
      <c r="H189" s="230"/>
      <c r="I189" s="230"/>
      <c r="J189" s="231" t="s">
        <v>315</v>
      </c>
      <c r="K189" s="232">
        <v>89.420000000000002</v>
      </c>
      <c r="L189" s="233">
        <v>0</v>
      </c>
      <c r="M189" s="234"/>
      <c r="N189" s="235">
        <f>ROUND(L189*K189,2)</f>
        <v>0</v>
      </c>
      <c r="O189" s="235"/>
      <c r="P189" s="235"/>
      <c r="Q189" s="235"/>
      <c r="R189" s="48"/>
      <c r="T189" s="236" t="s">
        <v>22</v>
      </c>
      <c r="U189" s="56" t="s">
        <v>46</v>
      </c>
      <c r="V189" s="47"/>
      <c r="W189" s="237">
        <f>V189*K189</f>
        <v>0</v>
      </c>
      <c r="X189" s="237">
        <v>0</v>
      </c>
      <c r="Y189" s="237">
        <f>X189*K189</f>
        <v>0</v>
      </c>
      <c r="Z189" s="237">
        <v>0</v>
      </c>
      <c r="AA189" s="238">
        <f>Z189*K189</f>
        <v>0</v>
      </c>
      <c r="AR189" s="21" t="s">
        <v>205</v>
      </c>
      <c r="AT189" s="21" t="s">
        <v>192</v>
      </c>
      <c r="AU189" s="21" t="s">
        <v>201</v>
      </c>
      <c r="AY189" s="21" t="s">
        <v>191</v>
      </c>
      <c r="BE189" s="152">
        <f>IF(U189="základní",N189,0)</f>
        <v>0</v>
      </c>
      <c r="BF189" s="152">
        <f>IF(U189="snížená",N189,0)</f>
        <v>0</v>
      </c>
      <c r="BG189" s="152">
        <f>IF(U189="zákl. přenesená",N189,0)</f>
        <v>0</v>
      </c>
      <c r="BH189" s="152">
        <f>IF(U189="sníž. přenesená",N189,0)</f>
        <v>0</v>
      </c>
      <c r="BI189" s="152">
        <f>IF(U189="nulová",N189,0)</f>
        <v>0</v>
      </c>
      <c r="BJ189" s="21" t="s">
        <v>89</v>
      </c>
      <c r="BK189" s="152">
        <f>ROUND(L189*K189,2)</f>
        <v>0</v>
      </c>
      <c r="BL189" s="21" t="s">
        <v>205</v>
      </c>
      <c r="BM189" s="21" t="s">
        <v>2320</v>
      </c>
    </row>
    <row r="190" s="1" customFormat="1" ht="16.5" customHeight="1">
      <c r="B190" s="46"/>
      <c r="C190" s="47"/>
      <c r="D190" s="47"/>
      <c r="E190" s="47"/>
      <c r="F190" s="258" t="s">
        <v>376</v>
      </c>
      <c r="G190" s="67"/>
      <c r="H190" s="67"/>
      <c r="I190" s="67"/>
      <c r="J190" s="47"/>
      <c r="K190" s="47"/>
      <c r="L190" s="47"/>
      <c r="M190" s="47"/>
      <c r="N190" s="47"/>
      <c r="O190" s="47"/>
      <c r="P190" s="47"/>
      <c r="Q190" s="47"/>
      <c r="R190" s="48"/>
      <c r="T190" s="197"/>
      <c r="U190" s="47"/>
      <c r="V190" s="47"/>
      <c r="W190" s="47"/>
      <c r="X190" s="47"/>
      <c r="Y190" s="47"/>
      <c r="Z190" s="47"/>
      <c r="AA190" s="100"/>
      <c r="AT190" s="21" t="s">
        <v>312</v>
      </c>
      <c r="AU190" s="21" t="s">
        <v>201</v>
      </c>
    </row>
    <row r="191" s="1" customFormat="1" ht="16.5" customHeight="1">
      <c r="B191" s="46"/>
      <c r="C191" s="228" t="s">
        <v>389</v>
      </c>
      <c r="D191" s="228" t="s">
        <v>192</v>
      </c>
      <c r="E191" s="229" t="s">
        <v>385</v>
      </c>
      <c r="F191" s="230" t="s">
        <v>386</v>
      </c>
      <c r="G191" s="230"/>
      <c r="H191" s="230"/>
      <c r="I191" s="230"/>
      <c r="J191" s="231" t="s">
        <v>315</v>
      </c>
      <c r="K191" s="232">
        <v>8.9420000000000002</v>
      </c>
      <c r="L191" s="233">
        <v>0</v>
      </c>
      <c r="M191" s="234"/>
      <c r="N191" s="235">
        <f>ROUND(L191*K191,2)</f>
        <v>0</v>
      </c>
      <c r="O191" s="235"/>
      <c r="P191" s="235"/>
      <c r="Q191" s="235"/>
      <c r="R191" s="48"/>
      <c r="T191" s="236" t="s">
        <v>22</v>
      </c>
      <c r="U191" s="56" t="s">
        <v>46</v>
      </c>
      <c r="V191" s="47"/>
      <c r="W191" s="237">
        <f>V191*K191</f>
        <v>0</v>
      </c>
      <c r="X191" s="237">
        <v>0</v>
      </c>
      <c r="Y191" s="237">
        <f>X191*K191</f>
        <v>0</v>
      </c>
      <c r="Z191" s="237">
        <v>0</v>
      </c>
      <c r="AA191" s="238">
        <f>Z191*K191</f>
        <v>0</v>
      </c>
      <c r="AR191" s="21" t="s">
        <v>205</v>
      </c>
      <c r="AT191" s="21" t="s">
        <v>192</v>
      </c>
      <c r="AU191" s="21" t="s">
        <v>201</v>
      </c>
      <c r="AY191" s="21" t="s">
        <v>191</v>
      </c>
      <c r="BE191" s="152">
        <f>IF(U191="základní",N191,0)</f>
        <v>0</v>
      </c>
      <c r="BF191" s="152">
        <f>IF(U191="snížená",N191,0)</f>
        <v>0</v>
      </c>
      <c r="BG191" s="152">
        <f>IF(U191="zákl. přenesená",N191,0)</f>
        <v>0</v>
      </c>
      <c r="BH191" s="152">
        <f>IF(U191="sníž. přenesená",N191,0)</f>
        <v>0</v>
      </c>
      <c r="BI191" s="152">
        <f>IF(U191="nulová",N191,0)</f>
        <v>0</v>
      </c>
      <c r="BJ191" s="21" t="s">
        <v>89</v>
      </c>
      <c r="BK191" s="152">
        <f>ROUND(L191*K191,2)</f>
        <v>0</v>
      </c>
      <c r="BL191" s="21" t="s">
        <v>205</v>
      </c>
      <c r="BM191" s="21" t="s">
        <v>2321</v>
      </c>
    </row>
    <row r="192" s="1" customFormat="1" ht="25.5" customHeight="1">
      <c r="B192" s="46"/>
      <c r="C192" s="228" t="s">
        <v>393</v>
      </c>
      <c r="D192" s="228" t="s">
        <v>192</v>
      </c>
      <c r="E192" s="229" t="s">
        <v>390</v>
      </c>
      <c r="F192" s="230" t="s">
        <v>391</v>
      </c>
      <c r="G192" s="230"/>
      <c r="H192" s="230"/>
      <c r="I192" s="230"/>
      <c r="J192" s="231" t="s">
        <v>309</v>
      </c>
      <c r="K192" s="232">
        <v>16.096</v>
      </c>
      <c r="L192" s="233">
        <v>0</v>
      </c>
      <c r="M192" s="234"/>
      <c r="N192" s="235">
        <f>ROUND(L192*K192,2)</f>
        <v>0</v>
      </c>
      <c r="O192" s="235"/>
      <c r="P192" s="235"/>
      <c r="Q192" s="235"/>
      <c r="R192" s="48"/>
      <c r="T192" s="236" t="s">
        <v>22</v>
      </c>
      <c r="U192" s="56" t="s">
        <v>46</v>
      </c>
      <c r="V192" s="47"/>
      <c r="W192" s="237">
        <f>V192*K192</f>
        <v>0</v>
      </c>
      <c r="X192" s="237">
        <v>0</v>
      </c>
      <c r="Y192" s="237">
        <f>X192*K192</f>
        <v>0</v>
      </c>
      <c r="Z192" s="237">
        <v>0</v>
      </c>
      <c r="AA192" s="238">
        <f>Z192*K192</f>
        <v>0</v>
      </c>
      <c r="AR192" s="21" t="s">
        <v>205</v>
      </c>
      <c r="AT192" s="21" t="s">
        <v>192</v>
      </c>
      <c r="AU192" s="21" t="s">
        <v>201</v>
      </c>
      <c r="AY192" s="21" t="s">
        <v>191</v>
      </c>
      <c r="BE192" s="152">
        <f>IF(U192="základní",N192,0)</f>
        <v>0</v>
      </c>
      <c r="BF192" s="152">
        <f>IF(U192="snížená",N192,0)</f>
        <v>0</v>
      </c>
      <c r="BG192" s="152">
        <f>IF(U192="zákl. přenesená",N192,0)</f>
        <v>0</v>
      </c>
      <c r="BH192" s="152">
        <f>IF(U192="sníž. přenesená",N192,0)</f>
        <v>0</v>
      </c>
      <c r="BI192" s="152">
        <f>IF(U192="nulová",N192,0)</f>
        <v>0</v>
      </c>
      <c r="BJ192" s="21" t="s">
        <v>89</v>
      </c>
      <c r="BK192" s="152">
        <f>ROUND(L192*K192,2)</f>
        <v>0</v>
      </c>
      <c r="BL192" s="21" t="s">
        <v>205</v>
      </c>
      <c r="BM192" s="21" t="s">
        <v>2322</v>
      </c>
    </row>
    <row r="193" s="10" customFormat="1" ht="22.32" customHeight="1">
      <c r="B193" s="215"/>
      <c r="C193" s="216"/>
      <c r="D193" s="225" t="s">
        <v>2252</v>
      </c>
      <c r="E193" s="225"/>
      <c r="F193" s="225"/>
      <c r="G193" s="225"/>
      <c r="H193" s="225"/>
      <c r="I193" s="225"/>
      <c r="J193" s="225"/>
      <c r="K193" s="225"/>
      <c r="L193" s="225"/>
      <c r="M193" s="225"/>
      <c r="N193" s="239">
        <f>BK193</f>
        <v>0</v>
      </c>
      <c r="O193" s="240"/>
      <c r="P193" s="240"/>
      <c r="Q193" s="240"/>
      <c r="R193" s="218"/>
      <c r="T193" s="219"/>
      <c r="U193" s="216"/>
      <c r="V193" s="216"/>
      <c r="W193" s="220">
        <f>W194</f>
        <v>0</v>
      </c>
      <c r="X193" s="216"/>
      <c r="Y193" s="220">
        <f>Y194</f>
        <v>0</v>
      </c>
      <c r="Z193" s="216"/>
      <c r="AA193" s="221">
        <f>AA194</f>
        <v>0</v>
      </c>
      <c r="AR193" s="222" t="s">
        <v>89</v>
      </c>
      <c r="AT193" s="223" t="s">
        <v>80</v>
      </c>
      <c r="AU193" s="223" t="s">
        <v>96</v>
      </c>
      <c r="AY193" s="222" t="s">
        <v>191</v>
      </c>
      <c r="BK193" s="224">
        <f>BK194</f>
        <v>0</v>
      </c>
    </row>
    <row r="194" s="1" customFormat="1" ht="16.5" customHeight="1">
      <c r="B194" s="46"/>
      <c r="C194" s="228" t="s">
        <v>398</v>
      </c>
      <c r="D194" s="228" t="s">
        <v>192</v>
      </c>
      <c r="E194" s="229" t="s">
        <v>2274</v>
      </c>
      <c r="F194" s="230" t="s">
        <v>2275</v>
      </c>
      <c r="G194" s="230"/>
      <c r="H194" s="230"/>
      <c r="I194" s="230"/>
      <c r="J194" s="231" t="s">
        <v>315</v>
      </c>
      <c r="K194" s="232">
        <v>8.1989999999999998</v>
      </c>
      <c r="L194" s="233">
        <v>0</v>
      </c>
      <c r="M194" s="234"/>
      <c r="N194" s="235">
        <f>ROUND(L194*K194,2)</f>
        <v>0</v>
      </c>
      <c r="O194" s="235"/>
      <c r="P194" s="235"/>
      <c r="Q194" s="235"/>
      <c r="R194" s="48"/>
      <c r="T194" s="236" t="s">
        <v>22</v>
      </c>
      <c r="U194" s="56" t="s">
        <v>46</v>
      </c>
      <c r="V194" s="47"/>
      <c r="W194" s="237">
        <f>V194*K194</f>
        <v>0</v>
      </c>
      <c r="X194" s="237">
        <v>2.45329</v>
      </c>
      <c r="Y194" s="237">
        <f>X194*K194</f>
        <v>0</v>
      </c>
      <c r="Z194" s="237">
        <v>0</v>
      </c>
      <c r="AA194" s="238">
        <f>Z194*K194</f>
        <v>0</v>
      </c>
      <c r="AR194" s="21" t="s">
        <v>205</v>
      </c>
      <c r="AT194" s="21" t="s">
        <v>192</v>
      </c>
      <c r="AU194" s="21" t="s">
        <v>201</v>
      </c>
      <c r="AY194" s="21" t="s">
        <v>191</v>
      </c>
      <c r="BE194" s="152">
        <f>IF(U194="základní",N194,0)</f>
        <v>0</v>
      </c>
      <c r="BF194" s="152">
        <f>IF(U194="snížená",N194,0)</f>
        <v>0</v>
      </c>
      <c r="BG194" s="152">
        <f>IF(U194="zákl. přenesená",N194,0)</f>
        <v>0</v>
      </c>
      <c r="BH194" s="152">
        <f>IF(U194="sníž. přenesená",N194,0)</f>
        <v>0</v>
      </c>
      <c r="BI194" s="152">
        <f>IF(U194="nulová",N194,0)</f>
        <v>0</v>
      </c>
      <c r="BJ194" s="21" t="s">
        <v>89</v>
      </c>
      <c r="BK194" s="152">
        <f>ROUND(L194*K194,2)</f>
        <v>0</v>
      </c>
      <c r="BL194" s="21" t="s">
        <v>205</v>
      </c>
      <c r="BM194" s="21" t="s">
        <v>2323</v>
      </c>
    </row>
    <row r="195" s="10" customFormat="1" ht="22.32" customHeight="1">
      <c r="B195" s="215"/>
      <c r="C195" s="216"/>
      <c r="D195" s="225" t="s">
        <v>2253</v>
      </c>
      <c r="E195" s="225"/>
      <c r="F195" s="225"/>
      <c r="G195" s="225"/>
      <c r="H195" s="225"/>
      <c r="I195" s="225"/>
      <c r="J195" s="225"/>
      <c r="K195" s="225"/>
      <c r="L195" s="225"/>
      <c r="M195" s="225"/>
      <c r="N195" s="239">
        <f>BK195</f>
        <v>0</v>
      </c>
      <c r="O195" s="240"/>
      <c r="P195" s="240"/>
      <c r="Q195" s="240"/>
      <c r="R195" s="218"/>
      <c r="T195" s="219"/>
      <c r="U195" s="216"/>
      <c r="V195" s="216"/>
      <c r="W195" s="220">
        <f>SUM(W196:W199)</f>
        <v>0</v>
      </c>
      <c r="X195" s="216"/>
      <c r="Y195" s="220">
        <f>SUM(Y196:Y199)</f>
        <v>0</v>
      </c>
      <c r="Z195" s="216"/>
      <c r="AA195" s="221">
        <f>SUM(AA196:AA199)</f>
        <v>0</v>
      </c>
      <c r="AR195" s="222" t="s">
        <v>89</v>
      </c>
      <c r="AT195" s="223" t="s">
        <v>80</v>
      </c>
      <c r="AU195" s="223" t="s">
        <v>96</v>
      </c>
      <c r="AY195" s="222" t="s">
        <v>191</v>
      </c>
      <c r="BK195" s="224">
        <f>SUM(BK196:BK199)</f>
        <v>0</v>
      </c>
    </row>
    <row r="196" s="1" customFormat="1" ht="38.25" customHeight="1">
      <c r="B196" s="46"/>
      <c r="C196" s="228" t="s">
        <v>402</v>
      </c>
      <c r="D196" s="228" t="s">
        <v>192</v>
      </c>
      <c r="E196" s="229" t="s">
        <v>2277</v>
      </c>
      <c r="F196" s="230" t="s">
        <v>2278</v>
      </c>
      <c r="G196" s="230"/>
      <c r="H196" s="230"/>
      <c r="I196" s="230"/>
      <c r="J196" s="231" t="s">
        <v>304</v>
      </c>
      <c r="K196" s="232">
        <v>76.819999999999993</v>
      </c>
      <c r="L196" s="233">
        <v>0</v>
      </c>
      <c r="M196" s="234"/>
      <c r="N196" s="235">
        <f>ROUND(L196*K196,2)</f>
        <v>0</v>
      </c>
      <c r="O196" s="235"/>
      <c r="P196" s="235"/>
      <c r="Q196" s="235"/>
      <c r="R196" s="48"/>
      <c r="T196" s="236" t="s">
        <v>22</v>
      </c>
      <c r="U196" s="56" t="s">
        <v>46</v>
      </c>
      <c r="V196" s="47"/>
      <c r="W196" s="237">
        <f>V196*K196</f>
        <v>0</v>
      </c>
      <c r="X196" s="237">
        <v>0.19705</v>
      </c>
      <c r="Y196" s="237">
        <f>X196*K196</f>
        <v>0</v>
      </c>
      <c r="Z196" s="237">
        <v>0</v>
      </c>
      <c r="AA196" s="238">
        <f>Z196*K196</f>
        <v>0</v>
      </c>
      <c r="AR196" s="21" t="s">
        <v>205</v>
      </c>
      <c r="AT196" s="21" t="s">
        <v>192</v>
      </c>
      <c r="AU196" s="21" t="s">
        <v>201</v>
      </c>
      <c r="AY196" s="21" t="s">
        <v>191</v>
      </c>
      <c r="BE196" s="152">
        <f>IF(U196="základní",N196,0)</f>
        <v>0</v>
      </c>
      <c r="BF196" s="152">
        <f>IF(U196="snížená",N196,0)</f>
        <v>0</v>
      </c>
      <c r="BG196" s="152">
        <f>IF(U196="zákl. přenesená",N196,0)</f>
        <v>0</v>
      </c>
      <c r="BH196" s="152">
        <f>IF(U196="sníž. přenesená",N196,0)</f>
        <v>0</v>
      </c>
      <c r="BI196" s="152">
        <f>IF(U196="nulová",N196,0)</f>
        <v>0</v>
      </c>
      <c r="BJ196" s="21" t="s">
        <v>89</v>
      </c>
      <c r="BK196" s="152">
        <f>ROUND(L196*K196,2)</f>
        <v>0</v>
      </c>
      <c r="BL196" s="21" t="s">
        <v>205</v>
      </c>
      <c r="BM196" s="21" t="s">
        <v>2324</v>
      </c>
    </row>
    <row r="197" s="1" customFormat="1" ht="84" customHeight="1">
      <c r="B197" s="46"/>
      <c r="C197" s="47"/>
      <c r="D197" s="47"/>
      <c r="E197" s="47"/>
      <c r="F197" s="258" t="s">
        <v>2280</v>
      </c>
      <c r="G197" s="67"/>
      <c r="H197" s="67"/>
      <c r="I197" s="67"/>
      <c r="J197" s="47"/>
      <c r="K197" s="47"/>
      <c r="L197" s="47"/>
      <c r="M197" s="47"/>
      <c r="N197" s="47"/>
      <c r="O197" s="47"/>
      <c r="P197" s="47"/>
      <c r="Q197" s="47"/>
      <c r="R197" s="48"/>
      <c r="T197" s="197"/>
      <c r="U197" s="47"/>
      <c r="V197" s="47"/>
      <c r="W197" s="47"/>
      <c r="X197" s="47"/>
      <c r="Y197" s="47"/>
      <c r="Z197" s="47"/>
      <c r="AA197" s="100"/>
      <c r="AT197" s="21" t="s">
        <v>312</v>
      </c>
      <c r="AU197" s="21" t="s">
        <v>201</v>
      </c>
    </row>
    <row r="198" s="1" customFormat="1" ht="38.25" customHeight="1">
      <c r="B198" s="46"/>
      <c r="C198" s="228" t="s">
        <v>406</v>
      </c>
      <c r="D198" s="228" t="s">
        <v>192</v>
      </c>
      <c r="E198" s="229" t="s">
        <v>2281</v>
      </c>
      <c r="F198" s="230" t="s">
        <v>2282</v>
      </c>
      <c r="G198" s="230"/>
      <c r="H198" s="230"/>
      <c r="I198" s="230"/>
      <c r="J198" s="231" t="s">
        <v>348</v>
      </c>
      <c r="K198" s="232">
        <v>24.760000000000002</v>
      </c>
      <c r="L198" s="233">
        <v>0</v>
      </c>
      <c r="M198" s="234"/>
      <c r="N198" s="235">
        <f>ROUND(L198*K198,2)</f>
        <v>0</v>
      </c>
      <c r="O198" s="235"/>
      <c r="P198" s="235"/>
      <c r="Q198" s="235"/>
      <c r="R198" s="48"/>
      <c r="T198" s="236" t="s">
        <v>22</v>
      </c>
      <c r="U198" s="56" t="s">
        <v>46</v>
      </c>
      <c r="V198" s="47"/>
      <c r="W198" s="237">
        <f>V198*K198</f>
        <v>0</v>
      </c>
      <c r="X198" s="237">
        <v>0.065780000000000005</v>
      </c>
      <c r="Y198" s="237">
        <f>X198*K198</f>
        <v>0</v>
      </c>
      <c r="Z198" s="237">
        <v>0</v>
      </c>
      <c r="AA198" s="238">
        <f>Z198*K198</f>
        <v>0</v>
      </c>
      <c r="AR198" s="21" t="s">
        <v>205</v>
      </c>
      <c r="AT198" s="21" t="s">
        <v>192</v>
      </c>
      <c r="AU198" s="21" t="s">
        <v>201</v>
      </c>
      <c r="AY198" s="21" t="s">
        <v>191</v>
      </c>
      <c r="BE198" s="152">
        <f>IF(U198="základní",N198,0)</f>
        <v>0</v>
      </c>
      <c r="BF198" s="152">
        <f>IF(U198="snížená",N198,0)</f>
        <v>0</v>
      </c>
      <c r="BG198" s="152">
        <f>IF(U198="zákl. přenesená",N198,0)</f>
        <v>0</v>
      </c>
      <c r="BH198" s="152">
        <f>IF(U198="sníž. přenesená",N198,0)</f>
        <v>0</v>
      </c>
      <c r="BI198" s="152">
        <f>IF(U198="nulová",N198,0)</f>
        <v>0</v>
      </c>
      <c r="BJ198" s="21" t="s">
        <v>89</v>
      </c>
      <c r="BK198" s="152">
        <f>ROUND(L198*K198,2)</f>
        <v>0</v>
      </c>
      <c r="BL198" s="21" t="s">
        <v>205</v>
      </c>
      <c r="BM198" s="21" t="s">
        <v>2325</v>
      </c>
    </row>
    <row r="199" s="1" customFormat="1" ht="38.25" customHeight="1">
      <c r="B199" s="46"/>
      <c r="C199" s="228" t="s">
        <v>531</v>
      </c>
      <c r="D199" s="228" t="s">
        <v>192</v>
      </c>
      <c r="E199" s="229" t="s">
        <v>2284</v>
      </c>
      <c r="F199" s="230" t="s">
        <v>2285</v>
      </c>
      <c r="G199" s="230"/>
      <c r="H199" s="230"/>
      <c r="I199" s="230"/>
      <c r="J199" s="231" t="s">
        <v>348</v>
      </c>
      <c r="K199" s="232">
        <v>24.760000000000002</v>
      </c>
      <c r="L199" s="233">
        <v>0</v>
      </c>
      <c r="M199" s="234"/>
      <c r="N199" s="235">
        <f>ROUND(L199*K199,2)</f>
        <v>0</v>
      </c>
      <c r="O199" s="235"/>
      <c r="P199" s="235"/>
      <c r="Q199" s="235"/>
      <c r="R199" s="48"/>
      <c r="T199" s="236" t="s">
        <v>22</v>
      </c>
      <c r="U199" s="56" t="s">
        <v>46</v>
      </c>
      <c r="V199" s="47"/>
      <c r="W199" s="237">
        <f>V199*K199</f>
        <v>0</v>
      </c>
      <c r="X199" s="237">
        <v>0.034680000000000002</v>
      </c>
      <c r="Y199" s="237">
        <f>X199*K199</f>
        <v>0</v>
      </c>
      <c r="Z199" s="237">
        <v>0</v>
      </c>
      <c r="AA199" s="238">
        <f>Z199*K199</f>
        <v>0</v>
      </c>
      <c r="AR199" s="21" t="s">
        <v>205</v>
      </c>
      <c r="AT199" s="21" t="s">
        <v>192</v>
      </c>
      <c r="AU199" s="21" t="s">
        <v>201</v>
      </c>
      <c r="AY199" s="21" t="s">
        <v>191</v>
      </c>
      <c r="BE199" s="152">
        <f>IF(U199="základní",N199,0)</f>
        <v>0</v>
      </c>
      <c r="BF199" s="152">
        <f>IF(U199="snížená",N199,0)</f>
        <v>0</v>
      </c>
      <c r="BG199" s="152">
        <f>IF(U199="zákl. přenesená",N199,0)</f>
        <v>0</v>
      </c>
      <c r="BH199" s="152">
        <f>IF(U199="sníž. přenesená",N199,0)</f>
        <v>0</v>
      </c>
      <c r="BI199" s="152">
        <f>IF(U199="nulová",N199,0)</f>
        <v>0</v>
      </c>
      <c r="BJ199" s="21" t="s">
        <v>89</v>
      </c>
      <c r="BK199" s="152">
        <f>ROUND(L199*K199,2)</f>
        <v>0</v>
      </c>
      <c r="BL199" s="21" t="s">
        <v>205</v>
      </c>
      <c r="BM199" s="21" t="s">
        <v>2326</v>
      </c>
    </row>
    <row r="200" s="10" customFormat="1" ht="22.32" customHeight="1">
      <c r="B200" s="215"/>
      <c r="C200" s="216"/>
      <c r="D200" s="225" t="s">
        <v>2255</v>
      </c>
      <c r="E200" s="225"/>
      <c r="F200" s="225"/>
      <c r="G200" s="225"/>
      <c r="H200" s="225"/>
      <c r="I200" s="225"/>
      <c r="J200" s="225"/>
      <c r="K200" s="225"/>
      <c r="L200" s="225"/>
      <c r="M200" s="225"/>
      <c r="N200" s="239">
        <f>BK200</f>
        <v>0</v>
      </c>
      <c r="O200" s="240"/>
      <c r="P200" s="240"/>
      <c r="Q200" s="240"/>
      <c r="R200" s="218"/>
      <c r="T200" s="219"/>
      <c r="U200" s="216"/>
      <c r="V200" s="216"/>
      <c r="W200" s="220">
        <f>W201</f>
        <v>0</v>
      </c>
      <c r="X200" s="216"/>
      <c r="Y200" s="220">
        <f>Y201</f>
        <v>0</v>
      </c>
      <c r="Z200" s="216"/>
      <c r="AA200" s="221">
        <f>AA201</f>
        <v>0</v>
      </c>
      <c r="AR200" s="222" t="s">
        <v>89</v>
      </c>
      <c r="AT200" s="223" t="s">
        <v>80</v>
      </c>
      <c r="AU200" s="223" t="s">
        <v>96</v>
      </c>
      <c r="AY200" s="222" t="s">
        <v>191</v>
      </c>
      <c r="BK200" s="224">
        <f>BK201</f>
        <v>0</v>
      </c>
    </row>
    <row r="201" s="1" customFormat="1" ht="25.5" customHeight="1">
      <c r="B201" s="46"/>
      <c r="C201" s="228" t="s">
        <v>535</v>
      </c>
      <c r="D201" s="228" t="s">
        <v>192</v>
      </c>
      <c r="E201" s="229" t="s">
        <v>2314</v>
      </c>
      <c r="F201" s="230" t="s">
        <v>2315</v>
      </c>
      <c r="G201" s="230"/>
      <c r="H201" s="230"/>
      <c r="I201" s="230"/>
      <c r="J201" s="231" t="s">
        <v>309</v>
      </c>
      <c r="K201" s="232">
        <v>37.738999999999997</v>
      </c>
      <c r="L201" s="233">
        <v>0</v>
      </c>
      <c r="M201" s="234"/>
      <c r="N201" s="235">
        <f>ROUND(L201*K201,2)</f>
        <v>0</v>
      </c>
      <c r="O201" s="235"/>
      <c r="P201" s="235"/>
      <c r="Q201" s="235"/>
      <c r="R201" s="48"/>
      <c r="T201" s="236" t="s">
        <v>22</v>
      </c>
      <c r="U201" s="56" t="s">
        <v>46</v>
      </c>
      <c r="V201" s="47"/>
      <c r="W201" s="237">
        <f>V201*K201</f>
        <v>0</v>
      </c>
      <c r="X201" s="237">
        <v>0</v>
      </c>
      <c r="Y201" s="237">
        <f>X201*K201</f>
        <v>0</v>
      </c>
      <c r="Z201" s="237">
        <v>0</v>
      </c>
      <c r="AA201" s="238">
        <f>Z201*K201</f>
        <v>0</v>
      </c>
      <c r="AR201" s="21" t="s">
        <v>205</v>
      </c>
      <c r="AT201" s="21" t="s">
        <v>192</v>
      </c>
      <c r="AU201" s="21" t="s">
        <v>201</v>
      </c>
      <c r="AY201" s="21" t="s">
        <v>191</v>
      </c>
      <c r="BE201" s="152">
        <f>IF(U201="základní",N201,0)</f>
        <v>0</v>
      </c>
      <c r="BF201" s="152">
        <f>IF(U201="snížená",N201,0)</f>
        <v>0</v>
      </c>
      <c r="BG201" s="152">
        <f>IF(U201="zákl. přenesená",N201,0)</f>
        <v>0</v>
      </c>
      <c r="BH201" s="152">
        <f>IF(U201="sníž. přenesená",N201,0)</f>
        <v>0</v>
      </c>
      <c r="BI201" s="152">
        <f>IF(U201="nulová",N201,0)</f>
        <v>0</v>
      </c>
      <c r="BJ201" s="21" t="s">
        <v>89</v>
      </c>
      <c r="BK201" s="152">
        <f>ROUND(L201*K201,2)</f>
        <v>0</v>
      </c>
      <c r="BL201" s="21" t="s">
        <v>205</v>
      </c>
      <c r="BM201" s="21" t="s">
        <v>2327</v>
      </c>
    </row>
    <row r="202" s="10" customFormat="1" ht="29.88" customHeight="1">
      <c r="B202" s="215"/>
      <c r="C202" s="216"/>
      <c r="D202" s="225" t="s">
        <v>2257</v>
      </c>
      <c r="E202" s="225"/>
      <c r="F202" s="225"/>
      <c r="G202" s="225"/>
      <c r="H202" s="225"/>
      <c r="I202" s="225"/>
      <c r="J202" s="225"/>
      <c r="K202" s="225"/>
      <c r="L202" s="225"/>
      <c r="M202" s="225"/>
      <c r="N202" s="264">
        <f>BK202</f>
        <v>0</v>
      </c>
      <c r="O202" s="265"/>
      <c r="P202" s="265"/>
      <c r="Q202" s="265"/>
      <c r="R202" s="218"/>
      <c r="T202" s="219"/>
      <c r="U202" s="216"/>
      <c r="V202" s="216"/>
      <c r="W202" s="220">
        <f>W203+W213+W215+W222</f>
        <v>0</v>
      </c>
      <c r="X202" s="216"/>
      <c r="Y202" s="220">
        <f>Y203+Y213+Y215+Y222</f>
        <v>0</v>
      </c>
      <c r="Z202" s="216"/>
      <c r="AA202" s="221">
        <f>AA203+AA213+AA215+AA222</f>
        <v>0</v>
      </c>
      <c r="AR202" s="222" t="s">
        <v>89</v>
      </c>
      <c r="AT202" s="223" t="s">
        <v>80</v>
      </c>
      <c r="AU202" s="223" t="s">
        <v>89</v>
      </c>
      <c r="AY202" s="222" t="s">
        <v>191</v>
      </c>
      <c r="BK202" s="224">
        <f>BK203+BK213+BK215+BK222</f>
        <v>0</v>
      </c>
    </row>
    <row r="203" s="10" customFormat="1" ht="14.88" customHeight="1">
      <c r="B203" s="215"/>
      <c r="C203" s="216"/>
      <c r="D203" s="225" t="s">
        <v>2251</v>
      </c>
      <c r="E203" s="225"/>
      <c r="F203" s="225"/>
      <c r="G203" s="225"/>
      <c r="H203" s="225"/>
      <c r="I203" s="225"/>
      <c r="J203" s="225"/>
      <c r="K203" s="225"/>
      <c r="L203" s="225"/>
      <c r="M203" s="225"/>
      <c r="N203" s="226">
        <f>BK203</f>
        <v>0</v>
      </c>
      <c r="O203" s="227"/>
      <c r="P203" s="227"/>
      <c r="Q203" s="227"/>
      <c r="R203" s="218"/>
      <c r="T203" s="219"/>
      <c r="U203" s="216"/>
      <c r="V203" s="216"/>
      <c r="W203" s="220">
        <f>SUM(W204:W212)</f>
        <v>0</v>
      </c>
      <c r="X203" s="216"/>
      <c r="Y203" s="220">
        <f>SUM(Y204:Y212)</f>
        <v>0</v>
      </c>
      <c r="Z203" s="216"/>
      <c r="AA203" s="221">
        <f>SUM(AA204:AA212)</f>
        <v>0</v>
      </c>
      <c r="AR203" s="222" t="s">
        <v>89</v>
      </c>
      <c r="AT203" s="223" t="s">
        <v>80</v>
      </c>
      <c r="AU203" s="223" t="s">
        <v>96</v>
      </c>
      <c r="AY203" s="222" t="s">
        <v>191</v>
      </c>
      <c r="BK203" s="224">
        <f>SUM(BK204:BK212)</f>
        <v>0</v>
      </c>
    </row>
    <row r="204" s="1" customFormat="1" ht="25.5" customHeight="1">
      <c r="B204" s="46"/>
      <c r="C204" s="228" t="s">
        <v>539</v>
      </c>
      <c r="D204" s="228" t="s">
        <v>192</v>
      </c>
      <c r="E204" s="229" t="s">
        <v>321</v>
      </c>
      <c r="F204" s="230" t="s">
        <v>322</v>
      </c>
      <c r="G204" s="230"/>
      <c r="H204" s="230"/>
      <c r="I204" s="230"/>
      <c r="J204" s="231" t="s">
        <v>315</v>
      </c>
      <c r="K204" s="232">
        <v>8.5120000000000005</v>
      </c>
      <c r="L204" s="233">
        <v>0</v>
      </c>
      <c r="M204" s="234"/>
      <c r="N204" s="235">
        <f>ROUND(L204*K204,2)</f>
        <v>0</v>
      </c>
      <c r="O204" s="235"/>
      <c r="P204" s="235"/>
      <c r="Q204" s="235"/>
      <c r="R204" s="48"/>
      <c r="T204" s="236" t="s">
        <v>22</v>
      </c>
      <c r="U204" s="56" t="s">
        <v>46</v>
      </c>
      <c r="V204" s="47"/>
      <c r="W204" s="237">
        <f>V204*K204</f>
        <v>0</v>
      </c>
      <c r="X204" s="237">
        <v>0</v>
      </c>
      <c r="Y204" s="237">
        <f>X204*K204</f>
        <v>0</v>
      </c>
      <c r="Z204" s="237">
        <v>0</v>
      </c>
      <c r="AA204" s="238">
        <f>Z204*K204</f>
        <v>0</v>
      </c>
      <c r="AR204" s="21" t="s">
        <v>205</v>
      </c>
      <c r="AT204" s="21" t="s">
        <v>192</v>
      </c>
      <c r="AU204" s="21" t="s">
        <v>201</v>
      </c>
      <c r="AY204" s="21" t="s">
        <v>191</v>
      </c>
      <c r="BE204" s="152">
        <f>IF(U204="základní",N204,0)</f>
        <v>0</v>
      </c>
      <c r="BF204" s="152">
        <f>IF(U204="snížená",N204,0)</f>
        <v>0</v>
      </c>
      <c r="BG204" s="152">
        <f>IF(U204="zákl. přenesená",N204,0)</f>
        <v>0</v>
      </c>
      <c r="BH204" s="152">
        <f>IF(U204="sníž. přenesená",N204,0)</f>
        <v>0</v>
      </c>
      <c r="BI204" s="152">
        <f>IF(U204="nulová",N204,0)</f>
        <v>0</v>
      </c>
      <c r="BJ204" s="21" t="s">
        <v>89</v>
      </c>
      <c r="BK204" s="152">
        <f>ROUND(L204*K204,2)</f>
        <v>0</v>
      </c>
      <c r="BL204" s="21" t="s">
        <v>205</v>
      </c>
      <c r="BM204" s="21" t="s">
        <v>2328</v>
      </c>
    </row>
    <row r="205" s="1" customFormat="1" ht="25.5" customHeight="1">
      <c r="B205" s="46"/>
      <c r="C205" s="228" t="s">
        <v>544</v>
      </c>
      <c r="D205" s="228" t="s">
        <v>192</v>
      </c>
      <c r="E205" s="229" t="s">
        <v>325</v>
      </c>
      <c r="F205" s="230" t="s">
        <v>326</v>
      </c>
      <c r="G205" s="230"/>
      <c r="H205" s="230"/>
      <c r="I205" s="230"/>
      <c r="J205" s="231" t="s">
        <v>315</v>
      </c>
      <c r="K205" s="232">
        <v>2.1280000000000001</v>
      </c>
      <c r="L205" s="233">
        <v>0</v>
      </c>
      <c r="M205" s="234"/>
      <c r="N205" s="235">
        <f>ROUND(L205*K205,2)</f>
        <v>0</v>
      </c>
      <c r="O205" s="235"/>
      <c r="P205" s="235"/>
      <c r="Q205" s="235"/>
      <c r="R205" s="48"/>
      <c r="T205" s="236" t="s">
        <v>22</v>
      </c>
      <c r="U205" s="56" t="s">
        <v>46</v>
      </c>
      <c r="V205" s="47"/>
      <c r="W205" s="237">
        <f>V205*K205</f>
        <v>0</v>
      </c>
      <c r="X205" s="237">
        <v>0</v>
      </c>
      <c r="Y205" s="237">
        <f>X205*K205</f>
        <v>0</v>
      </c>
      <c r="Z205" s="237">
        <v>0</v>
      </c>
      <c r="AA205" s="238">
        <f>Z205*K205</f>
        <v>0</v>
      </c>
      <c r="AR205" s="21" t="s">
        <v>205</v>
      </c>
      <c r="AT205" s="21" t="s">
        <v>192</v>
      </c>
      <c r="AU205" s="21" t="s">
        <v>201</v>
      </c>
      <c r="AY205" s="21" t="s">
        <v>191</v>
      </c>
      <c r="BE205" s="152">
        <f>IF(U205="základní",N205,0)</f>
        <v>0</v>
      </c>
      <c r="BF205" s="152">
        <f>IF(U205="snížená",N205,0)</f>
        <v>0</v>
      </c>
      <c r="BG205" s="152">
        <f>IF(U205="zákl. přenesená",N205,0)</f>
        <v>0</v>
      </c>
      <c r="BH205" s="152">
        <f>IF(U205="sníž. přenesená",N205,0)</f>
        <v>0</v>
      </c>
      <c r="BI205" s="152">
        <f>IF(U205="nulová",N205,0)</f>
        <v>0</v>
      </c>
      <c r="BJ205" s="21" t="s">
        <v>89</v>
      </c>
      <c r="BK205" s="152">
        <f>ROUND(L205*K205,2)</f>
        <v>0</v>
      </c>
      <c r="BL205" s="21" t="s">
        <v>205</v>
      </c>
      <c r="BM205" s="21" t="s">
        <v>2329</v>
      </c>
    </row>
    <row r="206" s="1" customFormat="1" ht="24" customHeight="1">
      <c r="B206" s="46"/>
      <c r="C206" s="47"/>
      <c r="D206" s="47"/>
      <c r="E206" s="47"/>
      <c r="F206" s="258" t="s">
        <v>2330</v>
      </c>
      <c r="G206" s="67"/>
      <c r="H206" s="67"/>
      <c r="I206" s="67"/>
      <c r="J206" s="47"/>
      <c r="K206" s="47"/>
      <c r="L206" s="47"/>
      <c r="M206" s="47"/>
      <c r="N206" s="47"/>
      <c r="O206" s="47"/>
      <c r="P206" s="47"/>
      <c r="Q206" s="47"/>
      <c r="R206" s="48"/>
      <c r="T206" s="197"/>
      <c r="U206" s="47"/>
      <c r="V206" s="47"/>
      <c r="W206" s="47"/>
      <c r="X206" s="47"/>
      <c r="Y206" s="47"/>
      <c r="Z206" s="47"/>
      <c r="AA206" s="100"/>
      <c r="AT206" s="21" t="s">
        <v>312</v>
      </c>
      <c r="AU206" s="21" t="s">
        <v>201</v>
      </c>
    </row>
    <row r="207" s="1" customFormat="1" ht="25.5" customHeight="1">
      <c r="B207" s="46"/>
      <c r="C207" s="228" t="s">
        <v>548</v>
      </c>
      <c r="D207" s="228" t="s">
        <v>192</v>
      </c>
      <c r="E207" s="229" t="s">
        <v>369</v>
      </c>
      <c r="F207" s="230" t="s">
        <v>370</v>
      </c>
      <c r="G207" s="230"/>
      <c r="H207" s="230"/>
      <c r="I207" s="230"/>
      <c r="J207" s="231" t="s">
        <v>315</v>
      </c>
      <c r="K207" s="232">
        <v>8.5120000000000005</v>
      </c>
      <c r="L207" s="233">
        <v>0</v>
      </c>
      <c r="M207" s="234"/>
      <c r="N207" s="235">
        <f>ROUND(L207*K207,2)</f>
        <v>0</v>
      </c>
      <c r="O207" s="235"/>
      <c r="P207" s="235"/>
      <c r="Q207" s="235"/>
      <c r="R207" s="48"/>
      <c r="T207" s="236" t="s">
        <v>22</v>
      </c>
      <c r="U207" s="56" t="s">
        <v>46</v>
      </c>
      <c r="V207" s="47"/>
      <c r="W207" s="237">
        <f>V207*K207</f>
        <v>0</v>
      </c>
      <c r="X207" s="237">
        <v>0</v>
      </c>
      <c r="Y207" s="237">
        <f>X207*K207</f>
        <v>0</v>
      </c>
      <c r="Z207" s="237">
        <v>0</v>
      </c>
      <c r="AA207" s="238">
        <f>Z207*K207</f>
        <v>0</v>
      </c>
      <c r="AR207" s="21" t="s">
        <v>205</v>
      </c>
      <c r="AT207" s="21" t="s">
        <v>192</v>
      </c>
      <c r="AU207" s="21" t="s">
        <v>201</v>
      </c>
      <c r="AY207" s="21" t="s">
        <v>191</v>
      </c>
      <c r="BE207" s="152">
        <f>IF(U207="základní",N207,0)</f>
        <v>0</v>
      </c>
      <c r="BF207" s="152">
        <f>IF(U207="snížená",N207,0)</f>
        <v>0</v>
      </c>
      <c r="BG207" s="152">
        <f>IF(U207="zákl. přenesená",N207,0)</f>
        <v>0</v>
      </c>
      <c r="BH207" s="152">
        <f>IF(U207="sníž. přenesená",N207,0)</f>
        <v>0</v>
      </c>
      <c r="BI207" s="152">
        <f>IF(U207="nulová",N207,0)</f>
        <v>0</v>
      </c>
      <c r="BJ207" s="21" t="s">
        <v>89</v>
      </c>
      <c r="BK207" s="152">
        <f>ROUND(L207*K207,2)</f>
        <v>0</v>
      </c>
      <c r="BL207" s="21" t="s">
        <v>205</v>
      </c>
      <c r="BM207" s="21" t="s">
        <v>2331</v>
      </c>
    </row>
    <row r="208" s="1" customFormat="1" ht="16.5" customHeight="1">
      <c r="B208" s="46"/>
      <c r="C208" s="47"/>
      <c r="D208" s="47"/>
      <c r="E208" s="47"/>
      <c r="F208" s="258" t="s">
        <v>388</v>
      </c>
      <c r="G208" s="67"/>
      <c r="H208" s="67"/>
      <c r="I208" s="67"/>
      <c r="J208" s="47"/>
      <c r="K208" s="47"/>
      <c r="L208" s="47"/>
      <c r="M208" s="47"/>
      <c r="N208" s="47"/>
      <c r="O208" s="47"/>
      <c r="P208" s="47"/>
      <c r="Q208" s="47"/>
      <c r="R208" s="48"/>
      <c r="T208" s="197"/>
      <c r="U208" s="47"/>
      <c r="V208" s="47"/>
      <c r="W208" s="47"/>
      <c r="X208" s="47"/>
      <c r="Y208" s="47"/>
      <c r="Z208" s="47"/>
      <c r="AA208" s="100"/>
      <c r="AT208" s="21" t="s">
        <v>312</v>
      </c>
      <c r="AU208" s="21" t="s">
        <v>201</v>
      </c>
    </row>
    <row r="209" s="1" customFormat="1" ht="38.25" customHeight="1">
      <c r="B209" s="46"/>
      <c r="C209" s="228" t="s">
        <v>552</v>
      </c>
      <c r="D209" s="228" t="s">
        <v>192</v>
      </c>
      <c r="E209" s="229" t="s">
        <v>373</v>
      </c>
      <c r="F209" s="230" t="s">
        <v>374</v>
      </c>
      <c r="G209" s="230"/>
      <c r="H209" s="230"/>
      <c r="I209" s="230"/>
      <c r="J209" s="231" t="s">
        <v>315</v>
      </c>
      <c r="K209" s="232">
        <v>85.120000000000005</v>
      </c>
      <c r="L209" s="233">
        <v>0</v>
      </c>
      <c r="M209" s="234"/>
      <c r="N209" s="235">
        <f>ROUND(L209*K209,2)</f>
        <v>0</v>
      </c>
      <c r="O209" s="235"/>
      <c r="P209" s="235"/>
      <c r="Q209" s="235"/>
      <c r="R209" s="48"/>
      <c r="T209" s="236" t="s">
        <v>22</v>
      </c>
      <c r="U209" s="56" t="s">
        <v>46</v>
      </c>
      <c r="V209" s="47"/>
      <c r="W209" s="237">
        <f>V209*K209</f>
        <v>0</v>
      </c>
      <c r="X209" s="237">
        <v>0</v>
      </c>
      <c r="Y209" s="237">
        <f>X209*K209</f>
        <v>0</v>
      </c>
      <c r="Z209" s="237">
        <v>0</v>
      </c>
      <c r="AA209" s="238">
        <f>Z209*K209</f>
        <v>0</v>
      </c>
      <c r="AR209" s="21" t="s">
        <v>205</v>
      </c>
      <c r="AT209" s="21" t="s">
        <v>192</v>
      </c>
      <c r="AU209" s="21" t="s">
        <v>201</v>
      </c>
      <c r="AY209" s="21" t="s">
        <v>191</v>
      </c>
      <c r="BE209" s="152">
        <f>IF(U209="základní",N209,0)</f>
        <v>0</v>
      </c>
      <c r="BF209" s="152">
        <f>IF(U209="snížená",N209,0)</f>
        <v>0</v>
      </c>
      <c r="BG209" s="152">
        <f>IF(U209="zákl. přenesená",N209,0)</f>
        <v>0</v>
      </c>
      <c r="BH209" s="152">
        <f>IF(U209="sníž. přenesená",N209,0)</f>
        <v>0</v>
      </c>
      <c r="BI209" s="152">
        <f>IF(U209="nulová",N209,0)</f>
        <v>0</v>
      </c>
      <c r="BJ209" s="21" t="s">
        <v>89</v>
      </c>
      <c r="BK209" s="152">
        <f>ROUND(L209*K209,2)</f>
        <v>0</v>
      </c>
      <c r="BL209" s="21" t="s">
        <v>205</v>
      </c>
      <c r="BM209" s="21" t="s">
        <v>2332</v>
      </c>
    </row>
    <row r="210" s="1" customFormat="1" ht="24" customHeight="1">
      <c r="B210" s="46"/>
      <c r="C210" s="47"/>
      <c r="D210" s="47"/>
      <c r="E210" s="47"/>
      <c r="F210" s="258" t="s">
        <v>2333</v>
      </c>
      <c r="G210" s="67"/>
      <c r="H210" s="67"/>
      <c r="I210" s="67"/>
      <c r="J210" s="47"/>
      <c r="K210" s="47"/>
      <c r="L210" s="47"/>
      <c r="M210" s="47"/>
      <c r="N210" s="47"/>
      <c r="O210" s="47"/>
      <c r="P210" s="47"/>
      <c r="Q210" s="47"/>
      <c r="R210" s="48"/>
      <c r="T210" s="197"/>
      <c r="U210" s="47"/>
      <c r="V210" s="47"/>
      <c r="W210" s="47"/>
      <c r="X210" s="47"/>
      <c r="Y210" s="47"/>
      <c r="Z210" s="47"/>
      <c r="AA210" s="100"/>
      <c r="AT210" s="21" t="s">
        <v>312</v>
      </c>
      <c r="AU210" s="21" t="s">
        <v>201</v>
      </c>
    </row>
    <row r="211" s="1" customFormat="1" ht="16.5" customHeight="1">
      <c r="B211" s="46"/>
      <c r="C211" s="228" t="s">
        <v>556</v>
      </c>
      <c r="D211" s="228" t="s">
        <v>192</v>
      </c>
      <c r="E211" s="229" t="s">
        <v>385</v>
      </c>
      <c r="F211" s="230" t="s">
        <v>386</v>
      </c>
      <c r="G211" s="230"/>
      <c r="H211" s="230"/>
      <c r="I211" s="230"/>
      <c r="J211" s="231" t="s">
        <v>315</v>
      </c>
      <c r="K211" s="232">
        <v>8.5120000000000005</v>
      </c>
      <c r="L211" s="233">
        <v>0</v>
      </c>
      <c r="M211" s="234"/>
      <c r="N211" s="235">
        <f>ROUND(L211*K211,2)</f>
        <v>0</v>
      </c>
      <c r="O211" s="235"/>
      <c r="P211" s="235"/>
      <c r="Q211" s="235"/>
      <c r="R211" s="48"/>
      <c r="T211" s="236" t="s">
        <v>22</v>
      </c>
      <c r="U211" s="56" t="s">
        <v>46</v>
      </c>
      <c r="V211" s="47"/>
      <c r="W211" s="237">
        <f>V211*K211</f>
        <v>0</v>
      </c>
      <c r="X211" s="237">
        <v>0</v>
      </c>
      <c r="Y211" s="237">
        <f>X211*K211</f>
        <v>0</v>
      </c>
      <c r="Z211" s="237">
        <v>0</v>
      </c>
      <c r="AA211" s="238">
        <f>Z211*K211</f>
        <v>0</v>
      </c>
      <c r="AR211" s="21" t="s">
        <v>205</v>
      </c>
      <c r="AT211" s="21" t="s">
        <v>192</v>
      </c>
      <c r="AU211" s="21" t="s">
        <v>201</v>
      </c>
      <c r="AY211" s="21" t="s">
        <v>191</v>
      </c>
      <c r="BE211" s="152">
        <f>IF(U211="základní",N211,0)</f>
        <v>0</v>
      </c>
      <c r="BF211" s="152">
        <f>IF(U211="snížená",N211,0)</f>
        <v>0</v>
      </c>
      <c r="BG211" s="152">
        <f>IF(U211="zákl. přenesená",N211,0)</f>
        <v>0</v>
      </c>
      <c r="BH211" s="152">
        <f>IF(U211="sníž. přenesená",N211,0)</f>
        <v>0</v>
      </c>
      <c r="BI211" s="152">
        <f>IF(U211="nulová",N211,0)</f>
        <v>0</v>
      </c>
      <c r="BJ211" s="21" t="s">
        <v>89</v>
      </c>
      <c r="BK211" s="152">
        <f>ROUND(L211*K211,2)</f>
        <v>0</v>
      </c>
      <c r="BL211" s="21" t="s">
        <v>205</v>
      </c>
      <c r="BM211" s="21" t="s">
        <v>2334</v>
      </c>
    </row>
    <row r="212" s="1" customFormat="1" ht="25.5" customHeight="1">
      <c r="B212" s="46"/>
      <c r="C212" s="228" t="s">
        <v>560</v>
      </c>
      <c r="D212" s="228" t="s">
        <v>192</v>
      </c>
      <c r="E212" s="229" t="s">
        <v>390</v>
      </c>
      <c r="F212" s="230" t="s">
        <v>391</v>
      </c>
      <c r="G212" s="230"/>
      <c r="H212" s="230"/>
      <c r="I212" s="230"/>
      <c r="J212" s="231" t="s">
        <v>309</v>
      </c>
      <c r="K212" s="232">
        <v>15.321999999999999</v>
      </c>
      <c r="L212" s="233">
        <v>0</v>
      </c>
      <c r="M212" s="234"/>
      <c r="N212" s="235">
        <f>ROUND(L212*K212,2)</f>
        <v>0</v>
      </c>
      <c r="O212" s="235"/>
      <c r="P212" s="235"/>
      <c r="Q212" s="235"/>
      <c r="R212" s="48"/>
      <c r="T212" s="236" t="s">
        <v>22</v>
      </c>
      <c r="U212" s="56" t="s">
        <v>46</v>
      </c>
      <c r="V212" s="47"/>
      <c r="W212" s="237">
        <f>V212*K212</f>
        <v>0</v>
      </c>
      <c r="X212" s="237">
        <v>0</v>
      </c>
      <c r="Y212" s="237">
        <f>X212*K212</f>
        <v>0</v>
      </c>
      <c r="Z212" s="237">
        <v>0</v>
      </c>
      <c r="AA212" s="238">
        <f>Z212*K212</f>
        <v>0</v>
      </c>
      <c r="AR212" s="21" t="s">
        <v>205</v>
      </c>
      <c r="AT212" s="21" t="s">
        <v>192</v>
      </c>
      <c r="AU212" s="21" t="s">
        <v>201</v>
      </c>
      <c r="AY212" s="21" t="s">
        <v>191</v>
      </c>
      <c r="BE212" s="152">
        <f>IF(U212="základní",N212,0)</f>
        <v>0</v>
      </c>
      <c r="BF212" s="152">
        <f>IF(U212="snížená",N212,0)</f>
        <v>0</v>
      </c>
      <c r="BG212" s="152">
        <f>IF(U212="zákl. přenesená",N212,0)</f>
        <v>0</v>
      </c>
      <c r="BH212" s="152">
        <f>IF(U212="sníž. přenesená",N212,0)</f>
        <v>0</v>
      </c>
      <c r="BI212" s="152">
        <f>IF(U212="nulová",N212,0)</f>
        <v>0</v>
      </c>
      <c r="BJ212" s="21" t="s">
        <v>89</v>
      </c>
      <c r="BK212" s="152">
        <f>ROUND(L212*K212,2)</f>
        <v>0</v>
      </c>
      <c r="BL212" s="21" t="s">
        <v>205</v>
      </c>
      <c r="BM212" s="21" t="s">
        <v>2335</v>
      </c>
    </row>
    <row r="213" s="10" customFormat="1" ht="22.32" customHeight="1">
      <c r="B213" s="215"/>
      <c r="C213" s="216"/>
      <c r="D213" s="225" t="s">
        <v>2252</v>
      </c>
      <c r="E213" s="225"/>
      <c r="F213" s="225"/>
      <c r="G213" s="225"/>
      <c r="H213" s="225"/>
      <c r="I213" s="225"/>
      <c r="J213" s="225"/>
      <c r="K213" s="225"/>
      <c r="L213" s="225"/>
      <c r="M213" s="225"/>
      <c r="N213" s="239">
        <f>BK213</f>
        <v>0</v>
      </c>
      <c r="O213" s="240"/>
      <c r="P213" s="240"/>
      <c r="Q213" s="240"/>
      <c r="R213" s="218"/>
      <c r="T213" s="219"/>
      <c r="U213" s="216"/>
      <c r="V213" s="216"/>
      <c r="W213" s="220">
        <f>W214</f>
        <v>0</v>
      </c>
      <c r="X213" s="216"/>
      <c r="Y213" s="220">
        <f>Y214</f>
        <v>0</v>
      </c>
      <c r="Z213" s="216"/>
      <c r="AA213" s="221">
        <f>AA214</f>
        <v>0</v>
      </c>
      <c r="AR213" s="222" t="s">
        <v>89</v>
      </c>
      <c r="AT213" s="223" t="s">
        <v>80</v>
      </c>
      <c r="AU213" s="223" t="s">
        <v>96</v>
      </c>
      <c r="AY213" s="222" t="s">
        <v>191</v>
      </c>
      <c r="BK213" s="224">
        <f>BK214</f>
        <v>0</v>
      </c>
    </row>
    <row r="214" s="1" customFormat="1" ht="16.5" customHeight="1">
      <c r="B214" s="46"/>
      <c r="C214" s="228" t="s">
        <v>565</v>
      </c>
      <c r="D214" s="228" t="s">
        <v>192</v>
      </c>
      <c r="E214" s="229" t="s">
        <v>2274</v>
      </c>
      <c r="F214" s="230" t="s">
        <v>2275</v>
      </c>
      <c r="G214" s="230"/>
      <c r="H214" s="230"/>
      <c r="I214" s="230"/>
      <c r="J214" s="231" t="s">
        <v>315</v>
      </c>
      <c r="K214" s="232">
        <v>8.0009999999999994</v>
      </c>
      <c r="L214" s="233">
        <v>0</v>
      </c>
      <c r="M214" s="234"/>
      <c r="N214" s="235">
        <f>ROUND(L214*K214,2)</f>
        <v>0</v>
      </c>
      <c r="O214" s="235"/>
      <c r="P214" s="235"/>
      <c r="Q214" s="235"/>
      <c r="R214" s="48"/>
      <c r="T214" s="236" t="s">
        <v>22</v>
      </c>
      <c r="U214" s="56" t="s">
        <v>46</v>
      </c>
      <c r="V214" s="47"/>
      <c r="W214" s="237">
        <f>V214*K214</f>
        <v>0</v>
      </c>
      <c r="X214" s="237">
        <v>2.45329</v>
      </c>
      <c r="Y214" s="237">
        <f>X214*K214</f>
        <v>0</v>
      </c>
      <c r="Z214" s="237">
        <v>0</v>
      </c>
      <c r="AA214" s="238">
        <f>Z214*K214</f>
        <v>0</v>
      </c>
      <c r="AR214" s="21" t="s">
        <v>205</v>
      </c>
      <c r="AT214" s="21" t="s">
        <v>192</v>
      </c>
      <c r="AU214" s="21" t="s">
        <v>201</v>
      </c>
      <c r="AY214" s="21" t="s">
        <v>191</v>
      </c>
      <c r="BE214" s="152">
        <f>IF(U214="základní",N214,0)</f>
        <v>0</v>
      </c>
      <c r="BF214" s="152">
        <f>IF(U214="snížená",N214,0)</f>
        <v>0</v>
      </c>
      <c r="BG214" s="152">
        <f>IF(U214="zákl. přenesená",N214,0)</f>
        <v>0</v>
      </c>
      <c r="BH214" s="152">
        <f>IF(U214="sníž. přenesená",N214,0)</f>
        <v>0</v>
      </c>
      <c r="BI214" s="152">
        <f>IF(U214="nulová",N214,0)</f>
        <v>0</v>
      </c>
      <c r="BJ214" s="21" t="s">
        <v>89</v>
      </c>
      <c r="BK214" s="152">
        <f>ROUND(L214*K214,2)</f>
        <v>0</v>
      </c>
      <c r="BL214" s="21" t="s">
        <v>205</v>
      </c>
      <c r="BM214" s="21" t="s">
        <v>2336</v>
      </c>
    </row>
    <row r="215" s="10" customFormat="1" ht="22.32" customHeight="1">
      <c r="B215" s="215"/>
      <c r="C215" s="216"/>
      <c r="D215" s="225" t="s">
        <v>2253</v>
      </c>
      <c r="E215" s="225"/>
      <c r="F215" s="225"/>
      <c r="G215" s="225"/>
      <c r="H215" s="225"/>
      <c r="I215" s="225"/>
      <c r="J215" s="225"/>
      <c r="K215" s="225"/>
      <c r="L215" s="225"/>
      <c r="M215" s="225"/>
      <c r="N215" s="239">
        <f>BK215</f>
        <v>0</v>
      </c>
      <c r="O215" s="240"/>
      <c r="P215" s="240"/>
      <c r="Q215" s="240"/>
      <c r="R215" s="218"/>
      <c r="T215" s="219"/>
      <c r="U215" s="216"/>
      <c r="V215" s="216"/>
      <c r="W215" s="220">
        <f>SUM(W216:W221)</f>
        <v>0</v>
      </c>
      <c r="X215" s="216"/>
      <c r="Y215" s="220">
        <f>SUM(Y216:Y221)</f>
        <v>0</v>
      </c>
      <c r="Z215" s="216"/>
      <c r="AA215" s="221">
        <f>SUM(AA216:AA221)</f>
        <v>0</v>
      </c>
      <c r="AR215" s="222" t="s">
        <v>89</v>
      </c>
      <c r="AT215" s="223" t="s">
        <v>80</v>
      </c>
      <c r="AU215" s="223" t="s">
        <v>96</v>
      </c>
      <c r="AY215" s="222" t="s">
        <v>191</v>
      </c>
      <c r="BK215" s="224">
        <f>SUM(BK216:BK221)</f>
        <v>0</v>
      </c>
    </row>
    <row r="216" s="1" customFormat="1" ht="38.25" customHeight="1">
      <c r="B216" s="46"/>
      <c r="C216" s="228" t="s">
        <v>570</v>
      </c>
      <c r="D216" s="228" t="s">
        <v>192</v>
      </c>
      <c r="E216" s="229" t="s">
        <v>2277</v>
      </c>
      <c r="F216" s="230" t="s">
        <v>2278</v>
      </c>
      <c r="G216" s="230"/>
      <c r="H216" s="230"/>
      <c r="I216" s="230"/>
      <c r="J216" s="231" t="s">
        <v>304</v>
      </c>
      <c r="K216" s="232">
        <v>47.420000000000002</v>
      </c>
      <c r="L216" s="233">
        <v>0</v>
      </c>
      <c r="M216" s="234"/>
      <c r="N216" s="235">
        <f>ROUND(L216*K216,2)</f>
        <v>0</v>
      </c>
      <c r="O216" s="235"/>
      <c r="P216" s="235"/>
      <c r="Q216" s="235"/>
      <c r="R216" s="48"/>
      <c r="T216" s="236" t="s">
        <v>22</v>
      </c>
      <c r="U216" s="56" t="s">
        <v>46</v>
      </c>
      <c r="V216" s="47"/>
      <c r="W216" s="237">
        <f>V216*K216</f>
        <v>0</v>
      </c>
      <c r="X216" s="237">
        <v>0.19705</v>
      </c>
      <c r="Y216" s="237">
        <f>X216*K216</f>
        <v>0</v>
      </c>
      <c r="Z216" s="237">
        <v>0</v>
      </c>
      <c r="AA216" s="238">
        <f>Z216*K216</f>
        <v>0</v>
      </c>
      <c r="AR216" s="21" t="s">
        <v>205</v>
      </c>
      <c r="AT216" s="21" t="s">
        <v>192</v>
      </c>
      <c r="AU216" s="21" t="s">
        <v>201</v>
      </c>
      <c r="AY216" s="21" t="s">
        <v>191</v>
      </c>
      <c r="BE216" s="152">
        <f>IF(U216="základní",N216,0)</f>
        <v>0</v>
      </c>
      <c r="BF216" s="152">
        <f>IF(U216="snížená",N216,0)</f>
        <v>0</v>
      </c>
      <c r="BG216" s="152">
        <f>IF(U216="zákl. přenesená",N216,0)</f>
        <v>0</v>
      </c>
      <c r="BH216" s="152">
        <f>IF(U216="sníž. přenesená",N216,0)</f>
        <v>0</v>
      </c>
      <c r="BI216" s="152">
        <f>IF(U216="nulová",N216,0)</f>
        <v>0</v>
      </c>
      <c r="BJ216" s="21" t="s">
        <v>89</v>
      </c>
      <c r="BK216" s="152">
        <f>ROUND(L216*K216,2)</f>
        <v>0</v>
      </c>
      <c r="BL216" s="21" t="s">
        <v>205</v>
      </c>
      <c r="BM216" s="21" t="s">
        <v>2337</v>
      </c>
    </row>
    <row r="217" s="1" customFormat="1" ht="84" customHeight="1">
      <c r="B217" s="46"/>
      <c r="C217" s="47"/>
      <c r="D217" s="47"/>
      <c r="E217" s="47"/>
      <c r="F217" s="258" t="s">
        <v>2280</v>
      </c>
      <c r="G217" s="67"/>
      <c r="H217" s="67"/>
      <c r="I217" s="67"/>
      <c r="J217" s="47"/>
      <c r="K217" s="47"/>
      <c r="L217" s="47"/>
      <c r="M217" s="47"/>
      <c r="N217" s="47"/>
      <c r="O217" s="47"/>
      <c r="P217" s="47"/>
      <c r="Q217" s="47"/>
      <c r="R217" s="48"/>
      <c r="T217" s="197"/>
      <c r="U217" s="47"/>
      <c r="V217" s="47"/>
      <c r="W217" s="47"/>
      <c r="X217" s="47"/>
      <c r="Y217" s="47"/>
      <c r="Z217" s="47"/>
      <c r="AA217" s="100"/>
      <c r="AT217" s="21" t="s">
        <v>312</v>
      </c>
      <c r="AU217" s="21" t="s">
        <v>201</v>
      </c>
    </row>
    <row r="218" s="1" customFormat="1" ht="38.25" customHeight="1">
      <c r="B218" s="46"/>
      <c r="C218" s="228" t="s">
        <v>575</v>
      </c>
      <c r="D218" s="228" t="s">
        <v>192</v>
      </c>
      <c r="E218" s="229" t="s">
        <v>2281</v>
      </c>
      <c r="F218" s="230" t="s">
        <v>2282</v>
      </c>
      <c r="G218" s="230"/>
      <c r="H218" s="230"/>
      <c r="I218" s="230"/>
      <c r="J218" s="231" t="s">
        <v>348</v>
      </c>
      <c r="K218" s="232">
        <v>24.100000000000001</v>
      </c>
      <c r="L218" s="233">
        <v>0</v>
      </c>
      <c r="M218" s="234"/>
      <c r="N218" s="235">
        <f>ROUND(L218*K218,2)</f>
        <v>0</v>
      </c>
      <c r="O218" s="235"/>
      <c r="P218" s="235"/>
      <c r="Q218" s="235"/>
      <c r="R218" s="48"/>
      <c r="T218" s="236" t="s">
        <v>22</v>
      </c>
      <c r="U218" s="56" t="s">
        <v>46</v>
      </c>
      <c r="V218" s="47"/>
      <c r="W218" s="237">
        <f>V218*K218</f>
        <v>0</v>
      </c>
      <c r="X218" s="237">
        <v>0.065780000000000005</v>
      </c>
      <c r="Y218" s="237">
        <f>X218*K218</f>
        <v>0</v>
      </c>
      <c r="Z218" s="237">
        <v>0</v>
      </c>
      <c r="AA218" s="238">
        <f>Z218*K218</f>
        <v>0</v>
      </c>
      <c r="AR218" s="21" t="s">
        <v>205</v>
      </c>
      <c r="AT218" s="21" t="s">
        <v>192</v>
      </c>
      <c r="AU218" s="21" t="s">
        <v>201</v>
      </c>
      <c r="AY218" s="21" t="s">
        <v>191</v>
      </c>
      <c r="BE218" s="152">
        <f>IF(U218="základní",N218,0)</f>
        <v>0</v>
      </c>
      <c r="BF218" s="152">
        <f>IF(U218="snížená",N218,0)</f>
        <v>0</v>
      </c>
      <c r="BG218" s="152">
        <f>IF(U218="zákl. přenesená",N218,0)</f>
        <v>0</v>
      </c>
      <c r="BH218" s="152">
        <f>IF(U218="sníž. přenesená",N218,0)</f>
        <v>0</v>
      </c>
      <c r="BI218" s="152">
        <f>IF(U218="nulová",N218,0)</f>
        <v>0</v>
      </c>
      <c r="BJ218" s="21" t="s">
        <v>89</v>
      </c>
      <c r="BK218" s="152">
        <f>ROUND(L218*K218,2)</f>
        <v>0</v>
      </c>
      <c r="BL218" s="21" t="s">
        <v>205</v>
      </c>
      <c r="BM218" s="21" t="s">
        <v>2338</v>
      </c>
    </row>
    <row r="219" s="1" customFormat="1" ht="38.25" customHeight="1">
      <c r="B219" s="46"/>
      <c r="C219" s="228" t="s">
        <v>577</v>
      </c>
      <c r="D219" s="228" t="s">
        <v>192</v>
      </c>
      <c r="E219" s="229" t="s">
        <v>2284</v>
      </c>
      <c r="F219" s="230" t="s">
        <v>2285</v>
      </c>
      <c r="G219" s="230"/>
      <c r="H219" s="230"/>
      <c r="I219" s="230"/>
      <c r="J219" s="231" t="s">
        <v>348</v>
      </c>
      <c r="K219" s="232">
        <v>24.100000000000001</v>
      </c>
      <c r="L219" s="233">
        <v>0</v>
      </c>
      <c r="M219" s="234"/>
      <c r="N219" s="235">
        <f>ROUND(L219*K219,2)</f>
        <v>0</v>
      </c>
      <c r="O219" s="235"/>
      <c r="P219" s="235"/>
      <c r="Q219" s="235"/>
      <c r="R219" s="48"/>
      <c r="T219" s="236" t="s">
        <v>22</v>
      </c>
      <c r="U219" s="56" t="s">
        <v>46</v>
      </c>
      <c r="V219" s="47"/>
      <c r="W219" s="237">
        <f>V219*K219</f>
        <v>0</v>
      </c>
      <c r="X219" s="237">
        <v>0.034680000000000002</v>
      </c>
      <c r="Y219" s="237">
        <f>X219*K219</f>
        <v>0</v>
      </c>
      <c r="Z219" s="237">
        <v>0</v>
      </c>
      <c r="AA219" s="238">
        <f>Z219*K219</f>
        <v>0</v>
      </c>
      <c r="AR219" s="21" t="s">
        <v>205</v>
      </c>
      <c r="AT219" s="21" t="s">
        <v>192</v>
      </c>
      <c r="AU219" s="21" t="s">
        <v>201</v>
      </c>
      <c r="AY219" s="21" t="s">
        <v>191</v>
      </c>
      <c r="BE219" s="152">
        <f>IF(U219="základní",N219,0)</f>
        <v>0</v>
      </c>
      <c r="BF219" s="152">
        <f>IF(U219="snížená",N219,0)</f>
        <v>0</v>
      </c>
      <c r="BG219" s="152">
        <f>IF(U219="zákl. přenesená",N219,0)</f>
        <v>0</v>
      </c>
      <c r="BH219" s="152">
        <f>IF(U219="sníž. přenesená",N219,0)</f>
        <v>0</v>
      </c>
      <c r="BI219" s="152">
        <f>IF(U219="nulová",N219,0)</f>
        <v>0</v>
      </c>
      <c r="BJ219" s="21" t="s">
        <v>89</v>
      </c>
      <c r="BK219" s="152">
        <f>ROUND(L219*K219,2)</f>
        <v>0</v>
      </c>
      <c r="BL219" s="21" t="s">
        <v>205</v>
      </c>
      <c r="BM219" s="21" t="s">
        <v>2339</v>
      </c>
    </row>
    <row r="220" s="1" customFormat="1" ht="25.5" customHeight="1">
      <c r="B220" s="46"/>
      <c r="C220" s="228" t="s">
        <v>581</v>
      </c>
      <c r="D220" s="228" t="s">
        <v>192</v>
      </c>
      <c r="E220" s="229" t="s">
        <v>2287</v>
      </c>
      <c r="F220" s="230" t="s">
        <v>2288</v>
      </c>
      <c r="G220" s="230"/>
      <c r="H220" s="230"/>
      <c r="I220" s="230"/>
      <c r="J220" s="231" t="s">
        <v>688</v>
      </c>
      <c r="K220" s="232">
        <v>9</v>
      </c>
      <c r="L220" s="233">
        <v>0</v>
      </c>
      <c r="M220" s="234"/>
      <c r="N220" s="235">
        <f>ROUND(L220*K220,2)</f>
        <v>0</v>
      </c>
      <c r="O220" s="235"/>
      <c r="P220" s="235"/>
      <c r="Q220" s="235"/>
      <c r="R220" s="48"/>
      <c r="T220" s="236" t="s">
        <v>22</v>
      </c>
      <c r="U220" s="56" t="s">
        <v>46</v>
      </c>
      <c r="V220" s="47"/>
      <c r="W220" s="237">
        <f>V220*K220</f>
        <v>0</v>
      </c>
      <c r="X220" s="237">
        <v>0.00059999999999999995</v>
      </c>
      <c r="Y220" s="237">
        <f>X220*K220</f>
        <v>0</v>
      </c>
      <c r="Z220" s="237">
        <v>0</v>
      </c>
      <c r="AA220" s="238">
        <f>Z220*K220</f>
        <v>0</v>
      </c>
      <c r="AR220" s="21" t="s">
        <v>205</v>
      </c>
      <c r="AT220" s="21" t="s">
        <v>192</v>
      </c>
      <c r="AU220" s="21" t="s">
        <v>201</v>
      </c>
      <c r="AY220" s="21" t="s">
        <v>191</v>
      </c>
      <c r="BE220" s="152">
        <f>IF(U220="základní",N220,0)</f>
        <v>0</v>
      </c>
      <c r="BF220" s="152">
        <f>IF(U220="snížená",N220,0)</f>
        <v>0</v>
      </c>
      <c r="BG220" s="152">
        <f>IF(U220="zákl. přenesená",N220,0)</f>
        <v>0</v>
      </c>
      <c r="BH220" s="152">
        <f>IF(U220="sníž. přenesená",N220,0)</f>
        <v>0</v>
      </c>
      <c r="BI220" s="152">
        <f>IF(U220="nulová",N220,0)</f>
        <v>0</v>
      </c>
      <c r="BJ220" s="21" t="s">
        <v>89</v>
      </c>
      <c r="BK220" s="152">
        <f>ROUND(L220*K220,2)</f>
        <v>0</v>
      </c>
      <c r="BL220" s="21" t="s">
        <v>205</v>
      </c>
      <c r="BM220" s="21" t="s">
        <v>2340</v>
      </c>
    </row>
    <row r="221" s="1" customFormat="1" ht="16.5" customHeight="1">
      <c r="B221" s="46"/>
      <c r="C221" s="47"/>
      <c r="D221" s="47"/>
      <c r="E221" s="47"/>
      <c r="F221" s="258" t="s">
        <v>2290</v>
      </c>
      <c r="G221" s="67"/>
      <c r="H221" s="67"/>
      <c r="I221" s="67"/>
      <c r="J221" s="47"/>
      <c r="K221" s="47"/>
      <c r="L221" s="47"/>
      <c r="M221" s="47"/>
      <c r="N221" s="47"/>
      <c r="O221" s="47"/>
      <c r="P221" s="47"/>
      <c r="Q221" s="47"/>
      <c r="R221" s="48"/>
      <c r="T221" s="197"/>
      <c r="U221" s="47"/>
      <c r="V221" s="47"/>
      <c r="W221" s="47"/>
      <c r="X221" s="47"/>
      <c r="Y221" s="47"/>
      <c r="Z221" s="47"/>
      <c r="AA221" s="100"/>
      <c r="AT221" s="21" t="s">
        <v>312</v>
      </c>
      <c r="AU221" s="21" t="s">
        <v>201</v>
      </c>
    </row>
    <row r="222" s="10" customFormat="1" ht="22.32" customHeight="1">
      <c r="B222" s="215"/>
      <c r="C222" s="216"/>
      <c r="D222" s="225" t="s">
        <v>2255</v>
      </c>
      <c r="E222" s="225"/>
      <c r="F222" s="225"/>
      <c r="G222" s="225"/>
      <c r="H222" s="225"/>
      <c r="I222" s="225"/>
      <c r="J222" s="225"/>
      <c r="K222" s="225"/>
      <c r="L222" s="225"/>
      <c r="M222" s="225"/>
      <c r="N222" s="226">
        <f>BK222</f>
        <v>0</v>
      </c>
      <c r="O222" s="227"/>
      <c r="P222" s="227"/>
      <c r="Q222" s="227"/>
      <c r="R222" s="218"/>
      <c r="T222" s="219"/>
      <c r="U222" s="216"/>
      <c r="V222" s="216"/>
      <c r="W222" s="220">
        <f>W223</f>
        <v>0</v>
      </c>
      <c r="X222" s="216"/>
      <c r="Y222" s="220">
        <f>Y223</f>
        <v>0</v>
      </c>
      <c r="Z222" s="216"/>
      <c r="AA222" s="221">
        <f>AA223</f>
        <v>0</v>
      </c>
      <c r="AR222" s="222" t="s">
        <v>89</v>
      </c>
      <c r="AT222" s="223" t="s">
        <v>80</v>
      </c>
      <c r="AU222" s="223" t="s">
        <v>96</v>
      </c>
      <c r="AY222" s="222" t="s">
        <v>191</v>
      </c>
      <c r="BK222" s="224">
        <f>BK223</f>
        <v>0</v>
      </c>
    </row>
    <row r="223" s="1" customFormat="1" ht="25.5" customHeight="1">
      <c r="B223" s="46"/>
      <c r="C223" s="228" t="s">
        <v>585</v>
      </c>
      <c r="D223" s="228" t="s">
        <v>192</v>
      </c>
      <c r="E223" s="229" t="s">
        <v>2314</v>
      </c>
      <c r="F223" s="230" t="s">
        <v>2315</v>
      </c>
      <c r="G223" s="230"/>
      <c r="H223" s="230"/>
      <c r="I223" s="230"/>
      <c r="J223" s="231" t="s">
        <v>309</v>
      </c>
      <c r="K223" s="232">
        <v>31.399000000000001</v>
      </c>
      <c r="L223" s="233">
        <v>0</v>
      </c>
      <c r="M223" s="234"/>
      <c r="N223" s="235">
        <f>ROUND(L223*K223,2)</f>
        <v>0</v>
      </c>
      <c r="O223" s="235"/>
      <c r="P223" s="235"/>
      <c r="Q223" s="235"/>
      <c r="R223" s="48"/>
      <c r="T223" s="236" t="s">
        <v>22</v>
      </c>
      <c r="U223" s="56" t="s">
        <v>46</v>
      </c>
      <c r="V223" s="47"/>
      <c r="W223" s="237">
        <f>V223*K223</f>
        <v>0</v>
      </c>
      <c r="X223" s="237">
        <v>0</v>
      </c>
      <c r="Y223" s="237">
        <f>X223*K223</f>
        <v>0</v>
      </c>
      <c r="Z223" s="237">
        <v>0</v>
      </c>
      <c r="AA223" s="238">
        <f>Z223*K223</f>
        <v>0</v>
      </c>
      <c r="AR223" s="21" t="s">
        <v>205</v>
      </c>
      <c r="AT223" s="21" t="s">
        <v>192</v>
      </c>
      <c r="AU223" s="21" t="s">
        <v>201</v>
      </c>
      <c r="AY223" s="21" t="s">
        <v>191</v>
      </c>
      <c r="BE223" s="152">
        <f>IF(U223="základní",N223,0)</f>
        <v>0</v>
      </c>
      <c r="BF223" s="152">
        <f>IF(U223="snížená",N223,0)</f>
        <v>0</v>
      </c>
      <c r="BG223" s="152">
        <f>IF(U223="zákl. přenesená",N223,0)</f>
        <v>0</v>
      </c>
      <c r="BH223" s="152">
        <f>IF(U223="sníž. přenesená",N223,0)</f>
        <v>0</v>
      </c>
      <c r="BI223" s="152">
        <f>IF(U223="nulová",N223,0)</f>
        <v>0</v>
      </c>
      <c r="BJ223" s="21" t="s">
        <v>89</v>
      </c>
      <c r="BK223" s="152">
        <f>ROUND(L223*K223,2)</f>
        <v>0</v>
      </c>
      <c r="BL223" s="21" t="s">
        <v>205</v>
      </c>
      <c r="BM223" s="21" t="s">
        <v>2341</v>
      </c>
    </row>
    <row r="224" s="10" customFormat="1" ht="29.88" customHeight="1">
      <c r="B224" s="215"/>
      <c r="C224" s="216"/>
      <c r="D224" s="225" t="s">
        <v>2258</v>
      </c>
      <c r="E224" s="225"/>
      <c r="F224" s="225"/>
      <c r="G224" s="225"/>
      <c r="H224" s="225"/>
      <c r="I224" s="225"/>
      <c r="J224" s="225"/>
      <c r="K224" s="225"/>
      <c r="L224" s="225"/>
      <c r="M224" s="225"/>
      <c r="N224" s="264">
        <f>BK224</f>
        <v>0</v>
      </c>
      <c r="O224" s="265"/>
      <c r="P224" s="265"/>
      <c r="Q224" s="265"/>
      <c r="R224" s="218"/>
      <c r="T224" s="219"/>
      <c r="U224" s="216"/>
      <c r="V224" s="216"/>
      <c r="W224" s="220">
        <f>W225+W235+W244</f>
        <v>0</v>
      </c>
      <c r="X224" s="216"/>
      <c r="Y224" s="220">
        <f>Y225+Y235+Y244</f>
        <v>0</v>
      </c>
      <c r="Z224" s="216"/>
      <c r="AA224" s="221">
        <f>AA225+AA235+AA244</f>
        <v>0</v>
      </c>
      <c r="AR224" s="222" t="s">
        <v>89</v>
      </c>
      <c r="AT224" s="223" t="s">
        <v>80</v>
      </c>
      <c r="AU224" s="223" t="s">
        <v>89</v>
      </c>
      <c r="AY224" s="222" t="s">
        <v>191</v>
      </c>
      <c r="BK224" s="224">
        <f>BK225+BK235+BK244</f>
        <v>0</v>
      </c>
    </row>
    <row r="225" s="10" customFormat="1" ht="14.88" customHeight="1">
      <c r="B225" s="215"/>
      <c r="C225" s="216"/>
      <c r="D225" s="225" t="s">
        <v>2251</v>
      </c>
      <c r="E225" s="225"/>
      <c r="F225" s="225"/>
      <c r="G225" s="225"/>
      <c r="H225" s="225"/>
      <c r="I225" s="225"/>
      <c r="J225" s="225"/>
      <c r="K225" s="225"/>
      <c r="L225" s="225"/>
      <c r="M225" s="225"/>
      <c r="N225" s="226">
        <f>BK225</f>
        <v>0</v>
      </c>
      <c r="O225" s="227"/>
      <c r="P225" s="227"/>
      <c r="Q225" s="227"/>
      <c r="R225" s="218"/>
      <c r="T225" s="219"/>
      <c r="U225" s="216"/>
      <c r="V225" s="216"/>
      <c r="W225" s="220">
        <f>SUM(W226:W234)</f>
        <v>0</v>
      </c>
      <c r="X225" s="216"/>
      <c r="Y225" s="220">
        <f>SUM(Y226:Y234)</f>
        <v>0</v>
      </c>
      <c r="Z225" s="216"/>
      <c r="AA225" s="221">
        <f>SUM(AA226:AA234)</f>
        <v>0</v>
      </c>
      <c r="AR225" s="222" t="s">
        <v>89</v>
      </c>
      <c r="AT225" s="223" t="s">
        <v>80</v>
      </c>
      <c r="AU225" s="223" t="s">
        <v>96</v>
      </c>
      <c r="AY225" s="222" t="s">
        <v>191</v>
      </c>
      <c r="BK225" s="224">
        <f>SUM(BK226:BK234)</f>
        <v>0</v>
      </c>
    </row>
    <row r="226" s="1" customFormat="1" ht="38.25" customHeight="1">
      <c r="B226" s="46"/>
      <c r="C226" s="228" t="s">
        <v>589</v>
      </c>
      <c r="D226" s="228" t="s">
        <v>192</v>
      </c>
      <c r="E226" s="229" t="s">
        <v>2264</v>
      </c>
      <c r="F226" s="230" t="s">
        <v>2265</v>
      </c>
      <c r="G226" s="230"/>
      <c r="H226" s="230"/>
      <c r="I226" s="230"/>
      <c r="J226" s="231" t="s">
        <v>315</v>
      </c>
      <c r="K226" s="232">
        <v>0.55000000000000004</v>
      </c>
      <c r="L226" s="233">
        <v>0</v>
      </c>
      <c r="M226" s="234"/>
      <c r="N226" s="235">
        <f>ROUND(L226*K226,2)</f>
        <v>0</v>
      </c>
      <c r="O226" s="235"/>
      <c r="P226" s="235"/>
      <c r="Q226" s="235"/>
      <c r="R226" s="48"/>
      <c r="T226" s="236" t="s">
        <v>22</v>
      </c>
      <c r="U226" s="56" t="s">
        <v>46</v>
      </c>
      <c r="V226" s="47"/>
      <c r="W226" s="237">
        <f>V226*K226</f>
        <v>0</v>
      </c>
      <c r="X226" s="237">
        <v>0</v>
      </c>
      <c r="Y226" s="237">
        <f>X226*K226</f>
        <v>0</v>
      </c>
      <c r="Z226" s="237">
        <v>0</v>
      </c>
      <c r="AA226" s="238">
        <f>Z226*K226</f>
        <v>0</v>
      </c>
      <c r="AR226" s="21" t="s">
        <v>205</v>
      </c>
      <c r="AT226" s="21" t="s">
        <v>192</v>
      </c>
      <c r="AU226" s="21" t="s">
        <v>201</v>
      </c>
      <c r="AY226" s="21" t="s">
        <v>191</v>
      </c>
      <c r="BE226" s="152">
        <f>IF(U226="základní",N226,0)</f>
        <v>0</v>
      </c>
      <c r="BF226" s="152">
        <f>IF(U226="snížená",N226,0)</f>
        <v>0</v>
      </c>
      <c r="BG226" s="152">
        <f>IF(U226="zákl. přenesená",N226,0)</f>
        <v>0</v>
      </c>
      <c r="BH226" s="152">
        <f>IF(U226="sníž. přenesená",N226,0)</f>
        <v>0</v>
      </c>
      <c r="BI226" s="152">
        <f>IF(U226="nulová",N226,0)</f>
        <v>0</v>
      </c>
      <c r="BJ226" s="21" t="s">
        <v>89</v>
      </c>
      <c r="BK226" s="152">
        <f>ROUND(L226*K226,2)</f>
        <v>0</v>
      </c>
      <c r="BL226" s="21" t="s">
        <v>205</v>
      </c>
      <c r="BM226" s="21" t="s">
        <v>2342</v>
      </c>
    </row>
    <row r="227" s="1" customFormat="1" ht="38.25" customHeight="1">
      <c r="B227" s="46"/>
      <c r="C227" s="228" t="s">
        <v>593</v>
      </c>
      <c r="D227" s="228" t="s">
        <v>192</v>
      </c>
      <c r="E227" s="229" t="s">
        <v>2267</v>
      </c>
      <c r="F227" s="230" t="s">
        <v>2268</v>
      </c>
      <c r="G227" s="230"/>
      <c r="H227" s="230"/>
      <c r="I227" s="230"/>
      <c r="J227" s="231" t="s">
        <v>315</v>
      </c>
      <c r="K227" s="232">
        <v>0.13800000000000001</v>
      </c>
      <c r="L227" s="233">
        <v>0</v>
      </c>
      <c r="M227" s="234"/>
      <c r="N227" s="235">
        <f>ROUND(L227*K227,2)</f>
        <v>0</v>
      </c>
      <c r="O227" s="235"/>
      <c r="P227" s="235"/>
      <c r="Q227" s="235"/>
      <c r="R227" s="48"/>
      <c r="T227" s="236" t="s">
        <v>22</v>
      </c>
      <c r="U227" s="56" t="s">
        <v>46</v>
      </c>
      <c r="V227" s="47"/>
      <c r="W227" s="237">
        <f>V227*K227</f>
        <v>0</v>
      </c>
      <c r="X227" s="237">
        <v>0</v>
      </c>
      <c r="Y227" s="237">
        <f>X227*K227</f>
        <v>0</v>
      </c>
      <c r="Z227" s="237">
        <v>0</v>
      </c>
      <c r="AA227" s="238">
        <f>Z227*K227</f>
        <v>0</v>
      </c>
      <c r="AR227" s="21" t="s">
        <v>205</v>
      </c>
      <c r="AT227" s="21" t="s">
        <v>192</v>
      </c>
      <c r="AU227" s="21" t="s">
        <v>201</v>
      </c>
      <c r="AY227" s="21" t="s">
        <v>191</v>
      </c>
      <c r="BE227" s="152">
        <f>IF(U227="základní",N227,0)</f>
        <v>0</v>
      </c>
      <c r="BF227" s="152">
        <f>IF(U227="snížená",N227,0)</f>
        <v>0</v>
      </c>
      <c r="BG227" s="152">
        <f>IF(U227="zákl. přenesená",N227,0)</f>
        <v>0</v>
      </c>
      <c r="BH227" s="152">
        <f>IF(U227="sníž. přenesená",N227,0)</f>
        <v>0</v>
      </c>
      <c r="BI227" s="152">
        <f>IF(U227="nulová",N227,0)</f>
        <v>0</v>
      </c>
      <c r="BJ227" s="21" t="s">
        <v>89</v>
      </c>
      <c r="BK227" s="152">
        <f>ROUND(L227*K227,2)</f>
        <v>0</v>
      </c>
      <c r="BL227" s="21" t="s">
        <v>205</v>
      </c>
      <c r="BM227" s="21" t="s">
        <v>2343</v>
      </c>
    </row>
    <row r="228" s="1" customFormat="1" ht="24" customHeight="1">
      <c r="B228" s="46"/>
      <c r="C228" s="47"/>
      <c r="D228" s="47"/>
      <c r="E228" s="47"/>
      <c r="F228" s="258" t="s">
        <v>2330</v>
      </c>
      <c r="G228" s="67"/>
      <c r="H228" s="67"/>
      <c r="I228" s="67"/>
      <c r="J228" s="47"/>
      <c r="K228" s="47"/>
      <c r="L228" s="47"/>
      <c r="M228" s="47"/>
      <c r="N228" s="47"/>
      <c r="O228" s="47"/>
      <c r="P228" s="47"/>
      <c r="Q228" s="47"/>
      <c r="R228" s="48"/>
      <c r="T228" s="197"/>
      <c r="U228" s="47"/>
      <c r="V228" s="47"/>
      <c r="W228" s="47"/>
      <c r="X228" s="47"/>
      <c r="Y228" s="47"/>
      <c r="Z228" s="47"/>
      <c r="AA228" s="100"/>
      <c r="AT228" s="21" t="s">
        <v>312</v>
      </c>
      <c r="AU228" s="21" t="s">
        <v>201</v>
      </c>
    </row>
    <row r="229" s="1" customFormat="1" ht="25.5" customHeight="1">
      <c r="B229" s="46"/>
      <c r="C229" s="228" t="s">
        <v>595</v>
      </c>
      <c r="D229" s="228" t="s">
        <v>192</v>
      </c>
      <c r="E229" s="229" t="s">
        <v>369</v>
      </c>
      <c r="F229" s="230" t="s">
        <v>370</v>
      </c>
      <c r="G229" s="230"/>
      <c r="H229" s="230"/>
      <c r="I229" s="230"/>
      <c r="J229" s="231" t="s">
        <v>315</v>
      </c>
      <c r="K229" s="232">
        <v>0.55000000000000004</v>
      </c>
      <c r="L229" s="233">
        <v>0</v>
      </c>
      <c r="M229" s="234"/>
      <c r="N229" s="235">
        <f>ROUND(L229*K229,2)</f>
        <v>0</v>
      </c>
      <c r="O229" s="235"/>
      <c r="P229" s="235"/>
      <c r="Q229" s="235"/>
      <c r="R229" s="48"/>
      <c r="T229" s="236" t="s">
        <v>22</v>
      </c>
      <c r="U229" s="56" t="s">
        <v>46</v>
      </c>
      <c r="V229" s="47"/>
      <c r="W229" s="237">
        <f>V229*K229</f>
        <v>0</v>
      </c>
      <c r="X229" s="237">
        <v>0</v>
      </c>
      <c r="Y229" s="237">
        <f>X229*K229</f>
        <v>0</v>
      </c>
      <c r="Z229" s="237">
        <v>0</v>
      </c>
      <c r="AA229" s="238">
        <f>Z229*K229</f>
        <v>0</v>
      </c>
      <c r="AR229" s="21" t="s">
        <v>205</v>
      </c>
      <c r="AT229" s="21" t="s">
        <v>192</v>
      </c>
      <c r="AU229" s="21" t="s">
        <v>201</v>
      </c>
      <c r="AY229" s="21" t="s">
        <v>191</v>
      </c>
      <c r="BE229" s="152">
        <f>IF(U229="základní",N229,0)</f>
        <v>0</v>
      </c>
      <c r="BF229" s="152">
        <f>IF(U229="snížená",N229,0)</f>
        <v>0</v>
      </c>
      <c r="BG229" s="152">
        <f>IF(U229="zákl. přenesená",N229,0)</f>
        <v>0</v>
      </c>
      <c r="BH229" s="152">
        <f>IF(U229="sníž. přenesená",N229,0)</f>
        <v>0</v>
      </c>
      <c r="BI229" s="152">
        <f>IF(U229="nulová",N229,0)</f>
        <v>0</v>
      </c>
      <c r="BJ229" s="21" t="s">
        <v>89</v>
      </c>
      <c r="BK229" s="152">
        <f>ROUND(L229*K229,2)</f>
        <v>0</v>
      </c>
      <c r="BL229" s="21" t="s">
        <v>205</v>
      </c>
      <c r="BM229" s="21" t="s">
        <v>2344</v>
      </c>
    </row>
    <row r="230" s="1" customFormat="1" ht="16.5" customHeight="1">
      <c r="B230" s="46"/>
      <c r="C230" s="47"/>
      <c r="D230" s="47"/>
      <c r="E230" s="47"/>
      <c r="F230" s="258" t="s">
        <v>388</v>
      </c>
      <c r="G230" s="67"/>
      <c r="H230" s="67"/>
      <c r="I230" s="67"/>
      <c r="J230" s="47"/>
      <c r="K230" s="47"/>
      <c r="L230" s="47"/>
      <c r="M230" s="47"/>
      <c r="N230" s="47"/>
      <c r="O230" s="47"/>
      <c r="P230" s="47"/>
      <c r="Q230" s="47"/>
      <c r="R230" s="48"/>
      <c r="T230" s="197"/>
      <c r="U230" s="47"/>
      <c r="V230" s="47"/>
      <c r="W230" s="47"/>
      <c r="X230" s="47"/>
      <c r="Y230" s="47"/>
      <c r="Z230" s="47"/>
      <c r="AA230" s="100"/>
      <c r="AT230" s="21" t="s">
        <v>312</v>
      </c>
      <c r="AU230" s="21" t="s">
        <v>201</v>
      </c>
    </row>
    <row r="231" s="1" customFormat="1" ht="38.25" customHeight="1">
      <c r="B231" s="46"/>
      <c r="C231" s="228" t="s">
        <v>597</v>
      </c>
      <c r="D231" s="228" t="s">
        <v>192</v>
      </c>
      <c r="E231" s="229" t="s">
        <v>373</v>
      </c>
      <c r="F231" s="230" t="s">
        <v>374</v>
      </c>
      <c r="G231" s="230"/>
      <c r="H231" s="230"/>
      <c r="I231" s="230"/>
      <c r="J231" s="231" t="s">
        <v>315</v>
      </c>
      <c r="K231" s="232">
        <v>5.5</v>
      </c>
      <c r="L231" s="233">
        <v>0</v>
      </c>
      <c r="M231" s="234"/>
      <c r="N231" s="235">
        <f>ROUND(L231*K231,2)</f>
        <v>0</v>
      </c>
      <c r="O231" s="235"/>
      <c r="P231" s="235"/>
      <c r="Q231" s="235"/>
      <c r="R231" s="48"/>
      <c r="T231" s="236" t="s">
        <v>22</v>
      </c>
      <c r="U231" s="56" t="s">
        <v>46</v>
      </c>
      <c r="V231" s="47"/>
      <c r="W231" s="237">
        <f>V231*K231</f>
        <v>0</v>
      </c>
      <c r="X231" s="237">
        <v>0</v>
      </c>
      <c r="Y231" s="237">
        <f>X231*K231</f>
        <v>0</v>
      </c>
      <c r="Z231" s="237">
        <v>0</v>
      </c>
      <c r="AA231" s="238">
        <f>Z231*K231</f>
        <v>0</v>
      </c>
      <c r="AR231" s="21" t="s">
        <v>205</v>
      </c>
      <c r="AT231" s="21" t="s">
        <v>192</v>
      </c>
      <c r="AU231" s="21" t="s">
        <v>201</v>
      </c>
      <c r="AY231" s="21" t="s">
        <v>191</v>
      </c>
      <c r="BE231" s="152">
        <f>IF(U231="základní",N231,0)</f>
        <v>0</v>
      </c>
      <c r="BF231" s="152">
        <f>IF(U231="snížená",N231,0)</f>
        <v>0</v>
      </c>
      <c r="BG231" s="152">
        <f>IF(U231="zákl. přenesená",N231,0)</f>
        <v>0</v>
      </c>
      <c r="BH231" s="152">
        <f>IF(U231="sníž. přenesená",N231,0)</f>
        <v>0</v>
      </c>
      <c r="BI231" s="152">
        <f>IF(U231="nulová",N231,0)</f>
        <v>0</v>
      </c>
      <c r="BJ231" s="21" t="s">
        <v>89</v>
      </c>
      <c r="BK231" s="152">
        <f>ROUND(L231*K231,2)</f>
        <v>0</v>
      </c>
      <c r="BL231" s="21" t="s">
        <v>205</v>
      </c>
      <c r="BM231" s="21" t="s">
        <v>2345</v>
      </c>
    </row>
    <row r="232" s="1" customFormat="1" ht="16.5" customHeight="1">
      <c r="B232" s="46"/>
      <c r="C232" s="47"/>
      <c r="D232" s="47"/>
      <c r="E232" s="47"/>
      <c r="F232" s="258" t="s">
        <v>376</v>
      </c>
      <c r="G232" s="67"/>
      <c r="H232" s="67"/>
      <c r="I232" s="67"/>
      <c r="J232" s="47"/>
      <c r="K232" s="47"/>
      <c r="L232" s="47"/>
      <c r="M232" s="47"/>
      <c r="N232" s="47"/>
      <c r="O232" s="47"/>
      <c r="P232" s="47"/>
      <c r="Q232" s="47"/>
      <c r="R232" s="48"/>
      <c r="T232" s="197"/>
      <c r="U232" s="47"/>
      <c r="V232" s="47"/>
      <c r="W232" s="47"/>
      <c r="X232" s="47"/>
      <c r="Y232" s="47"/>
      <c r="Z232" s="47"/>
      <c r="AA232" s="100"/>
      <c r="AT232" s="21" t="s">
        <v>312</v>
      </c>
      <c r="AU232" s="21" t="s">
        <v>201</v>
      </c>
    </row>
    <row r="233" s="1" customFormat="1" ht="16.5" customHeight="1">
      <c r="B233" s="46"/>
      <c r="C233" s="228" t="s">
        <v>602</v>
      </c>
      <c r="D233" s="228" t="s">
        <v>192</v>
      </c>
      <c r="E233" s="229" t="s">
        <v>385</v>
      </c>
      <c r="F233" s="230" t="s">
        <v>386</v>
      </c>
      <c r="G233" s="230"/>
      <c r="H233" s="230"/>
      <c r="I233" s="230"/>
      <c r="J233" s="231" t="s">
        <v>315</v>
      </c>
      <c r="K233" s="232">
        <v>0.55000000000000004</v>
      </c>
      <c r="L233" s="233">
        <v>0</v>
      </c>
      <c r="M233" s="234"/>
      <c r="N233" s="235">
        <f>ROUND(L233*K233,2)</f>
        <v>0</v>
      </c>
      <c r="O233" s="235"/>
      <c r="P233" s="235"/>
      <c r="Q233" s="235"/>
      <c r="R233" s="48"/>
      <c r="T233" s="236" t="s">
        <v>22</v>
      </c>
      <c r="U233" s="56" t="s">
        <v>46</v>
      </c>
      <c r="V233" s="47"/>
      <c r="W233" s="237">
        <f>V233*K233</f>
        <v>0</v>
      </c>
      <c r="X233" s="237">
        <v>0</v>
      </c>
      <c r="Y233" s="237">
        <f>X233*K233</f>
        <v>0</v>
      </c>
      <c r="Z233" s="237">
        <v>0</v>
      </c>
      <c r="AA233" s="238">
        <f>Z233*K233</f>
        <v>0</v>
      </c>
      <c r="AR233" s="21" t="s">
        <v>205</v>
      </c>
      <c r="AT233" s="21" t="s">
        <v>192</v>
      </c>
      <c r="AU233" s="21" t="s">
        <v>201</v>
      </c>
      <c r="AY233" s="21" t="s">
        <v>191</v>
      </c>
      <c r="BE233" s="152">
        <f>IF(U233="základní",N233,0)</f>
        <v>0</v>
      </c>
      <c r="BF233" s="152">
        <f>IF(U233="snížená",N233,0)</f>
        <v>0</v>
      </c>
      <c r="BG233" s="152">
        <f>IF(U233="zákl. přenesená",N233,0)</f>
        <v>0</v>
      </c>
      <c r="BH233" s="152">
        <f>IF(U233="sníž. přenesená",N233,0)</f>
        <v>0</v>
      </c>
      <c r="BI233" s="152">
        <f>IF(U233="nulová",N233,0)</f>
        <v>0</v>
      </c>
      <c r="BJ233" s="21" t="s">
        <v>89</v>
      </c>
      <c r="BK233" s="152">
        <f>ROUND(L233*K233,2)</f>
        <v>0</v>
      </c>
      <c r="BL233" s="21" t="s">
        <v>205</v>
      </c>
      <c r="BM233" s="21" t="s">
        <v>2346</v>
      </c>
    </row>
    <row r="234" s="1" customFormat="1" ht="25.5" customHeight="1">
      <c r="B234" s="46"/>
      <c r="C234" s="228" t="s">
        <v>604</v>
      </c>
      <c r="D234" s="228" t="s">
        <v>192</v>
      </c>
      <c r="E234" s="229" t="s">
        <v>390</v>
      </c>
      <c r="F234" s="230" t="s">
        <v>391</v>
      </c>
      <c r="G234" s="230"/>
      <c r="H234" s="230"/>
      <c r="I234" s="230"/>
      <c r="J234" s="231" t="s">
        <v>309</v>
      </c>
      <c r="K234" s="232">
        <v>0.98999999999999999</v>
      </c>
      <c r="L234" s="233">
        <v>0</v>
      </c>
      <c r="M234" s="234"/>
      <c r="N234" s="235">
        <f>ROUND(L234*K234,2)</f>
        <v>0</v>
      </c>
      <c r="O234" s="235"/>
      <c r="P234" s="235"/>
      <c r="Q234" s="235"/>
      <c r="R234" s="48"/>
      <c r="T234" s="236" t="s">
        <v>22</v>
      </c>
      <c r="U234" s="56" t="s">
        <v>46</v>
      </c>
      <c r="V234" s="47"/>
      <c r="W234" s="237">
        <f>V234*K234</f>
        <v>0</v>
      </c>
      <c r="X234" s="237">
        <v>0</v>
      </c>
      <c r="Y234" s="237">
        <f>X234*K234</f>
        <v>0</v>
      </c>
      <c r="Z234" s="237">
        <v>0</v>
      </c>
      <c r="AA234" s="238">
        <f>Z234*K234</f>
        <v>0</v>
      </c>
      <c r="AR234" s="21" t="s">
        <v>205</v>
      </c>
      <c r="AT234" s="21" t="s">
        <v>192</v>
      </c>
      <c r="AU234" s="21" t="s">
        <v>201</v>
      </c>
      <c r="AY234" s="21" t="s">
        <v>191</v>
      </c>
      <c r="BE234" s="152">
        <f>IF(U234="základní",N234,0)</f>
        <v>0</v>
      </c>
      <c r="BF234" s="152">
        <f>IF(U234="snížená",N234,0)</f>
        <v>0</v>
      </c>
      <c r="BG234" s="152">
        <f>IF(U234="zákl. přenesená",N234,0)</f>
        <v>0</v>
      </c>
      <c r="BH234" s="152">
        <f>IF(U234="sníž. přenesená",N234,0)</f>
        <v>0</v>
      </c>
      <c r="BI234" s="152">
        <f>IF(U234="nulová",N234,0)</f>
        <v>0</v>
      </c>
      <c r="BJ234" s="21" t="s">
        <v>89</v>
      </c>
      <c r="BK234" s="152">
        <f>ROUND(L234*K234,2)</f>
        <v>0</v>
      </c>
      <c r="BL234" s="21" t="s">
        <v>205</v>
      </c>
      <c r="BM234" s="21" t="s">
        <v>2347</v>
      </c>
    </row>
    <row r="235" s="10" customFormat="1" ht="22.32" customHeight="1">
      <c r="B235" s="215"/>
      <c r="C235" s="216"/>
      <c r="D235" s="225" t="s">
        <v>2253</v>
      </c>
      <c r="E235" s="225"/>
      <c r="F235" s="225"/>
      <c r="G235" s="225"/>
      <c r="H235" s="225"/>
      <c r="I235" s="225"/>
      <c r="J235" s="225"/>
      <c r="K235" s="225"/>
      <c r="L235" s="225"/>
      <c r="M235" s="225"/>
      <c r="N235" s="239">
        <f>BK235</f>
        <v>0</v>
      </c>
      <c r="O235" s="240"/>
      <c r="P235" s="240"/>
      <c r="Q235" s="240"/>
      <c r="R235" s="218"/>
      <c r="T235" s="219"/>
      <c r="U235" s="216"/>
      <c r="V235" s="216"/>
      <c r="W235" s="220">
        <f>SUM(W236:W243)</f>
        <v>0</v>
      </c>
      <c r="X235" s="216"/>
      <c r="Y235" s="220">
        <f>SUM(Y236:Y243)</f>
        <v>0</v>
      </c>
      <c r="Z235" s="216"/>
      <c r="AA235" s="221">
        <f>SUM(AA236:AA243)</f>
        <v>0</v>
      </c>
      <c r="AR235" s="222" t="s">
        <v>89</v>
      </c>
      <c r="AT235" s="223" t="s">
        <v>80</v>
      </c>
      <c r="AU235" s="223" t="s">
        <v>96</v>
      </c>
      <c r="AY235" s="222" t="s">
        <v>191</v>
      </c>
      <c r="BK235" s="224">
        <f>SUM(BK236:BK243)</f>
        <v>0</v>
      </c>
    </row>
    <row r="236" s="1" customFormat="1" ht="25.5" customHeight="1">
      <c r="B236" s="46"/>
      <c r="C236" s="228" t="s">
        <v>606</v>
      </c>
      <c r="D236" s="228" t="s">
        <v>192</v>
      </c>
      <c r="E236" s="229" t="s">
        <v>2297</v>
      </c>
      <c r="F236" s="230" t="s">
        <v>2298</v>
      </c>
      <c r="G236" s="230"/>
      <c r="H236" s="230"/>
      <c r="I236" s="230"/>
      <c r="J236" s="231" t="s">
        <v>348</v>
      </c>
      <c r="K236" s="232">
        <v>24.600000000000001</v>
      </c>
      <c r="L236" s="233">
        <v>0</v>
      </c>
      <c r="M236" s="234"/>
      <c r="N236" s="235">
        <f>ROUND(L236*K236,2)</f>
        <v>0</v>
      </c>
      <c r="O236" s="235"/>
      <c r="P236" s="235"/>
      <c r="Q236" s="235"/>
      <c r="R236" s="48"/>
      <c r="T236" s="236" t="s">
        <v>22</v>
      </c>
      <c r="U236" s="56" t="s">
        <v>46</v>
      </c>
      <c r="V236" s="47"/>
      <c r="W236" s="237">
        <f>V236*K236</f>
        <v>0</v>
      </c>
      <c r="X236" s="237">
        <v>0</v>
      </c>
      <c r="Y236" s="237">
        <f>X236*K236</f>
        <v>0</v>
      </c>
      <c r="Z236" s="237">
        <v>0</v>
      </c>
      <c r="AA236" s="238">
        <f>Z236*K236</f>
        <v>0</v>
      </c>
      <c r="AR236" s="21" t="s">
        <v>205</v>
      </c>
      <c r="AT236" s="21" t="s">
        <v>192</v>
      </c>
      <c r="AU236" s="21" t="s">
        <v>201</v>
      </c>
      <c r="AY236" s="21" t="s">
        <v>191</v>
      </c>
      <c r="BE236" s="152">
        <f>IF(U236="základní",N236,0)</f>
        <v>0</v>
      </c>
      <c r="BF236" s="152">
        <f>IF(U236="snížená",N236,0)</f>
        <v>0</v>
      </c>
      <c r="BG236" s="152">
        <f>IF(U236="zákl. přenesená",N236,0)</f>
        <v>0</v>
      </c>
      <c r="BH236" s="152">
        <f>IF(U236="sníž. přenesená",N236,0)</f>
        <v>0</v>
      </c>
      <c r="BI236" s="152">
        <f>IF(U236="nulová",N236,0)</f>
        <v>0</v>
      </c>
      <c r="BJ236" s="21" t="s">
        <v>89</v>
      </c>
      <c r="BK236" s="152">
        <f>ROUND(L236*K236,2)</f>
        <v>0</v>
      </c>
      <c r="BL236" s="21" t="s">
        <v>205</v>
      </c>
      <c r="BM236" s="21" t="s">
        <v>2348</v>
      </c>
    </row>
    <row r="237" s="1" customFormat="1" ht="25.5" customHeight="1">
      <c r="B237" s="46"/>
      <c r="C237" s="250" t="s">
        <v>611</v>
      </c>
      <c r="D237" s="250" t="s">
        <v>306</v>
      </c>
      <c r="E237" s="251" t="s">
        <v>1801</v>
      </c>
      <c r="F237" s="252" t="s">
        <v>2300</v>
      </c>
      <c r="G237" s="252"/>
      <c r="H237" s="252"/>
      <c r="I237" s="252"/>
      <c r="J237" s="253" t="s">
        <v>304</v>
      </c>
      <c r="K237" s="254">
        <v>37.100000000000001</v>
      </c>
      <c r="L237" s="255">
        <v>0</v>
      </c>
      <c r="M237" s="256"/>
      <c r="N237" s="257">
        <f>ROUND(L237*K237,2)</f>
        <v>0</v>
      </c>
      <c r="O237" s="235"/>
      <c r="P237" s="235"/>
      <c r="Q237" s="235"/>
      <c r="R237" s="48"/>
      <c r="T237" s="236" t="s">
        <v>22</v>
      </c>
      <c r="U237" s="56" t="s">
        <v>46</v>
      </c>
      <c r="V237" s="47"/>
      <c r="W237" s="237">
        <f>V237*K237</f>
        <v>0</v>
      </c>
      <c r="X237" s="237">
        <v>0.0085000000000000006</v>
      </c>
      <c r="Y237" s="237">
        <f>X237*K237</f>
        <v>0</v>
      </c>
      <c r="Z237" s="237">
        <v>0</v>
      </c>
      <c r="AA237" s="238">
        <f>Z237*K237</f>
        <v>0</v>
      </c>
      <c r="AR237" s="21" t="s">
        <v>220</v>
      </c>
      <c r="AT237" s="21" t="s">
        <v>306</v>
      </c>
      <c r="AU237" s="21" t="s">
        <v>201</v>
      </c>
      <c r="AY237" s="21" t="s">
        <v>191</v>
      </c>
      <c r="BE237" s="152">
        <f>IF(U237="základní",N237,0)</f>
        <v>0</v>
      </c>
      <c r="BF237" s="152">
        <f>IF(U237="snížená",N237,0)</f>
        <v>0</v>
      </c>
      <c r="BG237" s="152">
        <f>IF(U237="zákl. přenesená",N237,0)</f>
        <v>0</v>
      </c>
      <c r="BH237" s="152">
        <f>IF(U237="sníž. přenesená",N237,0)</f>
        <v>0</v>
      </c>
      <c r="BI237" s="152">
        <f>IF(U237="nulová",N237,0)</f>
        <v>0</v>
      </c>
      <c r="BJ237" s="21" t="s">
        <v>89</v>
      </c>
      <c r="BK237" s="152">
        <f>ROUND(L237*K237,2)</f>
        <v>0</v>
      </c>
      <c r="BL237" s="21" t="s">
        <v>205</v>
      </c>
      <c r="BM237" s="21" t="s">
        <v>2349</v>
      </c>
    </row>
    <row r="238" s="1" customFormat="1" ht="120" customHeight="1">
      <c r="B238" s="46"/>
      <c r="C238" s="47"/>
      <c r="D238" s="47"/>
      <c r="E238" s="47"/>
      <c r="F238" s="258" t="s">
        <v>2302</v>
      </c>
      <c r="G238" s="67"/>
      <c r="H238" s="67"/>
      <c r="I238" s="67"/>
      <c r="J238" s="47"/>
      <c r="K238" s="47"/>
      <c r="L238" s="47"/>
      <c r="M238" s="47"/>
      <c r="N238" s="47"/>
      <c r="O238" s="47"/>
      <c r="P238" s="47"/>
      <c r="Q238" s="47"/>
      <c r="R238" s="48"/>
      <c r="T238" s="197"/>
      <c r="U238" s="47"/>
      <c r="V238" s="47"/>
      <c r="W238" s="47"/>
      <c r="X238" s="47"/>
      <c r="Y238" s="47"/>
      <c r="Z238" s="47"/>
      <c r="AA238" s="100"/>
      <c r="AT238" s="21" t="s">
        <v>312</v>
      </c>
      <c r="AU238" s="21" t="s">
        <v>201</v>
      </c>
    </row>
    <row r="239" s="1" customFormat="1" ht="25.5" customHeight="1">
      <c r="B239" s="46"/>
      <c r="C239" s="228" t="s">
        <v>615</v>
      </c>
      <c r="D239" s="228" t="s">
        <v>192</v>
      </c>
      <c r="E239" s="229" t="s">
        <v>2303</v>
      </c>
      <c r="F239" s="230" t="s">
        <v>2304</v>
      </c>
      <c r="G239" s="230"/>
      <c r="H239" s="230"/>
      <c r="I239" s="230"/>
      <c r="J239" s="231" t="s">
        <v>688</v>
      </c>
      <c r="K239" s="232">
        <v>12</v>
      </c>
      <c r="L239" s="233">
        <v>0</v>
      </c>
      <c r="M239" s="234"/>
      <c r="N239" s="235">
        <f>ROUND(L239*K239,2)</f>
        <v>0</v>
      </c>
      <c r="O239" s="235"/>
      <c r="P239" s="235"/>
      <c r="Q239" s="235"/>
      <c r="R239" s="48"/>
      <c r="T239" s="236" t="s">
        <v>22</v>
      </c>
      <c r="U239" s="56" t="s">
        <v>46</v>
      </c>
      <c r="V239" s="47"/>
      <c r="W239" s="237">
        <f>V239*K239</f>
        <v>0</v>
      </c>
      <c r="X239" s="237">
        <v>0.17488999999999999</v>
      </c>
      <c r="Y239" s="237">
        <f>X239*K239</f>
        <v>0</v>
      </c>
      <c r="Z239" s="237">
        <v>0</v>
      </c>
      <c r="AA239" s="238">
        <f>Z239*K239</f>
        <v>0</v>
      </c>
      <c r="AR239" s="21" t="s">
        <v>205</v>
      </c>
      <c r="AT239" s="21" t="s">
        <v>192</v>
      </c>
      <c r="AU239" s="21" t="s">
        <v>201</v>
      </c>
      <c r="AY239" s="21" t="s">
        <v>191</v>
      </c>
      <c r="BE239" s="152">
        <f>IF(U239="základní",N239,0)</f>
        <v>0</v>
      </c>
      <c r="BF239" s="152">
        <f>IF(U239="snížená",N239,0)</f>
        <v>0</v>
      </c>
      <c r="BG239" s="152">
        <f>IF(U239="zákl. přenesená",N239,0)</f>
        <v>0</v>
      </c>
      <c r="BH239" s="152">
        <f>IF(U239="sníž. přenesená",N239,0)</f>
        <v>0</v>
      </c>
      <c r="BI239" s="152">
        <f>IF(U239="nulová",N239,0)</f>
        <v>0</v>
      </c>
      <c r="BJ239" s="21" t="s">
        <v>89</v>
      </c>
      <c r="BK239" s="152">
        <f>ROUND(L239*K239,2)</f>
        <v>0</v>
      </c>
      <c r="BL239" s="21" t="s">
        <v>205</v>
      </c>
      <c r="BM239" s="21" t="s">
        <v>2350</v>
      </c>
    </row>
    <row r="240" s="1" customFormat="1" ht="25.5" customHeight="1">
      <c r="B240" s="46"/>
      <c r="C240" s="250" t="s">
        <v>620</v>
      </c>
      <c r="D240" s="250" t="s">
        <v>306</v>
      </c>
      <c r="E240" s="251" t="s">
        <v>1821</v>
      </c>
      <c r="F240" s="252" t="s">
        <v>2351</v>
      </c>
      <c r="G240" s="252"/>
      <c r="H240" s="252"/>
      <c r="I240" s="252"/>
      <c r="J240" s="253" t="s">
        <v>688</v>
      </c>
      <c r="K240" s="254">
        <v>10</v>
      </c>
      <c r="L240" s="255">
        <v>0</v>
      </c>
      <c r="M240" s="256"/>
      <c r="N240" s="257">
        <f>ROUND(L240*K240,2)</f>
        <v>0</v>
      </c>
      <c r="O240" s="235"/>
      <c r="P240" s="235"/>
      <c r="Q240" s="235"/>
      <c r="R240" s="48"/>
      <c r="T240" s="236" t="s">
        <v>22</v>
      </c>
      <c r="U240" s="56" t="s">
        <v>46</v>
      </c>
      <c r="V240" s="47"/>
      <c r="W240" s="237">
        <f>V240*K240</f>
        <v>0</v>
      </c>
      <c r="X240" s="237">
        <v>0.0057400000000000003</v>
      </c>
      <c r="Y240" s="237">
        <f>X240*K240</f>
        <v>0</v>
      </c>
      <c r="Z240" s="237">
        <v>0</v>
      </c>
      <c r="AA240" s="238">
        <f>Z240*K240</f>
        <v>0</v>
      </c>
      <c r="AR240" s="21" t="s">
        <v>220</v>
      </c>
      <c r="AT240" s="21" t="s">
        <v>306</v>
      </c>
      <c r="AU240" s="21" t="s">
        <v>201</v>
      </c>
      <c r="AY240" s="21" t="s">
        <v>191</v>
      </c>
      <c r="BE240" s="152">
        <f>IF(U240="základní",N240,0)</f>
        <v>0</v>
      </c>
      <c r="BF240" s="152">
        <f>IF(U240="snížená",N240,0)</f>
        <v>0</v>
      </c>
      <c r="BG240" s="152">
        <f>IF(U240="zákl. přenesená",N240,0)</f>
        <v>0</v>
      </c>
      <c r="BH240" s="152">
        <f>IF(U240="sníž. přenesená",N240,0)</f>
        <v>0</v>
      </c>
      <c r="BI240" s="152">
        <f>IF(U240="nulová",N240,0)</f>
        <v>0</v>
      </c>
      <c r="BJ240" s="21" t="s">
        <v>89</v>
      </c>
      <c r="BK240" s="152">
        <f>ROUND(L240*K240,2)</f>
        <v>0</v>
      </c>
      <c r="BL240" s="21" t="s">
        <v>205</v>
      </c>
      <c r="BM240" s="21" t="s">
        <v>2352</v>
      </c>
    </row>
    <row r="241" s="1" customFormat="1" ht="60" customHeight="1">
      <c r="B241" s="46"/>
      <c r="C241" s="47"/>
      <c r="D241" s="47"/>
      <c r="E241" s="47"/>
      <c r="F241" s="258" t="s">
        <v>2308</v>
      </c>
      <c r="G241" s="67"/>
      <c r="H241" s="67"/>
      <c r="I241" s="67"/>
      <c r="J241" s="47"/>
      <c r="K241" s="47"/>
      <c r="L241" s="47"/>
      <c r="M241" s="47"/>
      <c r="N241" s="47"/>
      <c r="O241" s="47"/>
      <c r="P241" s="47"/>
      <c r="Q241" s="47"/>
      <c r="R241" s="48"/>
      <c r="T241" s="197"/>
      <c r="U241" s="47"/>
      <c r="V241" s="47"/>
      <c r="W241" s="47"/>
      <c r="X241" s="47"/>
      <c r="Y241" s="47"/>
      <c r="Z241" s="47"/>
      <c r="AA241" s="100"/>
      <c r="AT241" s="21" t="s">
        <v>312</v>
      </c>
      <c r="AU241" s="21" t="s">
        <v>201</v>
      </c>
    </row>
    <row r="242" s="1" customFormat="1" ht="16.5" customHeight="1">
      <c r="B242" s="46"/>
      <c r="C242" s="250" t="s">
        <v>624</v>
      </c>
      <c r="D242" s="250" t="s">
        <v>306</v>
      </c>
      <c r="E242" s="251" t="s">
        <v>1827</v>
      </c>
      <c r="F242" s="252" t="s">
        <v>2353</v>
      </c>
      <c r="G242" s="252"/>
      <c r="H242" s="252"/>
      <c r="I242" s="252"/>
      <c r="J242" s="253" t="s">
        <v>688</v>
      </c>
      <c r="K242" s="254">
        <v>2</v>
      </c>
      <c r="L242" s="255">
        <v>0</v>
      </c>
      <c r="M242" s="256"/>
      <c r="N242" s="257">
        <f>ROUND(L242*K242,2)</f>
        <v>0</v>
      </c>
      <c r="O242" s="235"/>
      <c r="P242" s="235"/>
      <c r="Q242" s="235"/>
      <c r="R242" s="48"/>
      <c r="T242" s="236" t="s">
        <v>22</v>
      </c>
      <c r="U242" s="56" t="s">
        <v>46</v>
      </c>
      <c r="V242" s="47"/>
      <c r="W242" s="237">
        <f>V242*K242</f>
        <v>0</v>
      </c>
      <c r="X242" s="237">
        <v>0.00513</v>
      </c>
      <c r="Y242" s="237">
        <f>X242*K242</f>
        <v>0</v>
      </c>
      <c r="Z242" s="237">
        <v>0</v>
      </c>
      <c r="AA242" s="238">
        <f>Z242*K242</f>
        <v>0</v>
      </c>
      <c r="AR242" s="21" t="s">
        <v>220</v>
      </c>
      <c r="AT242" s="21" t="s">
        <v>306</v>
      </c>
      <c r="AU242" s="21" t="s">
        <v>201</v>
      </c>
      <c r="AY242" s="21" t="s">
        <v>191</v>
      </c>
      <c r="BE242" s="152">
        <f>IF(U242="základní",N242,0)</f>
        <v>0</v>
      </c>
      <c r="BF242" s="152">
        <f>IF(U242="snížená",N242,0)</f>
        <v>0</v>
      </c>
      <c r="BG242" s="152">
        <f>IF(U242="zákl. přenesená",N242,0)</f>
        <v>0</v>
      </c>
      <c r="BH242" s="152">
        <f>IF(U242="sníž. přenesená",N242,0)</f>
        <v>0</v>
      </c>
      <c r="BI242" s="152">
        <f>IF(U242="nulová",N242,0)</f>
        <v>0</v>
      </c>
      <c r="BJ242" s="21" t="s">
        <v>89</v>
      </c>
      <c r="BK242" s="152">
        <f>ROUND(L242*K242,2)</f>
        <v>0</v>
      </c>
      <c r="BL242" s="21" t="s">
        <v>205</v>
      </c>
      <c r="BM242" s="21" t="s">
        <v>2354</v>
      </c>
    </row>
    <row r="243" s="1" customFormat="1" ht="48" customHeight="1">
      <c r="B243" s="46"/>
      <c r="C243" s="47"/>
      <c r="D243" s="47"/>
      <c r="E243" s="47"/>
      <c r="F243" s="258" t="s">
        <v>2355</v>
      </c>
      <c r="G243" s="67"/>
      <c r="H243" s="67"/>
      <c r="I243" s="67"/>
      <c r="J243" s="47"/>
      <c r="K243" s="47"/>
      <c r="L243" s="47"/>
      <c r="M243" s="47"/>
      <c r="N243" s="47"/>
      <c r="O243" s="47"/>
      <c r="P243" s="47"/>
      <c r="Q243" s="47"/>
      <c r="R243" s="48"/>
      <c r="T243" s="197"/>
      <c r="U243" s="47"/>
      <c r="V243" s="47"/>
      <c r="W243" s="47"/>
      <c r="X243" s="47"/>
      <c r="Y243" s="47"/>
      <c r="Z243" s="47"/>
      <c r="AA243" s="100"/>
      <c r="AT243" s="21" t="s">
        <v>312</v>
      </c>
      <c r="AU243" s="21" t="s">
        <v>201</v>
      </c>
    </row>
    <row r="244" s="10" customFormat="1" ht="22.32" customHeight="1">
      <c r="B244" s="215"/>
      <c r="C244" s="216"/>
      <c r="D244" s="225" t="s">
        <v>2255</v>
      </c>
      <c r="E244" s="225"/>
      <c r="F244" s="225"/>
      <c r="G244" s="225"/>
      <c r="H244" s="225"/>
      <c r="I244" s="225"/>
      <c r="J244" s="225"/>
      <c r="K244" s="225"/>
      <c r="L244" s="225"/>
      <c r="M244" s="225"/>
      <c r="N244" s="226">
        <f>BK244</f>
        <v>0</v>
      </c>
      <c r="O244" s="227"/>
      <c r="P244" s="227"/>
      <c r="Q244" s="227"/>
      <c r="R244" s="218"/>
      <c r="T244" s="219"/>
      <c r="U244" s="216"/>
      <c r="V244" s="216"/>
      <c r="W244" s="220">
        <f>W245</f>
        <v>0</v>
      </c>
      <c r="X244" s="216"/>
      <c r="Y244" s="220">
        <f>Y245</f>
        <v>0</v>
      </c>
      <c r="Z244" s="216"/>
      <c r="AA244" s="221">
        <f>AA245</f>
        <v>0</v>
      </c>
      <c r="AR244" s="222" t="s">
        <v>89</v>
      </c>
      <c r="AT244" s="223" t="s">
        <v>80</v>
      </c>
      <c r="AU244" s="223" t="s">
        <v>96</v>
      </c>
      <c r="AY244" s="222" t="s">
        <v>191</v>
      </c>
      <c r="BK244" s="224">
        <f>BK245</f>
        <v>0</v>
      </c>
    </row>
    <row r="245" s="1" customFormat="1" ht="25.5" customHeight="1">
      <c r="B245" s="46"/>
      <c r="C245" s="228" t="s">
        <v>629</v>
      </c>
      <c r="D245" s="228" t="s">
        <v>192</v>
      </c>
      <c r="E245" s="229" t="s">
        <v>2314</v>
      </c>
      <c r="F245" s="230" t="s">
        <v>2315</v>
      </c>
      <c r="G245" s="230"/>
      <c r="H245" s="230"/>
      <c r="I245" s="230"/>
      <c r="J245" s="231" t="s">
        <v>309</v>
      </c>
      <c r="K245" s="232">
        <v>2.4820000000000002</v>
      </c>
      <c r="L245" s="233">
        <v>0</v>
      </c>
      <c r="M245" s="234"/>
      <c r="N245" s="235">
        <f>ROUND(L245*K245,2)</f>
        <v>0</v>
      </c>
      <c r="O245" s="235"/>
      <c r="P245" s="235"/>
      <c r="Q245" s="235"/>
      <c r="R245" s="48"/>
      <c r="T245" s="236" t="s">
        <v>22</v>
      </c>
      <c r="U245" s="56" t="s">
        <v>46</v>
      </c>
      <c r="V245" s="47"/>
      <c r="W245" s="237">
        <f>V245*K245</f>
        <v>0</v>
      </c>
      <c r="X245" s="237">
        <v>0</v>
      </c>
      <c r="Y245" s="237">
        <f>X245*K245</f>
        <v>0</v>
      </c>
      <c r="Z245" s="237">
        <v>0</v>
      </c>
      <c r="AA245" s="238">
        <f>Z245*K245</f>
        <v>0</v>
      </c>
      <c r="AR245" s="21" t="s">
        <v>205</v>
      </c>
      <c r="AT245" s="21" t="s">
        <v>192</v>
      </c>
      <c r="AU245" s="21" t="s">
        <v>201</v>
      </c>
      <c r="AY245" s="21" t="s">
        <v>191</v>
      </c>
      <c r="BE245" s="152">
        <f>IF(U245="základní",N245,0)</f>
        <v>0</v>
      </c>
      <c r="BF245" s="152">
        <f>IF(U245="snížená",N245,0)</f>
        <v>0</v>
      </c>
      <c r="BG245" s="152">
        <f>IF(U245="zákl. přenesená",N245,0)</f>
        <v>0</v>
      </c>
      <c r="BH245" s="152">
        <f>IF(U245="sníž. přenesená",N245,0)</f>
        <v>0</v>
      </c>
      <c r="BI245" s="152">
        <f>IF(U245="nulová",N245,0)</f>
        <v>0</v>
      </c>
      <c r="BJ245" s="21" t="s">
        <v>89</v>
      </c>
      <c r="BK245" s="152">
        <f>ROUND(L245*K245,2)</f>
        <v>0</v>
      </c>
      <c r="BL245" s="21" t="s">
        <v>205</v>
      </c>
      <c r="BM245" s="21" t="s">
        <v>2356</v>
      </c>
    </row>
    <row r="246" s="10" customFormat="1" ht="29.88" customHeight="1">
      <c r="B246" s="215"/>
      <c r="C246" s="216"/>
      <c r="D246" s="225" t="s">
        <v>2259</v>
      </c>
      <c r="E246" s="225"/>
      <c r="F246" s="225"/>
      <c r="G246" s="225"/>
      <c r="H246" s="225"/>
      <c r="I246" s="225"/>
      <c r="J246" s="225"/>
      <c r="K246" s="225"/>
      <c r="L246" s="225"/>
      <c r="M246" s="225"/>
      <c r="N246" s="264">
        <f>BK246</f>
        <v>0</v>
      </c>
      <c r="O246" s="265"/>
      <c r="P246" s="265"/>
      <c r="Q246" s="265"/>
      <c r="R246" s="218"/>
      <c r="T246" s="219"/>
      <c r="U246" s="216"/>
      <c r="V246" s="216"/>
      <c r="W246" s="220">
        <f>W247+W251</f>
        <v>0</v>
      </c>
      <c r="X246" s="216"/>
      <c r="Y246" s="220">
        <f>Y247+Y251</f>
        <v>0</v>
      </c>
      <c r="Z246" s="216"/>
      <c r="AA246" s="221">
        <f>AA247+AA251</f>
        <v>0</v>
      </c>
      <c r="AR246" s="222" t="s">
        <v>89</v>
      </c>
      <c r="AT246" s="223" t="s">
        <v>80</v>
      </c>
      <c r="AU246" s="223" t="s">
        <v>89</v>
      </c>
      <c r="AY246" s="222" t="s">
        <v>191</v>
      </c>
      <c r="BK246" s="224">
        <f>BK247+BK251</f>
        <v>0</v>
      </c>
    </row>
    <row r="247" s="10" customFormat="1" ht="14.88" customHeight="1">
      <c r="B247" s="215"/>
      <c r="C247" s="216"/>
      <c r="D247" s="225" t="s">
        <v>2260</v>
      </c>
      <c r="E247" s="225"/>
      <c r="F247" s="225"/>
      <c r="G247" s="225"/>
      <c r="H247" s="225"/>
      <c r="I247" s="225"/>
      <c r="J247" s="225"/>
      <c r="K247" s="225"/>
      <c r="L247" s="225"/>
      <c r="M247" s="225"/>
      <c r="N247" s="226">
        <f>BK247</f>
        <v>0</v>
      </c>
      <c r="O247" s="227"/>
      <c r="P247" s="227"/>
      <c r="Q247" s="227"/>
      <c r="R247" s="218"/>
      <c r="T247" s="219"/>
      <c r="U247" s="216"/>
      <c r="V247" s="216"/>
      <c r="W247" s="220">
        <f>SUM(W248:W250)</f>
        <v>0</v>
      </c>
      <c r="X247" s="216"/>
      <c r="Y247" s="220">
        <f>SUM(Y248:Y250)</f>
        <v>0</v>
      </c>
      <c r="Z247" s="216"/>
      <c r="AA247" s="221">
        <f>SUM(AA248:AA250)</f>
        <v>0</v>
      </c>
      <c r="AR247" s="222" t="s">
        <v>89</v>
      </c>
      <c r="AT247" s="223" t="s">
        <v>80</v>
      </c>
      <c r="AU247" s="223" t="s">
        <v>96</v>
      </c>
      <c r="AY247" s="222" t="s">
        <v>191</v>
      </c>
      <c r="BK247" s="224">
        <f>SUM(BK248:BK250)</f>
        <v>0</v>
      </c>
    </row>
    <row r="248" s="1" customFormat="1" ht="38.25" customHeight="1">
      <c r="B248" s="46"/>
      <c r="C248" s="228" t="s">
        <v>634</v>
      </c>
      <c r="D248" s="228" t="s">
        <v>192</v>
      </c>
      <c r="E248" s="229" t="s">
        <v>2357</v>
      </c>
      <c r="F248" s="230" t="s">
        <v>2358</v>
      </c>
      <c r="G248" s="230"/>
      <c r="H248" s="230"/>
      <c r="I248" s="230"/>
      <c r="J248" s="231" t="s">
        <v>304</v>
      </c>
      <c r="K248" s="232">
        <v>17.100000000000001</v>
      </c>
      <c r="L248" s="233">
        <v>0</v>
      </c>
      <c r="M248" s="234"/>
      <c r="N248" s="235">
        <f>ROUND(L248*K248,2)</f>
        <v>0</v>
      </c>
      <c r="O248" s="235"/>
      <c r="P248" s="235"/>
      <c r="Q248" s="235"/>
      <c r="R248" s="48"/>
      <c r="T248" s="236" t="s">
        <v>22</v>
      </c>
      <c r="U248" s="56" t="s">
        <v>46</v>
      </c>
      <c r="V248" s="47"/>
      <c r="W248" s="237">
        <f>V248*K248</f>
        <v>0</v>
      </c>
      <c r="X248" s="237">
        <v>0.080030000000000004</v>
      </c>
      <c r="Y248" s="237">
        <f>X248*K248</f>
        <v>0</v>
      </c>
      <c r="Z248" s="237">
        <v>0</v>
      </c>
      <c r="AA248" s="238">
        <f>Z248*K248</f>
        <v>0</v>
      </c>
      <c r="AR248" s="21" t="s">
        <v>205</v>
      </c>
      <c r="AT248" s="21" t="s">
        <v>192</v>
      </c>
      <c r="AU248" s="21" t="s">
        <v>201</v>
      </c>
      <c r="AY248" s="21" t="s">
        <v>191</v>
      </c>
      <c r="BE248" s="152">
        <f>IF(U248="základní",N248,0)</f>
        <v>0</v>
      </c>
      <c r="BF248" s="152">
        <f>IF(U248="snížená",N248,0)</f>
        <v>0</v>
      </c>
      <c r="BG248" s="152">
        <f>IF(U248="zákl. přenesená",N248,0)</f>
        <v>0</v>
      </c>
      <c r="BH248" s="152">
        <f>IF(U248="sníž. přenesená",N248,0)</f>
        <v>0</v>
      </c>
      <c r="BI248" s="152">
        <f>IF(U248="nulová",N248,0)</f>
        <v>0</v>
      </c>
      <c r="BJ248" s="21" t="s">
        <v>89</v>
      </c>
      <c r="BK248" s="152">
        <f>ROUND(L248*K248,2)</f>
        <v>0</v>
      </c>
      <c r="BL248" s="21" t="s">
        <v>205</v>
      </c>
      <c r="BM248" s="21" t="s">
        <v>2359</v>
      </c>
    </row>
    <row r="249" s="1" customFormat="1" ht="16.5" customHeight="1">
      <c r="B249" s="46"/>
      <c r="C249" s="47"/>
      <c r="D249" s="47"/>
      <c r="E249" s="47"/>
      <c r="F249" s="258" t="s">
        <v>2360</v>
      </c>
      <c r="G249" s="67"/>
      <c r="H249" s="67"/>
      <c r="I249" s="67"/>
      <c r="J249" s="47"/>
      <c r="K249" s="47"/>
      <c r="L249" s="47"/>
      <c r="M249" s="47"/>
      <c r="N249" s="47"/>
      <c r="O249" s="47"/>
      <c r="P249" s="47"/>
      <c r="Q249" s="47"/>
      <c r="R249" s="48"/>
      <c r="T249" s="197"/>
      <c r="U249" s="47"/>
      <c r="V249" s="47"/>
      <c r="W249" s="47"/>
      <c r="X249" s="47"/>
      <c r="Y249" s="47"/>
      <c r="Z249" s="47"/>
      <c r="AA249" s="100"/>
      <c r="AT249" s="21" t="s">
        <v>312</v>
      </c>
      <c r="AU249" s="21" t="s">
        <v>201</v>
      </c>
    </row>
    <row r="250" s="1" customFormat="1" ht="16.5" customHeight="1">
      <c r="B250" s="46"/>
      <c r="C250" s="250" t="s">
        <v>638</v>
      </c>
      <c r="D250" s="250" t="s">
        <v>306</v>
      </c>
      <c r="E250" s="251" t="s">
        <v>2361</v>
      </c>
      <c r="F250" s="252" t="s">
        <v>2362</v>
      </c>
      <c r="G250" s="252"/>
      <c r="H250" s="252"/>
      <c r="I250" s="252"/>
      <c r="J250" s="253" t="s">
        <v>688</v>
      </c>
      <c r="K250" s="254">
        <v>71.819999999999993</v>
      </c>
      <c r="L250" s="255">
        <v>0</v>
      </c>
      <c r="M250" s="256"/>
      <c r="N250" s="257">
        <f>ROUND(L250*K250,2)</f>
        <v>0</v>
      </c>
      <c r="O250" s="235"/>
      <c r="P250" s="235"/>
      <c r="Q250" s="235"/>
      <c r="R250" s="48"/>
      <c r="T250" s="236" t="s">
        <v>22</v>
      </c>
      <c r="U250" s="56" t="s">
        <v>46</v>
      </c>
      <c r="V250" s="47"/>
      <c r="W250" s="237">
        <f>V250*K250</f>
        <v>0</v>
      </c>
      <c r="X250" s="237">
        <v>0.027</v>
      </c>
      <c r="Y250" s="237">
        <f>X250*K250</f>
        <v>0</v>
      </c>
      <c r="Z250" s="237">
        <v>0</v>
      </c>
      <c r="AA250" s="238">
        <f>Z250*K250</f>
        <v>0</v>
      </c>
      <c r="AR250" s="21" t="s">
        <v>220</v>
      </c>
      <c r="AT250" s="21" t="s">
        <v>306</v>
      </c>
      <c r="AU250" s="21" t="s">
        <v>201</v>
      </c>
      <c r="AY250" s="21" t="s">
        <v>191</v>
      </c>
      <c r="BE250" s="152">
        <f>IF(U250="základní",N250,0)</f>
        <v>0</v>
      </c>
      <c r="BF250" s="152">
        <f>IF(U250="snížená",N250,0)</f>
        <v>0</v>
      </c>
      <c r="BG250" s="152">
        <f>IF(U250="zákl. přenesená",N250,0)</f>
        <v>0</v>
      </c>
      <c r="BH250" s="152">
        <f>IF(U250="sníž. přenesená",N250,0)</f>
        <v>0</v>
      </c>
      <c r="BI250" s="152">
        <f>IF(U250="nulová",N250,0)</f>
        <v>0</v>
      </c>
      <c r="BJ250" s="21" t="s">
        <v>89</v>
      </c>
      <c r="BK250" s="152">
        <f>ROUND(L250*K250,2)</f>
        <v>0</v>
      </c>
      <c r="BL250" s="21" t="s">
        <v>205</v>
      </c>
      <c r="BM250" s="21" t="s">
        <v>2363</v>
      </c>
    </row>
    <row r="251" s="10" customFormat="1" ht="22.32" customHeight="1">
      <c r="B251" s="215"/>
      <c r="C251" s="216"/>
      <c r="D251" s="225" t="s">
        <v>2261</v>
      </c>
      <c r="E251" s="225"/>
      <c r="F251" s="225"/>
      <c r="G251" s="225"/>
      <c r="H251" s="225"/>
      <c r="I251" s="225"/>
      <c r="J251" s="225"/>
      <c r="K251" s="225"/>
      <c r="L251" s="225"/>
      <c r="M251" s="225"/>
      <c r="N251" s="239">
        <f>BK251</f>
        <v>0</v>
      </c>
      <c r="O251" s="240"/>
      <c r="P251" s="240"/>
      <c r="Q251" s="240"/>
      <c r="R251" s="218"/>
      <c r="T251" s="219"/>
      <c r="U251" s="216"/>
      <c r="V251" s="216"/>
      <c r="W251" s="220">
        <f>SUM(W252:W264)</f>
        <v>0</v>
      </c>
      <c r="X251" s="216"/>
      <c r="Y251" s="220">
        <f>SUM(Y252:Y264)</f>
        <v>0</v>
      </c>
      <c r="Z251" s="216"/>
      <c r="AA251" s="221">
        <f>SUM(AA252:AA264)</f>
        <v>0</v>
      </c>
      <c r="AR251" s="222" t="s">
        <v>89</v>
      </c>
      <c r="AT251" s="223" t="s">
        <v>80</v>
      </c>
      <c r="AU251" s="223" t="s">
        <v>96</v>
      </c>
      <c r="AY251" s="222" t="s">
        <v>191</v>
      </c>
      <c r="BK251" s="224">
        <f>SUM(BK252:BK264)</f>
        <v>0</v>
      </c>
    </row>
    <row r="252" s="1" customFormat="1" ht="38.25" customHeight="1">
      <c r="B252" s="46"/>
      <c r="C252" s="228" t="s">
        <v>642</v>
      </c>
      <c r="D252" s="228" t="s">
        <v>192</v>
      </c>
      <c r="E252" s="229" t="s">
        <v>2364</v>
      </c>
      <c r="F252" s="230" t="s">
        <v>2365</v>
      </c>
      <c r="G252" s="230"/>
      <c r="H252" s="230"/>
      <c r="I252" s="230"/>
      <c r="J252" s="231" t="s">
        <v>315</v>
      </c>
      <c r="K252" s="232">
        <v>12.606</v>
      </c>
      <c r="L252" s="233">
        <v>0</v>
      </c>
      <c r="M252" s="234"/>
      <c r="N252" s="235">
        <f>ROUND(L252*K252,2)</f>
        <v>0</v>
      </c>
      <c r="O252" s="235"/>
      <c r="P252" s="235"/>
      <c r="Q252" s="235"/>
      <c r="R252" s="48"/>
      <c r="T252" s="236" t="s">
        <v>22</v>
      </c>
      <c r="U252" s="56" t="s">
        <v>46</v>
      </c>
      <c r="V252" s="47"/>
      <c r="W252" s="237">
        <f>V252*K252</f>
        <v>0</v>
      </c>
      <c r="X252" s="237">
        <v>2.1600000000000001</v>
      </c>
      <c r="Y252" s="237">
        <f>X252*K252</f>
        <v>0</v>
      </c>
      <c r="Z252" s="237">
        <v>0</v>
      </c>
      <c r="AA252" s="238">
        <f>Z252*K252</f>
        <v>0</v>
      </c>
      <c r="AR252" s="21" t="s">
        <v>205</v>
      </c>
      <c r="AT252" s="21" t="s">
        <v>192</v>
      </c>
      <c r="AU252" s="21" t="s">
        <v>201</v>
      </c>
      <c r="AY252" s="21" t="s">
        <v>191</v>
      </c>
      <c r="BE252" s="152">
        <f>IF(U252="základní",N252,0)</f>
        <v>0</v>
      </c>
      <c r="BF252" s="152">
        <f>IF(U252="snížená",N252,0)</f>
        <v>0</v>
      </c>
      <c r="BG252" s="152">
        <f>IF(U252="zákl. přenesená",N252,0)</f>
        <v>0</v>
      </c>
      <c r="BH252" s="152">
        <f>IF(U252="sníž. přenesená",N252,0)</f>
        <v>0</v>
      </c>
      <c r="BI252" s="152">
        <f>IF(U252="nulová",N252,0)</f>
        <v>0</v>
      </c>
      <c r="BJ252" s="21" t="s">
        <v>89</v>
      </c>
      <c r="BK252" s="152">
        <f>ROUND(L252*K252,2)</f>
        <v>0</v>
      </c>
      <c r="BL252" s="21" t="s">
        <v>205</v>
      </c>
      <c r="BM252" s="21" t="s">
        <v>2366</v>
      </c>
    </row>
    <row r="253" s="1" customFormat="1" ht="36" customHeight="1">
      <c r="B253" s="46"/>
      <c r="C253" s="47"/>
      <c r="D253" s="47"/>
      <c r="E253" s="47"/>
      <c r="F253" s="258" t="s">
        <v>2367</v>
      </c>
      <c r="G253" s="67"/>
      <c r="H253" s="67"/>
      <c r="I253" s="67"/>
      <c r="J253" s="47"/>
      <c r="K253" s="47"/>
      <c r="L253" s="47"/>
      <c r="M253" s="47"/>
      <c r="N253" s="47"/>
      <c r="O253" s="47"/>
      <c r="P253" s="47"/>
      <c r="Q253" s="47"/>
      <c r="R253" s="48"/>
      <c r="T253" s="197"/>
      <c r="U253" s="47"/>
      <c r="V253" s="47"/>
      <c r="W253" s="47"/>
      <c r="X253" s="47"/>
      <c r="Y253" s="47"/>
      <c r="Z253" s="47"/>
      <c r="AA253" s="100"/>
      <c r="AT253" s="21" t="s">
        <v>312</v>
      </c>
      <c r="AU253" s="21" t="s">
        <v>201</v>
      </c>
    </row>
    <row r="254" s="1" customFormat="1" ht="38.25" customHeight="1">
      <c r="B254" s="46"/>
      <c r="C254" s="228" t="s">
        <v>646</v>
      </c>
      <c r="D254" s="228" t="s">
        <v>192</v>
      </c>
      <c r="E254" s="229" t="s">
        <v>2368</v>
      </c>
      <c r="F254" s="230" t="s">
        <v>2369</v>
      </c>
      <c r="G254" s="230"/>
      <c r="H254" s="230"/>
      <c r="I254" s="230"/>
      <c r="J254" s="231" t="s">
        <v>315</v>
      </c>
      <c r="K254" s="232">
        <v>3.008</v>
      </c>
      <c r="L254" s="233">
        <v>0</v>
      </c>
      <c r="M254" s="234"/>
      <c r="N254" s="235">
        <f>ROUND(L254*K254,2)</f>
        <v>0</v>
      </c>
      <c r="O254" s="235"/>
      <c r="P254" s="235"/>
      <c r="Q254" s="235"/>
      <c r="R254" s="48"/>
      <c r="T254" s="236" t="s">
        <v>22</v>
      </c>
      <c r="U254" s="56" t="s">
        <v>46</v>
      </c>
      <c r="V254" s="47"/>
      <c r="W254" s="237">
        <f>V254*K254</f>
        <v>0</v>
      </c>
      <c r="X254" s="237">
        <v>2.1600000000000001</v>
      </c>
      <c r="Y254" s="237">
        <f>X254*K254</f>
        <v>0</v>
      </c>
      <c r="Z254" s="237">
        <v>0</v>
      </c>
      <c r="AA254" s="238">
        <f>Z254*K254</f>
        <v>0</v>
      </c>
      <c r="AR254" s="21" t="s">
        <v>205</v>
      </c>
      <c r="AT254" s="21" t="s">
        <v>192</v>
      </c>
      <c r="AU254" s="21" t="s">
        <v>201</v>
      </c>
      <c r="AY254" s="21" t="s">
        <v>191</v>
      </c>
      <c r="BE254" s="152">
        <f>IF(U254="základní",N254,0)</f>
        <v>0</v>
      </c>
      <c r="BF254" s="152">
        <f>IF(U254="snížená",N254,0)</f>
        <v>0</v>
      </c>
      <c r="BG254" s="152">
        <f>IF(U254="zákl. přenesená",N254,0)</f>
        <v>0</v>
      </c>
      <c r="BH254" s="152">
        <f>IF(U254="sníž. přenesená",N254,0)</f>
        <v>0</v>
      </c>
      <c r="BI254" s="152">
        <f>IF(U254="nulová",N254,0)</f>
        <v>0</v>
      </c>
      <c r="BJ254" s="21" t="s">
        <v>89</v>
      </c>
      <c r="BK254" s="152">
        <f>ROUND(L254*K254,2)</f>
        <v>0</v>
      </c>
      <c r="BL254" s="21" t="s">
        <v>205</v>
      </c>
      <c r="BM254" s="21" t="s">
        <v>2370</v>
      </c>
    </row>
    <row r="255" s="1" customFormat="1" ht="36" customHeight="1">
      <c r="B255" s="46"/>
      <c r="C255" s="47"/>
      <c r="D255" s="47"/>
      <c r="E255" s="47"/>
      <c r="F255" s="258" t="s">
        <v>2371</v>
      </c>
      <c r="G255" s="67"/>
      <c r="H255" s="67"/>
      <c r="I255" s="67"/>
      <c r="J255" s="47"/>
      <c r="K255" s="47"/>
      <c r="L255" s="47"/>
      <c r="M255" s="47"/>
      <c r="N255" s="47"/>
      <c r="O255" s="47"/>
      <c r="P255" s="47"/>
      <c r="Q255" s="47"/>
      <c r="R255" s="48"/>
      <c r="T255" s="197"/>
      <c r="U255" s="47"/>
      <c r="V255" s="47"/>
      <c r="W255" s="47"/>
      <c r="X255" s="47"/>
      <c r="Y255" s="47"/>
      <c r="Z255" s="47"/>
      <c r="AA255" s="100"/>
      <c r="AT255" s="21" t="s">
        <v>312</v>
      </c>
      <c r="AU255" s="21" t="s">
        <v>201</v>
      </c>
    </row>
    <row r="256" s="1" customFormat="1" ht="25.5" customHeight="1">
      <c r="B256" s="46"/>
      <c r="C256" s="228" t="s">
        <v>651</v>
      </c>
      <c r="D256" s="228" t="s">
        <v>192</v>
      </c>
      <c r="E256" s="229" t="s">
        <v>2372</v>
      </c>
      <c r="F256" s="230" t="s">
        <v>2373</v>
      </c>
      <c r="G256" s="230"/>
      <c r="H256" s="230"/>
      <c r="I256" s="230"/>
      <c r="J256" s="231" t="s">
        <v>315</v>
      </c>
      <c r="K256" s="232">
        <v>1.7190000000000001</v>
      </c>
      <c r="L256" s="233">
        <v>0</v>
      </c>
      <c r="M256" s="234"/>
      <c r="N256" s="235">
        <f>ROUND(L256*K256,2)</f>
        <v>0</v>
      </c>
      <c r="O256" s="235"/>
      <c r="P256" s="235"/>
      <c r="Q256" s="235"/>
      <c r="R256" s="48"/>
      <c r="T256" s="236" t="s">
        <v>22</v>
      </c>
      <c r="U256" s="56" t="s">
        <v>46</v>
      </c>
      <c r="V256" s="47"/>
      <c r="W256" s="237">
        <f>V256*K256</f>
        <v>0</v>
      </c>
      <c r="X256" s="237">
        <v>1.98</v>
      </c>
      <c r="Y256" s="237">
        <f>X256*K256</f>
        <v>0</v>
      </c>
      <c r="Z256" s="237">
        <v>0</v>
      </c>
      <c r="AA256" s="238">
        <f>Z256*K256</f>
        <v>0</v>
      </c>
      <c r="AR256" s="21" t="s">
        <v>205</v>
      </c>
      <c r="AT256" s="21" t="s">
        <v>192</v>
      </c>
      <c r="AU256" s="21" t="s">
        <v>201</v>
      </c>
      <c r="AY256" s="21" t="s">
        <v>191</v>
      </c>
      <c r="BE256" s="152">
        <f>IF(U256="základní",N256,0)</f>
        <v>0</v>
      </c>
      <c r="BF256" s="152">
        <f>IF(U256="snížená",N256,0)</f>
        <v>0</v>
      </c>
      <c r="BG256" s="152">
        <f>IF(U256="zákl. přenesená",N256,0)</f>
        <v>0</v>
      </c>
      <c r="BH256" s="152">
        <f>IF(U256="sníž. přenesená",N256,0)</f>
        <v>0</v>
      </c>
      <c r="BI256" s="152">
        <f>IF(U256="nulová",N256,0)</f>
        <v>0</v>
      </c>
      <c r="BJ256" s="21" t="s">
        <v>89</v>
      </c>
      <c r="BK256" s="152">
        <f>ROUND(L256*K256,2)</f>
        <v>0</v>
      </c>
      <c r="BL256" s="21" t="s">
        <v>205</v>
      </c>
      <c r="BM256" s="21" t="s">
        <v>2374</v>
      </c>
    </row>
    <row r="257" s="1" customFormat="1" ht="24" customHeight="1">
      <c r="B257" s="46"/>
      <c r="C257" s="47"/>
      <c r="D257" s="47"/>
      <c r="E257" s="47"/>
      <c r="F257" s="258" t="s">
        <v>2375</v>
      </c>
      <c r="G257" s="67"/>
      <c r="H257" s="67"/>
      <c r="I257" s="67"/>
      <c r="J257" s="47"/>
      <c r="K257" s="47"/>
      <c r="L257" s="47"/>
      <c r="M257" s="47"/>
      <c r="N257" s="47"/>
      <c r="O257" s="47"/>
      <c r="P257" s="47"/>
      <c r="Q257" s="47"/>
      <c r="R257" s="48"/>
      <c r="T257" s="197"/>
      <c r="U257" s="47"/>
      <c r="V257" s="47"/>
      <c r="W257" s="47"/>
      <c r="X257" s="47"/>
      <c r="Y257" s="47"/>
      <c r="Z257" s="47"/>
      <c r="AA257" s="100"/>
      <c r="AT257" s="21" t="s">
        <v>312</v>
      </c>
      <c r="AU257" s="21" t="s">
        <v>201</v>
      </c>
    </row>
    <row r="258" s="1" customFormat="1" ht="25.5" customHeight="1">
      <c r="B258" s="46"/>
      <c r="C258" s="228" t="s">
        <v>655</v>
      </c>
      <c r="D258" s="228" t="s">
        <v>192</v>
      </c>
      <c r="E258" s="229" t="s">
        <v>2376</v>
      </c>
      <c r="F258" s="230" t="s">
        <v>2377</v>
      </c>
      <c r="G258" s="230"/>
      <c r="H258" s="230"/>
      <c r="I258" s="230"/>
      <c r="J258" s="231" t="s">
        <v>315</v>
      </c>
      <c r="K258" s="232">
        <v>8.0399999999999991</v>
      </c>
      <c r="L258" s="233">
        <v>0</v>
      </c>
      <c r="M258" s="234"/>
      <c r="N258" s="235">
        <f>ROUND(L258*K258,2)</f>
        <v>0</v>
      </c>
      <c r="O258" s="235"/>
      <c r="P258" s="235"/>
      <c r="Q258" s="235"/>
      <c r="R258" s="48"/>
      <c r="T258" s="236" t="s">
        <v>22</v>
      </c>
      <c r="U258" s="56" t="s">
        <v>46</v>
      </c>
      <c r="V258" s="47"/>
      <c r="W258" s="237">
        <f>V258*K258</f>
        <v>0</v>
      </c>
      <c r="X258" s="237">
        <v>2.45329</v>
      </c>
      <c r="Y258" s="237">
        <f>X258*K258</f>
        <v>0</v>
      </c>
      <c r="Z258" s="237">
        <v>0</v>
      </c>
      <c r="AA258" s="238">
        <f>Z258*K258</f>
        <v>0</v>
      </c>
      <c r="AR258" s="21" t="s">
        <v>205</v>
      </c>
      <c r="AT258" s="21" t="s">
        <v>192</v>
      </c>
      <c r="AU258" s="21" t="s">
        <v>201</v>
      </c>
      <c r="AY258" s="21" t="s">
        <v>191</v>
      </c>
      <c r="BE258" s="152">
        <f>IF(U258="základní",N258,0)</f>
        <v>0</v>
      </c>
      <c r="BF258" s="152">
        <f>IF(U258="snížená",N258,0)</f>
        <v>0</v>
      </c>
      <c r="BG258" s="152">
        <f>IF(U258="zákl. přenesená",N258,0)</f>
        <v>0</v>
      </c>
      <c r="BH258" s="152">
        <f>IF(U258="sníž. přenesená",N258,0)</f>
        <v>0</v>
      </c>
      <c r="BI258" s="152">
        <f>IF(U258="nulová",N258,0)</f>
        <v>0</v>
      </c>
      <c r="BJ258" s="21" t="s">
        <v>89</v>
      </c>
      <c r="BK258" s="152">
        <f>ROUND(L258*K258,2)</f>
        <v>0</v>
      </c>
      <c r="BL258" s="21" t="s">
        <v>205</v>
      </c>
      <c r="BM258" s="21" t="s">
        <v>2378</v>
      </c>
    </row>
    <row r="259" s="1" customFormat="1" ht="60" customHeight="1">
      <c r="B259" s="46"/>
      <c r="C259" s="47"/>
      <c r="D259" s="47"/>
      <c r="E259" s="47"/>
      <c r="F259" s="258" t="s">
        <v>2379</v>
      </c>
      <c r="G259" s="67"/>
      <c r="H259" s="67"/>
      <c r="I259" s="67"/>
      <c r="J259" s="47"/>
      <c r="K259" s="47"/>
      <c r="L259" s="47"/>
      <c r="M259" s="47"/>
      <c r="N259" s="47"/>
      <c r="O259" s="47"/>
      <c r="P259" s="47"/>
      <c r="Q259" s="47"/>
      <c r="R259" s="48"/>
      <c r="T259" s="197"/>
      <c r="U259" s="47"/>
      <c r="V259" s="47"/>
      <c r="W259" s="47"/>
      <c r="X259" s="47"/>
      <c r="Y259" s="47"/>
      <c r="Z259" s="47"/>
      <c r="AA259" s="100"/>
      <c r="AT259" s="21" t="s">
        <v>312</v>
      </c>
      <c r="AU259" s="21" t="s">
        <v>201</v>
      </c>
    </row>
    <row r="260" s="1" customFormat="1" ht="16.5" customHeight="1">
      <c r="B260" s="46"/>
      <c r="C260" s="228" t="s">
        <v>660</v>
      </c>
      <c r="D260" s="228" t="s">
        <v>192</v>
      </c>
      <c r="E260" s="229" t="s">
        <v>443</v>
      </c>
      <c r="F260" s="230" t="s">
        <v>444</v>
      </c>
      <c r="G260" s="230"/>
      <c r="H260" s="230"/>
      <c r="I260" s="230"/>
      <c r="J260" s="231" t="s">
        <v>304</v>
      </c>
      <c r="K260" s="232">
        <v>4.7300000000000004</v>
      </c>
      <c r="L260" s="233">
        <v>0</v>
      </c>
      <c r="M260" s="234"/>
      <c r="N260" s="235">
        <f>ROUND(L260*K260,2)</f>
        <v>0</v>
      </c>
      <c r="O260" s="235"/>
      <c r="P260" s="235"/>
      <c r="Q260" s="235"/>
      <c r="R260" s="48"/>
      <c r="T260" s="236" t="s">
        <v>22</v>
      </c>
      <c r="U260" s="56" t="s">
        <v>46</v>
      </c>
      <c r="V260" s="47"/>
      <c r="W260" s="237">
        <f>V260*K260</f>
        <v>0</v>
      </c>
      <c r="X260" s="237">
        <v>0.0010300000000000001</v>
      </c>
      <c r="Y260" s="237">
        <f>X260*K260</f>
        <v>0</v>
      </c>
      <c r="Z260" s="237">
        <v>0</v>
      </c>
      <c r="AA260" s="238">
        <f>Z260*K260</f>
        <v>0</v>
      </c>
      <c r="AR260" s="21" t="s">
        <v>205</v>
      </c>
      <c r="AT260" s="21" t="s">
        <v>192</v>
      </c>
      <c r="AU260" s="21" t="s">
        <v>201</v>
      </c>
      <c r="AY260" s="21" t="s">
        <v>191</v>
      </c>
      <c r="BE260" s="152">
        <f>IF(U260="základní",N260,0)</f>
        <v>0</v>
      </c>
      <c r="BF260" s="152">
        <f>IF(U260="snížená",N260,0)</f>
        <v>0</v>
      </c>
      <c r="BG260" s="152">
        <f>IF(U260="zákl. přenesená",N260,0)</f>
        <v>0</v>
      </c>
      <c r="BH260" s="152">
        <f>IF(U260="sníž. přenesená",N260,0)</f>
        <v>0</v>
      </c>
      <c r="BI260" s="152">
        <f>IF(U260="nulová",N260,0)</f>
        <v>0</v>
      </c>
      <c r="BJ260" s="21" t="s">
        <v>89</v>
      </c>
      <c r="BK260" s="152">
        <f>ROUND(L260*K260,2)</f>
        <v>0</v>
      </c>
      <c r="BL260" s="21" t="s">
        <v>205</v>
      </c>
      <c r="BM260" s="21" t="s">
        <v>2380</v>
      </c>
    </row>
    <row r="261" s="1" customFormat="1" ht="16.5" customHeight="1">
      <c r="B261" s="46"/>
      <c r="C261" s="47"/>
      <c r="D261" s="47"/>
      <c r="E261" s="47"/>
      <c r="F261" s="258" t="s">
        <v>2381</v>
      </c>
      <c r="G261" s="67"/>
      <c r="H261" s="67"/>
      <c r="I261" s="67"/>
      <c r="J261" s="47"/>
      <c r="K261" s="47"/>
      <c r="L261" s="47"/>
      <c r="M261" s="47"/>
      <c r="N261" s="47"/>
      <c r="O261" s="47"/>
      <c r="P261" s="47"/>
      <c r="Q261" s="47"/>
      <c r="R261" s="48"/>
      <c r="T261" s="197"/>
      <c r="U261" s="47"/>
      <c r="V261" s="47"/>
      <c r="W261" s="47"/>
      <c r="X261" s="47"/>
      <c r="Y261" s="47"/>
      <c r="Z261" s="47"/>
      <c r="AA261" s="100"/>
      <c r="AT261" s="21" t="s">
        <v>312</v>
      </c>
      <c r="AU261" s="21" t="s">
        <v>201</v>
      </c>
    </row>
    <row r="262" s="1" customFormat="1" ht="16.5" customHeight="1">
      <c r="B262" s="46"/>
      <c r="C262" s="228" t="s">
        <v>1070</v>
      </c>
      <c r="D262" s="228" t="s">
        <v>192</v>
      </c>
      <c r="E262" s="229" t="s">
        <v>447</v>
      </c>
      <c r="F262" s="230" t="s">
        <v>448</v>
      </c>
      <c r="G262" s="230"/>
      <c r="H262" s="230"/>
      <c r="I262" s="230"/>
      <c r="J262" s="231" t="s">
        <v>304</v>
      </c>
      <c r="K262" s="232">
        <v>4.7300000000000004</v>
      </c>
      <c r="L262" s="233">
        <v>0</v>
      </c>
      <c r="M262" s="234"/>
      <c r="N262" s="235">
        <f>ROUND(L262*K262,2)</f>
        <v>0</v>
      </c>
      <c r="O262" s="235"/>
      <c r="P262" s="235"/>
      <c r="Q262" s="235"/>
      <c r="R262" s="48"/>
      <c r="T262" s="236" t="s">
        <v>22</v>
      </c>
      <c r="U262" s="56" t="s">
        <v>46</v>
      </c>
      <c r="V262" s="47"/>
      <c r="W262" s="237">
        <f>V262*K262</f>
        <v>0</v>
      </c>
      <c r="X262" s="237">
        <v>0</v>
      </c>
      <c r="Y262" s="237">
        <f>X262*K262</f>
        <v>0</v>
      </c>
      <c r="Z262" s="237">
        <v>0</v>
      </c>
      <c r="AA262" s="238">
        <f>Z262*K262</f>
        <v>0</v>
      </c>
      <c r="AR262" s="21" t="s">
        <v>205</v>
      </c>
      <c r="AT262" s="21" t="s">
        <v>192</v>
      </c>
      <c r="AU262" s="21" t="s">
        <v>201</v>
      </c>
      <c r="AY262" s="21" t="s">
        <v>191</v>
      </c>
      <c r="BE262" s="152">
        <f>IF(U262="základní",N262,0)</f>
        <v>0</v>
      </c>
      <c r="BF262" s="152">
        <f>IF(U262="snížená",N262,0)</f>
        <v>0</v>
      </c>
      <c r="BG262" s="152">
        <f>IF(U262="zákl. přenesená",N262,0)</f>
        <v>0</v>
      </c>
      <c r="BH262" s="152">
        <f>IF(U262="sníž. přenesená",N262,0)</f>
        <v>0</v>
      </c>
      <c r="BI262" s="152">
        <f>IF(U262="nulová",N262,0)</f>
        <v>0</v>
      </c>
      <c r="BJ262" s="21" t="s">
        <v>89</v>
      </c>
      <c r="BK262" s="152">
        <f>ROUND(L262*K262,2)</f>
        <v>0</v>
      </c>
      <c r="BL262" s="21" t="s">
        <v>205</v>
      </c>
      <c r="BM262" s="21" t="s">
        <v>2382</v>
      </c>
    </row>
    <row r="263" s="1" customFormat="1" ht="25.5" customHeight="1">
      <c r="B263" s="46"/>
      <c r="C263" s="228" t="s">
        <v>1074</v>
      </c>
      <c r="D263" s="228" t="s">
        <v>192</v>
      </c>
      <c r="E263" s="229" t="s">
        <v>2383</v>
      </c>
      <c r="F263" s="230" t="s">
        <v>2384</v>
      </c>
      <c r="G263" s="230"/>
      <c r="H263" s="230"/>
      <c r="I263" s="230"/>
      <c r="J263" s="231" t="s">
        <v>309</v>
      </c>
      <c r="K263" s="232">
        <v>0.52100000000000002</v>
      </c>
      <c r="L263" s="233">
        <v>0</v>
      </c>
      <c r="M263" s="234"/>
      <c r="N263" s="235">
        <f>ROUND(L263*K263,2)</f>
        <v>0</v>
      </c>
      <c r="O263" s="235"/>
      <c r="P263" s="235"/>
      <c r="Q263" s="235"/>
      <c r="R263" s="48"/>
      <c r="T263" s="236" t="s">
        <v>22</v>
      </c>
      <c r="U263" s="56" t="s">
        <v>46</v>
      </c>
      <c r="V263" s="47"/>
      <c r="W263" s="237">
        <f>V263*K263</f>
        <v>0</v>
      </c>
      <c r="X263" s="237">
        <v>1.0530600000000001</v>
      </c>
      <c r="Y263" s="237">
        <f>X263*K263</f>
        <v>0</v>
      </c>
      <c r="Z263" s="237">
        <v>0</v>
      </c>
      <c r="AA263" s="238">
        <f>Z263*K263</f>
        <v>0</v>
      </c>
      <c r="AR263" s="21" t="s">
        <v>205</v>
      </c>
      <c r="AT263" s="21" t="s">
        <v>192</v>
      </c>
      <c r="AU263" s="21" t="s">
        <v>201</v>
      </c>
      <c r="AY263" s="21" t="s">
        <v>191</v>
      </c>
      <c r="BE263" s="152">
        <f>IF(U263="základní",N263,0)</f>
        <v>0</v>
      </c>
      <c r="BF263" s="152">
        <f>IF(U263="snížená",N263,0)</f>
        <v>0</v>
      </c>
      <c r="BG263" s="152">
        <f>IF(U263="zákl. přenesená",N263,0)</f>
        <v>0</v>
      </c>
      <c r="BH263" s="152">
        <f>IF(U263="sníž. přenesená",N263,0)</f>
        <v>0</v>
      </c>
      <c r="BI263" s="152">
        <f>IF(U263="nulová",N263,0)</f>
        <v>0</v>
      </c>
      <c r="BJ263" s="21" t="s">
        <v>89</v>
      </c>
      <c r="BK263" s="152">
        <f>ROUND(L263*K263,2)</f>
        <v>0</v>
      </c>
      <c r="BL263" s="21" t="s">
        <v>205</v>
      </c>
      <c r="BM263" s="21" t="s">
        <v>2385</v>
      </c>
    </row>
    <row r="264" s="1" customFormat="1" ht="16.5" customHeight="1">
      <c r="B264" s="46"/>
      <c r="C264" s="47"/>
      <c r="D264" s="47"/>
      <c r="E264" s="47"/>
      <c r="F264" s="258" t="s">
        <v>2381</v>
      </c>
      <c r="G264" s="67"/>
      <c r="H264" s="67"/>
      <c r="I264" s="67"/>
      <c r="J264" s="47"/>
      <c r="K264" s="47"/>
      <c r="L264" s="47"/>
      <c r="M264" s="47"/>
      <c r="N264" s="47"/>
      <c r="O264" s="47"/>
      <c r="P264" s="47"/>
      <c r="Q264" s="47"/>
      <c r="R264" s="48"/>
      <c r="T264" s="197"/>
      <c r="U264" s="47"/>
      <c r="V264" s="47"/>
      <c r="W264" s="47"/>
      <c r="X264" s="47"/>
      <c r="Y264" s="47"/>
      <c r="Z264" s="47"/>
      <c r="AA264" s="100"/>
      <c r="AT264" s="21" t="s">
        <v>312</v>
      </c>
      <c r="AU264" s="21" t="s">
        <v>201</v>
      </c>
    </row>
    <row r="265" s="1" customFormat="1" ht="49.92" customHeight="1">
      <c r="B265" s="46"/>
      <c r="C265" s="47"/>
      <c r="D265" s="217" t="s">
        <v>282</v>
      </c>
      <c r="E265" s="47"/>
      <c r="F265" s="47"/>
      <c r="G265" s="47"/>
      <c r="H265" s="47"/>
      <c r="I265" s="47"/>
      <c r="J265" s="47"/>
      <c r="K265" s="47"/>
      <c r="L265" s="47"/>
      <c r="M265" s="47"/>
      <c r="N265" s="261">
        <f>BK265</f>
        <v>0</v>
      </c>
      <c r="O265" s="262"/>
      <c r="P265" s="262"/>
      <c r="Q265" s="262"/>
      <c r="R265" s="48"/>
      <c r="T265" s="197"/>
      <c r="U265" s="47"/>
      <c r="V265" s="47"/>
      <c r="W265" s="47"/>
      <c r="X265" s="47"/>
      <c r="Y265" s="47"/>
      <c r="Z265" s="47"/>
      <c r="AA265" s="100"/>
      <c r="AT265" s="21" t="s">
        <v>80</v>
      </c>
      <c r="AU265" s="21" t="s">
        <v>81</v>
      </c>
      <c r="AY265" s="21" t="s">
        <v>283</v>
      </c>
      <c r="BK265" s="152">
        <f>SUM(BK266:BK270)</f>
        <v>0</v>
      </c>
    </row>
    <row r="266" s="1" customFormat="1" ht="22.32" customHeight="1">
      <c r="B266" s="46"/>
      <c r="C266" s="243" t="s">
        <v>22</v>
      </c>
      <c r="D266" s="243" t="s">
        <v>192</v>
      </c>
      <c r="E266" s="244" t="s">
        <v>22</v>
      </c>
      <c r="F266" s="245" t="s">
        <v>22</v>
      </c>
      <c r="G266" s="245"/>
      <c r="H266" s="245"/>
      <c r="I266" s="245"/>
      <c r="J266" s="246" t="s">
        <v>22</v>
      </c>
      <c r="K266" s="247"/>
      <c r="L266" s="233"/>
      <c r="M266" s="235"/>
      <c r="N266" s="235">
        <f>BK266</f>
        <v>0</v>
      </c>
      <c r="O266" s="235"/>
      <c r="P266" s="235"/>
      <c r="Q266" s="235"/>
      <c r="R266" s="48"/>
      <c r="T266" s="236" t="s">
        <v>22</v>
      </c>
      <c r="U266" s="248" t="s">
        <v>46</v>
      </c>
      <c r="V266" s="47"/>
      <c r="W266" s="47"/>
      <c r="X266" s="47"/>
      <c r="Y266" s="47"/>
      <c r="Z266" s="47"/>
      <c r="AA266" s="100"/>
      <c r="AT266" s="21" t="s">
        <v>283</v>
      </c>
      <c r="AU266" s="21" t="s">
        <v>89</v>
      </c>
      <c r="AY266" s="21" t="s">
        <v>283</v>
      </c>
      <c r="BE266" s="152">
        <f>IF(U266="základní",N266,0)</f>
        <v>0</v>
      </c>
      <c r="BF266" s="152">
        <f>IF(U266="snížená",N266,0)</f>
        <v>0</v>
      </c>
      <c r="BG266" s="152">
        <f>IF(U266="zákl. přenesená",N266,0)</f>
        <v>0</v>
      </c>
      <c r="BH266" s="152">
        <f>IF(U266="sníž. přenesená",N266,0)</f>
        <v>0</v>
      </c>
      <c r="BI266" s="152">
        <f>IF(U266="nulová",N266,0)</f>
        <v>0</v>
      </c>
      <c r="BJ266" s="21" t="s">
        <v>89</v>
      </c>
      <c r="BK266" s="152">
        <f>L266*K266</f>
        <v>0</v>
      </c>
    </row>
    <row r="267" s="1" customFormat="1" ht="22.32" customHeight="1">
      <c r="B267" s="46"/>
      <c r="C267" s="243" t="s">
        <v>22</v>
      </c>
      <c r="D267" s="243" t="s">
        <v>192</v>
      </c>
      <c r="E267" s="244" t="s">
        <v>22</v>
      </c>
      <c r="F267" s="245" t="s">
        <v>22</v>
      </c>
      <c r="G267" s="245"/>
      <c r="H267" s="245"/>
      <c r="I267" s="245"/>
      <c r="J267" s="246" t="s">
        <v>22</v>
      </c>
      <c r="K267" s="247"/>
      <c r="L267" s="233"/>
      <c r="M267" s="235"/>
      <c r="N267" s="235">
        <f>BK267</f>
        <v>0</v>
      </c>
      <c r="O267" s="235"/>
      <c r="P267" s="235"/>
      <c r="Q267" s="235"/>
      <c r="R267" s="48"/>
      <c r="T267" s="236" t="s">
        <v>22</v>
      </c>
      <c r="U267" s="248" t="s">
        <v>46</v>
      </c>
      <c r="V267" s="47"/>
      <c r="W267" s="47"/>
      <c r="X267" s="47"/>
      <c r="Y267" s="47"/>
      <c r="Z267" s="47"/>
      <c r="AA267" s="100"/>
      <c r="AT267" s="21" t="s">
        <v>283</v>
      </c>
      <c r="AU267" s="21" t="s">
        <v>89</v>
      </c>
      <c r="AY267" s="21" t="s">
        <v>283</v>
      </c>
      <c r="BE267" s="152">
        <f>IF(U267="základní",N267,0)</f>
        <v>0</v>
      </c>
      <c r="BF267" s="152">
        <f>IF(U267="snížená",N267,0)</f>
        <v>0</v>
      </c>
      <c r="BG267" s="152">
        <f>IF(U267="zákl. přenesená",N267,0)</f>
        <v>0</v>
      </c>
      <c r="BH267" s="152">
        <f>IF(U267="sníž. přenesená",N267,0)</f>
        <v>0</v>
      </c>
      <c r="BI267" s="152">
        <f>IF(U267="nulová",N267,0)</f>
        <v>0</v>
      </c>
      <c r="BJ267" s="21" t="s">
        <v>89</v>
      </c>
      <c r="BK267" s="152">
        <f>L267*K267</f>
        <v>0</v>
      </c>
    </row>
    <row r="268" s="1" customFormat="1" ht="22.32" customHeight="1">
      <c r="B268" s="46"/>
      <c r="C268" s="243" t="s">
        <v>22</v>
      </c>
      <c r="D268" s="243" t="s">
        <v>192</v>
      </c>
      <c r="E268" s="244" t="s">
        <v>22</v>
      </c>
      <c r="F268" s="245" t="s">
        <v>22</v>
      </c>
      <c r="G268" s="245"/>
      <c r="H268" s="245"/>
      <c r="I268" s="245"/>
      <c r="J268" s="246" t="s">
        <v>22</v>
      </c>
      <c r="K268" s="247"/>
      <c r="L268" s="233"/>
      <c r="M268" s="235"/>
      <c r="N268" s="235">
        <f>BK268</f>
        <v>0</v>
      </c>
      <c r="O268" s="235"/>
      <c r="P268" s="235"/>
      <c r="Q268" s="235"/>
      <c r="R268" s="48"/>
      <c r="T268" s="236" t="s">
        <v>22</v>
      </c>
      <c r="U268" s="248" t="s">
        <v>46</v>
      </c>
      <c r="V268" s="47"/>
      <c r="W268" s="47"/>
      <c r="X268" s="47"/>
      <c r="Y268" s="47"/>
      <c r="Z268" s="47"/>
      <c r="AA268" s="100"/>
      <c r="AT268" s="21" t="s">
        <v>283</v>
      </c>
      <c r="AU268" s="21" t="s">
        <v>89</v>
      </c>
      <c r="AY268" s="21" t="s">
        <v>283</v>
      </c>
      <c r="BE268" s="152">
        <f>IF(U268="základní",N268,0)</f>
        <v>0</v>
      </c>
      <c r="BF268" s="152">
        <f>IF(U268="snížená",N268,0)</f>
        <v>0</v>
      </c>
      <c r="BG268" s="152">
        <f>IF(U268="zákl. přenesená",N268,0)</f>
        <v>0</v>
      </c>
      <c r="BH268" s="152">
        <f>IF(U268="sníž. přenesená",N268,0)</f>
        <v>0</v>
      </c>
      <c r="BI268" s="152">
        <f>IF(U268="nulová",N268,0)</f>
        <v>0</v>
      </c>
      <c r="BJ268" s="21" t="s">
        <v>89</v>
      </c>
      <c r="BK268" s="152">
        <f>L268*K268</f>
        <v>0</v>
      </c>
    </row>
    <row r="269" s="1" customFormat="1" ht="22.32" customHeight="1">
      <c r="B269" s="46"/>
      <c r="C269" s="243" t="s">
        <v>22</v>
      </c>
      <c r="D269" s="243" t="s">
        <v>192</v>
      </c>
      <c r="E269" s="244" t="s">
        <v>22</v>
      </c>
      <c r="F269" s="245" t="s">
        <v>22</v>
      </c>
      <c r="G269" s="245"/>
      <c r="H269" s="245"/>
      <c r="I269" s="245"/>
      <c r="J269" s="246" t="s">
        <v>22</v>
      </c>
      <c r="K269" s="247"/>
      <c r="L269" s="233"/>
      <c r="M269" s="235"/>
      <c r="N269" s="235">
        <f>BK269</f>
        <v>0</v>
      </c>
      <c r="O269" s="235"/>
      <c r="P269" s="235"/>
      <c r="Q269" s="235"/>
      <c r="R269" s="48"/>
      <c r="T269" s="236" t="s">
        <v>22</v>
      </c>
      <c r="U269" s="248" t="s">
        <v>46</v>
      </c>
      <c r="V269" s="47"/>
      <c r="W269" s="47"/>
      <c r="X269" s="47"/>
      <c r="Y269" s="47"/>
      <c r="Z269" s="47"/>
      <c r="AA269" s="100"/>
      <c r="AT269" s="21" t="s">
        <v>283</v>
      </c>
      <c r="AU269" s="21" t="s">
        <v>89</v>
      </c>
      <c r="AY269" s="21" t="s">
        <v>283</v>
      </c>
      <c r="BE269" s="152">
        <f>IF(U269="základní",N269,0)</f>
        <v>0</v>
      </c>
      <c r="BF269" s="152">
        <f>IF(U269="snížená",N269,0)</f>
        <v>0</v>
      </c>
      <c r="BG269" s="152">
        <f>IF(U269="zákl. přenesená",N269,0)</f>
        <v>0</v>
      </c>
      <c r="BH269" s="152">
        <f>IF(U269="sníž. přenesená",N269,0)</f>
        <v>0</v>
      </c>
      <c r="BI269" s="152">
        <f>IF(U269="nulová",N269,0)</f>
        <v>0</v>
      </c>
      <c r="BJ269" s="21" t="s">
        <v>89</v>
      </c>
      <c r="BK269" s="152">
        <f>L269*K269</f>
        <v>0</v>
      </c>
    </row>
    <row r="270" s="1" customFormat="1" ht="22.32" customHeight="1">
      <c r="B270" s="46"/>
      <c r="C270" s="243" t="s">
        <v>22</v>
      </c>
      <c r="D270" s="243" t="s">
        <v>192</v>
      </c>
      <c r="E270" s="244" t="s">
        <v>22</v>
      </c>
      <c r="F270" s="245" t="s">
        <v>22</v>
      </c>
      <c r="G270" s="245"/>
      <c r="H270" s="245"/>
      <c r="I270" s="245"/>
      <c r="J270" s="246" t="s">
        <v>22</v>
      </c>
      <c r="K270" s="247"/>
      <c r="L270" s="233"/>
      <c r="M270" s="235"/>
      <c r="N270" s="235">
        <f>BK270</f>
        <v>0</v>
      </c>
      <c r="O270" s="235"/>
      <c r="P270" s="235"/>
      <c r="Q270" s="235"/>
      <c r="R270" s="48"/>
      <c r="T270" s="236" t="s">
        <v>22</v>
      </c>
      <c r="U270" s="248" t="s">
        <v>46</v>
      </c>
      <c r="V270" s="72"/>
      <c r="W270" s="72"/>
      <c r="X270" s="72"/>
      <c r="Y270" s="72"/>
      <c r="Z270" s="72"/>
      <c r="AA270" s="74"/>
      <c r="AT270" s="21" t="s">
        <v>283</v>
      </c>
      <c r="AU270" s="21" t="s">
        <v>89</v>
      </c>
      <c r="AY270" s="21" t="s">
        <v>283</v>
      </c>
      <c r="BE270" s="152">
        <f>IF(U270="základní",N270,0)</f>
        <v>0</v>
      </c>
      <c r="BF270" s="152">
        <f>IF(U270="snížená",N270,0)</f>
        <v>0</v>
      </c>
      <c r="BG270" s="152">
        <f>IF(U270="zákl. přenesená",N270,0)</f>
        <v>0</v>
      </c>
      <c r="BH270" s="152">
        <f>IF(U270="sníž. přenesená",N270,0)</f>
        <v>0</v>
      </c>
      <c r="BI270" s="152">
        <f>IF(U270="nulová",N270,0)</f>
        <v>0</v>
      </c>
      <c r="BJ270" s="21" t="s">
        <v>89</v>
      </c>
      <c r="BK270" s="152">
        <f>L270*K270</f>
        <v>0</v>
      </c>
    </row>
    <row r="271" s="1" customFormat="1" ht="6.96" customHeight="1">
      <c r="B271" s="75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7"/>
    </row>
  </sheetData>
  <sheetProtection sheet="1" objects="1" scenarios="1" spinCount="10" saltValue="ZtB/G9uT1foy7Z5xNQ7Mm4f5kfV86S/M5XgUDaIHaPLJjB7fhYGO8uXMRGNuoIssff+n32+CY5vCBFG61aD63Q==" hashValue="CfZZsKWFmqf/HFEZ4+VEdq8tW+EyICfcwWaDOvW+FFNGtwwGJ39C9A0ZUCiEr/tc50qwfLT61ckcJk8MPSsBWA==" algorithmName="SHA-512" password="CC35"/>
  <mergeCells count="361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N100:Q100"/>
    <mergeCell ref="N101:Q101"/>
    <mergeCell ref="N102:Q102"/>
    <mergeCell ref="N103:Q103"/>
    <mergeCell ref="N104:Q104"/>
    <mergeCell ref="N105:Q105"/>
    <mergeCell ref="N106:Q106"/>
    <mergeCell ref="N107:Q107"/>
    <mergeCell ref="N108:Q108"/>
    <mergeCell ref="N109:Q109"/>
    <mergeCell ref="N110:Q110"/>
    <mergeCell ref="N111:Q111"/>
    <mergeCell ref="N112:Q112"/>
    <mergeCell ref="N113:Q113"/>
    <mergeCell ref="N114:Q114"/>
    <mergeCell ref="N116:Q116"/>
    <mergeCell ref="D117:H117"/>
    <mergeCell ref="N117:Q117"/>
    <mergeCell ref="D118:H118"/>
    <mergeCell ref="N118:Q118"/>
    <mergeCell ref="D119:H119"/>
    <mergeCell ref="N119:Q119"/>
    <mergeCell ref="D120:H120"/>
    <mergeCell ref="N120:Q120"/>
    <mergeCell ref="D121:H121"/>
    <mergeCell ref="N121:Q121"/>
    <mergeCell ref="N122:Q122"/>
    <mergeCell ref="L124:Q124"/>
    <mergeCell ref="C130:Q130"/>
    <mergeCell ref="F132:P132"/>
    <mergeCell ref="F133:P133"/>
    <mergeCell ref="F134:P134"/>
    <mergeCell ref="M136:P136"/>
    <mergeCell ref="M138:Q138"/>
    <mergeCell ref="M139:Q139"/>
    <mergeCell ref="F141:I141"/>
    <mergeCell ref="L141:M141"/>
    <mergeCell ref="N141:Q141"/>
    <mergeCell ref="F146:I146"/>
    <mergeCell ref="L146:M146"/>
    <mergeCell ref="N146:Q146"/>
    <mergeCell ref="F147:I147"/>
    <mergeCell ref="L147:M147"/>
    <mergeCell ref="N147:Q147"/>
    <mergeCell ref="F148:I148"/>
    <mergeCell ref="F149:I149"/>
    <mergeCell ref="L149:M149"/>
    <mergeCell ref="N149:Q149"/>
    <mergeCell ref="F150:I150"/>
    <mergeCell ref="L150:M150"/>
    <mergeCell ref="N150:Q150"/>
    <mergeCell ref="F151:I151"/>
    <mergeCell ref="F152:I152"/>
    <mergeCell ref="L152:M152"/>
    <mergeCell ref="N152:Q152"/>
    <mergeCell ref="F153:I153"/>
    <mergeCell ref="F154:I154"/>
    <mergeCell ref="L154:M154"/>
    <mergeCell ref="N154:Q154"/>
    <mergeCell ref="F155:I155"/>
    <mergeCell ref="F156:I156"/>
    <mergeCell ref="L156:M156"/>
    <mergeCell ref="N156:Q156"/>
    <mergeCell ref="F157:I157"/>
    <mergeCell ref="L157:M157"/>
    <mergeCell ref="N157:Q157"/>
    <mergeCell ref="F159:I159"/>
    <mergeCell ref="L159:M159"/>
    <mergeCell ref="N159:Q159"/>
    <mergeCell ref="F161:I161"/>
    <mergeCell ref="L161:M161"/>
    <mergeCell ref="N161:Q161"/>
    <mergeCell ref="F162:I162"/>
    <mergeCell ref="F163:I163"/>
    <mergeCell ref="L163:M163"/>
    <mergeCell ref="N163:Q163"/>
    <mergeCell ref="F164:I164"/>
    <mergeCell ref="L164:M164"/>
    <mergeCell ref="N164:Q164"/>
    <mergeCell ref="F165:I165"/>
    <mergeCell ref="L165:M165"/>
    <mergeCell ref="N165:Q165"/>
    <mergeCell ref="F166:I166"/>
    <mergeCell ref="F167:I167"/>
    <mergeCell ref="L167:M167"/>
    <mergeCell ref="N167:Q167"/>
    <mergeCell ref="F168:I168"/>
    <mergeCell ref="L168:M168"/>
    <mergeCell ref="N168:Q168"/>
    <mergeCell ref="F169:I169"/>
    <mergeCell ref="F170:I170"/>
    <mergeCell ref="L170:M170"/>
    <mergeCell ref="N170:Q170"/>
    <mergeCell ref="F171:I171"/>
    <mergeCell ref="L171:M171"/>
    <mergeCell ref="N171:Q171"/>
    <mergeCell ref="F172:I172"/>
    <mergeCell ref="F173:I173"/>
    <mergeCell ref="L173:M173"/>
    <mergeCell ref="N173:Q173"/>
    <mergeCell ref="F174:I174"/>
    <mergeCell ref="L174:M174"/>
    <mergeCell ref="N174:Q174"/>
    <mergeCell ref="F175:I175"/>
    <mergeCell ref="F176:I176"/>
    <mergeCell ref="L176:M176"/>
    <mergeCell ref="N176:Q176"/>
    <mergeCell ref="F177:I177"/>
    <mergeCell ref="F179:I179"/>
    <mergeCell ref="L179:M179"/>
    <mergeCell ref="N179:Q179"/>
    <mergeCell ref="F181:I181"/>
    <mergeCell ref="L181:M181"/>
    <mergeCell ref="N181:Q181"/>
    <mergeCell ref="F184:I184"/>
    <mergeCell ref="L184:M184"/>
    <mergeCell ref="N184:Q184"/>
    <mergeCell ref="F185:I185"/>
    <mergeCell ref="L185:M185"/>
    <mergeCell ref="N185:Q185"/>
    <mergeCell ref="F186:I186"/>
    <mergeCell ref="F187:I187"/>
    <mergeCell ref="L187:M187"/>
    <mergeCell ref="N187:Q187"/>
    <mergeCell ref="F188:I188"/>
    <mergeCell ref="F189:I189"/>
    <mergeCell ref="L189:M189"/>
    <mergeCell ref="N189:Q189"/>
    <mergeCell ref="F190:I190"/>
    <mergeCell ref="F191:I191"/>
    <mergeCell ref="L191:M191"/>
    <mergeCell ref="N191:Q191"/>
    <mergeCell ref="F192:I192"/>
    <mergeCell ref="L192:M192"/>
    <mergeCell ref="N192:Q192"/>
    <mergeCell ref="F194:I194"/>
    <mergeCell ref="L194:M194"/>
    <mergeCell ref="N194:Q194"/>
    <mergeCell ref="F196:I196"/>
    <mergeCell ref="L196:M196"/>
    <mergeCell ref="N196:Q196"/>
    <mergeCell ref="F197:I197"/>
    <mergeCell ref="F198:I198"/>
    <mergeCell ref="L198:M198"/>
    <mergeCell ref="N198:Q198"/>
    <mergeCell ref="F199:I199"/>
    <mergeCell ref="L199:M199"/>
    <mergeCell ref="N199:Q199"/>
    <mergeCell ref="F201:I201"/>
    <mergeCell ref="L201:M201"/>
    <mergeCell ref="N201:Q201"/>
    <mergeCell ref="F204:I204"/>
    <mergeCell ref="L204:M204"/>
    <mergeCell ref="N204:Q204"/>
    <mergeCell ref="F205:I205"/>
    <mergeCell ref="L205:M205"/>
    <mergeCell ref="N205:Q205"/>
    <mergeCell ref="F206:I206"/>
    <mergeCell ref="F207:I207"/>
    <mergeCell ref="L207:M207"/>
    <mergeCell ref="N207:Q207"/>
    <mergeCell ref="F208:I208"/>
    <mergeCell ref="F209:I209"/>
    <mergeCell ref="L209:M209"/>
    <mergeCell ref="N209:Q209"/>
    <mergeCell ref="F210:I210"/>
    <mergeCell ref="F211:I211"/>
    <mergeCell ref="L211:M211"/>
    <mergeCell ref="N211:Q211"/>
    <mergeCell ref="F212:I212"/>
    <mergeCell ref="L212:M212"/>
    <mergeCell ref="N212:Q212"/>
    <mergeCell ref="F214:I214"/>
    <mergeCell ref="L214:M214"/>
    <mergeCell ref="N214:Q214"/>
    <mergeCell ref="F216:I216"/>
    <mergeCell ref="L216:M216"/>
    <mergeCell ref="N216:Q216"/>
    <mergeCell ref="F217:I217"/>
    <mergeCell ref="F218:I218"/>
    <mergeCell ref="L218:M218"/>
    <mergeCell ref="N218:Q218"/>
    <mergeCell ref="F219:I219"/>
    <mergeCell ref="L219:M219"/>
    <mergeCell ref="N219:Q219"/>
    <mergeCell ref="F220:I220"/>
    <mergeCell ref="L220:M220"/>
    <mergeCell ref="N220:Q220"/>
    <mergeCell ref="F221:I221"/>
    <mergeCell ref="F223:I223"/>
    <mergeCell ref="L223:M223"/>
    <mergeCell ref="N223:Q223"/>
    <mergeCell ref="F226:I226"/>
    <mergeCell ref="L226:M226"/>
    <mergeCell ref="N226:Q226"/>
    <mergeCell ref="F227:I227"/>
    <mergeCell ref="L227:M227"/>
    <mergeCell ref="N227:Q227"/>
    <mergeCell ref="F228:I228"/>
    <mergeCell ref="F229:I229"/>
    <mergeCell ref="L229:M229"/>
    <mergeCell ref="N229:Q229"/>
    <mergeCell ref="F230:I230"/>
    <mergeCell ref="F231:I231"/>
    <mergeCell ref="L231:M231"/>
    <mergeCell ref="N231:Q231"/>
    <mergeCell ref="F232:I232"/>
    <mergeCell ref="F233:I233"/>
    <mergeCell ref="L233:M233"/>
    <mergeCell ref="N233:Q233"/>
    <mergeCell ref="F234:I234"/>
    <mergeCell ref="L234:M234"/>
    <mergeCell ref="N234:Q234"/>
    <mergeCell ref="F236:I236"/>
    <mergeCell ref="L236:M236"/>
    <mergeCell ref="N236:Q236"/>
    <mergeCell ref="F237:I237"/>
    <mergeCell ref="L237:M237"/>
    <mergeCell ref="N237:Q237"/>
    <mergeCell ref="F238:I238"/>
    <mergeCell ref="F239:I239"/>
    <mergeCell ref="L239:M239"/>
    <mergeCell ref="N239:Q239"/>
    <mergeCell ref="F240:I240"/>
    <mergeCell ref="L240:M240"/>
    <mergeCell ref="N240:Q240"/>
    <mergeCell ref="F241:I241"/>
    <mergeCell ref="F242:I242"/>
    <mergeCell ref="L242:M242"/>
    <mergeCell ref="N242:Q242"/>
    <mergeCell ref="F243:I243"/>
    <mergeCell ref="F245:I245"/>
    <mergeCell ref="L245:M245"/>
    <mergeCell ref="N245:Q245"/>
    <mergeCell ref="F248:I248"/>
    <mergeCell ref="L248:M248"/>
    <mergeCell ref="N248:Q248"/>
    <mergeCell ref="F249:I249"/>
    <mergeCell ref="F250:I250"/>
    <mergeCell ref="L250:M250"/>
    <mergeCell ref="N250:Q250"/>
    <mergeCell ref="F252:I252"/>
    <mergeCell ref="L252:M252"/>
    <mergeCell ref="N252:Q252"/>
    <mergeCell ref="F253:I253"/>
    <mergeCell ref="F254:I254"/>
    <mergeCell ref="L254:M254"/>
    <mergeCell ref="N254:Q254"/>
    <mergeCell ref="F255:I255"/>
    <mergeCell ref="F256:I256"/>
    <mergeCell ref="L256:M256"/>
    <mergeCell ref="N256:Q256"/>
    <mergeCell ref="F257:I257"/>
    <mergeCell ref="F258:I258"/>
    <mergeCell ref="L258:M258"/>
    <mergeCell ref="N258:Q258"/>
    <mergeCell ref="F259:I259"/>
    <mergeCell ref="F260:I260"/>
    <mergeCell ref="L260:M260"/>
    <mergeCell ref="N260:Q260"/>
    <mergeCell ref="F261:I261"/>
    <mergeCell ref="F262:I262"/>
    <mergeCell ref="L262:M262"/>
    <mergeCell ref="N262:Q262"/>
    <mergeCell ref="F263:I263"/>
    <mergeCell ref="L263:M263"/>
    <mergeCell ref="N263:Q263"/>
    <mergeCell ref="F264:I264"/>
    <mergeCell ref="F266:I266"/>
    <mergeCell ref="L266:M266"/>
    <mergeCell ref="N266:Q266"/>
    <mergeCell ref="F267:I267"/>
    <mergeCell ref="L267:M267"/>
    <mergeCell ref="N267:Q267"/>
    <mergeCell ref="F268:I268"/>
    <mergeCell ref="L268:M268"/>
    <mergeCell ref="N268:Q268"/>
    <mergeCell ref="F269:I269"/>
    <mergeCell ref="L269:M269"/>
    <mergeCell ref="N269:Q269"/>
    <mergeCell ref="F270:I270"/>
    <mergeCell ref="L270:M270"/>
    <mergeCell ref="N270:Q270"/>
    <mergeCell ref="N142:Q142"/>
    <mergeCell ref="N143:Q143"/>
    <mergeCell ref="N144:Q144"/>
    <mergeCell ref="N145:Q145"/>
    <mergeCell ref="N158:Q158"/>
    <mergeCell ref="N160:Q160"/>
    <mergeCell ref="N178:Q178"/>
    <mergeCell ref="N180:Q180"/>
    <mergeCell ref="N182:Q182"/>
    <mergeCell ref="N183:Q183"/>
    <mergeCell ref="N193:Q193"/>
    <mergeCell ref="N195:Q195"/>
    <mergeCell ref="N200:Q200"/>
    <mergeCell ref="N202:Q202"/>
    <mergeCell ref="N203:Q203"/>
    <mergeCell ref="N213:Q213"/>
    <mergeCell ref="N215:Q215"/>
    <mergeCell ref="N222:Q222"/>
    <mergeCell ref="N224:Q224"/>
    <mergeCell ref="N225:Q225"/>
    <mergeCell ref="N235:Q235"/>
    <mergeCell ref="N244:Q244"/>
    <mergeCell ref="N246:Q246"/>
    <mergeCell ref="N247:Q247"/>
    <mergeCell ref="N251:Q251"/>
    <mergeCell ref="N265:Q265"/>
    <mergeCell ref="H1:K1"/>
    <mergeCell ref="S2:AC2"/>
  </mergeCells>
  <dataValidations count="2">
    <dataValidation type="list" allowBlank="1" showInputMessage="1" showErrorMessage="1" error="Povoleny jsou hodnoty K, M." sqref="D266:D271">
      <formula1>"K, M"</formula1>
    </dataValidation>
    <dataValidation type="list" allowBlank="1" showInputMessage="1" showErrorMessage="1" error="Povoleny jsou hodnoty základní, snížená, zákl. přenesená, sníž. přenesená, nulová." sqref="U266:U271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41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126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2386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2387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28.5" customHeight="1">
      <c r="B25" s="46"/>
      <c r="C25" s="47"/>
      <c r="D25" s="47"/>
      <c r="E25" s="42" t="s">
        <v>2388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N108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ROUND((((SUM(BE108:BE115)+SUM(BE134:BE240))+SUM(BE242:BE246))),2)</f>
        <v>0</v>
      </c>
      <c r="I33" s="47"/>
      <c r="J33" s="47"/>
      <c r="K33" s="47"/>
      <c r="L33" s="47"/>
      <c r="M33" s="170">
        <f>ROUND(((ROUND((SUM(BE108:BE115)+SUM(BE134:BE240)), 2)*F33)+SUM(BE242:BE246)*F33),2)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ROUND((((SUM(BF108:BF115)+SUM(BF134:BF240))+SUM(BF242:BF246))),2)</f>
        <v>0</v>
      </c>
      <c r="I34" s="47"/>
      <c r="J34" s="47"/>
      <c r="K34" s="47"/>
      <c r="L34" s="47"/>
      <c r="M34" s="170">
        <f>ROUND(((ROUND((SUM(BF108:BF115)+SUM(BF134:BF240)), 2)*F34)+SUM(BF242:BF246)*F34),2)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ROUND((((SUM(BG108:BG115)+SUM(BG134:BG240))+SUM(BG242:BG246))),2)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ROUND((((SUM(BH108:BH115)+SUM(BH134:BH240))+SUM(BH242:BH246))),2)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ROUND((((SUM(BI108:BI115)+SUM(BI134:BI240))+SUM(BI242:BI246))),2)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2386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N134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2389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N135</f>
        <v>0</v>
      </c>
      <c r="O90" s="184"/>
      <c r="P90" s="184"/>
      <c r="Q90" s="184"/>
      <c r="R90" s="187"/>
      <c r="T90" s="188"/>
      <c r="U90" s="188"/>
    </row>
    <row r="91" s="8" customFormat="1" ht="19.92" customHeight="1">
      <c r="B91" s="189"/>
      <c r="C91" s="134"/>
      <c r="D91" s="147" t="s">
        <v>2390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N136</f>
        <v>0</v>
      </c>
      <c r="O91" s="134"/>
      <c r="P91" s="134"/>
      <c r="Q91" s="134"/>
      <c r="R91" s="190"/>
      <c r="T91" s="191"/>
      <c r="U91" s="191"/>
    </row>
    <row r="92" s="8" customFormat="1" ht="19.92" customHeight="1">
      <c r="B92" s="189"/>
      <c r="C92" s="134"/>
      <c r="D92" s="147" t="s">
        <v>2391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6">
        <f>N143</f>
        <v>0</v>
      </c>
      <c r="O92" s="134"/>
      <c r="P92" s="134"/>
      <c r="Q92" s="134"/>
      <c r="R92" s="190"/>
      <c r="T92" s="191"/>
      <c r="U92" s="191"/>
    </row>
    <row r="93" s="8" customFormat="1" ht="19.92" customHeight="1">
      <c r="B93" s="189"/>
      <c r="C93" s="134"/>
      <c r="D93" s="147" t="s">
        <v>2392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6">
        <f>N150</f>
        <v>0</v>
      </c>
      <c r="O93" s="134"/>
      <c r="P93" s="134"/>
      <c r="Q93" s="134"/>
      <c r="R93" s="190"/>
      <c r="T93" s="191"/>
      <c r="U93" s="191"/>
    </row>
    <row r="94" s="8" customFormat="1" ht="19.92" customHeight="1">
      <c r="B94" s="189"/>
      <c r="C94" s="134"/>
      <c r="D94" s="147" t="s">
        <v>2393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6">
        <f>N153</f>
        <v>0</v>
      </c>
      <c r="O94" s="134"/>
      <c r="P94" s="134"/>
      <c r="Q94" s="134"/>
      <c r="R94" s="190"/>
      <c r="T94" s="191"/>
      <c r="U94" s="191"/>
    </row>
    <row r="95" s="8" customFormat="1" ht="19.92" customHeight="1">
      <c r="B95" s="189"/>
      <c r="C95" s="134"/>
      <c r="D95" s="147" t="s">
        <v>2394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6">
        <f>N155</f>
        <v>0</v>
      </c>
      <c r="O95" s="134"/>
      <c r="P95" s="134"/>
      <c r="Q95" s="134"/>
      <c r="R95" s="190"/>
      <c r="T95" s="191"/>
      <c r="U95" s="191"/>
    </row>
    <row r="96" s="8" customFormat="1" ht="19.92" customHeight="1">
      <c r="B96" s="189"/>
      <c r="C96" s="134"/>
      <c r="D96" s="147" t="s">
        <v>2395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6">
        <f>N168</f>
        <v>0</v>
      </c>
      <c r="O96" s="134"/>
      <c r="P96" s="134"/>
      <c r="Q96" s="134"/>
      <c r="R96" s="190"/>
      <c r="T96" s="191"/>
      <c r="U96" s="191"/>
    </row>
    <row r="97" s="7" customFormat="1" ht="24.96" customHeight="1">
      <c r="B97" s="183"/>
      <c r="C97" s="184"/>
      <c r="D97" s="185" t="s">
        <v>2396</v>
      </c>
      <c r="E97" s="184"/>
      <c r="F97" s="184"/>
      <c r="G97" s="184"/>
      <c r="H97" s="184"/>
      <c r="I97" s="184"/>
      <c r="J97" s="184"/>
      <c r="K97" s="184"/>
      <c r="L97" s="184"/>
      <c r="M97" s="184"/>
      <c r="N97" s="186">
        <f>N177</f>
        <v>0</v>
      </c>
      <c r="O97" s="184"/>
      <c r="P97" s="184"/>
      <c r="Q97" s="184"/>
      <c r="R97" s="187"/>
      <c r="T97" s="188"/>
      <c r="U97" s="188"/>
    </row>
    <row r="98" s="8" customFormat="1" ht="19.92" customHeight="1">
      <c r="B98" s="189"/>
      <c r="C98" s="134"/>
      <c r="D98" s="147" t="s">
        <v>2397</v>
      </c>
      <c r="E98" s="134"/>
      <c r="F98" s="134"/>
      <c r="G98" s="134"/>
      <c r="H98" s="134"/>
      <c r="I98" s="134"/>
      <c r="J98" s="134"/>
      <c r="K98" s="134"/>
      <c r="L98" s="134"/>
      <c r="M98" s="134"/>
      <c r="N98" s="136">
        <f>N178</f>
        <v>0</v>
      </c>
      <c r="O98" s="134"/>
      <c r="P98" s="134"/>
      <c r="Q98" s="134"/>
      <c r="R98" s="190"/>
      <c r="T98" s="191"/>
      <c r="U98" s="191"/>
    </row>
    <row r="99" s="8" customFormat="1" ht="19.92" customHeight="1">
      <c r="B99" s="189"/>
      <c r="C99" s="134"/>
      <c r="D99" s="147" t="s">
        <v>2398</v>
      </c>
      <c r="E99" s="134"/>
      <c r="F99" s="134"/>
      <c r="G99" s="134"/>
      <c r="H99" s="134"/>
      <c r="I99" s="134"/>
      <c r="J99" s="134"/>
      <c r="K99" s="134"/>
      <c r="L99" s="134"/>
      <c r="M99" s="134"/>
      <c r="N99" s="136">
        <f>N186</f>
        <v>0</v>
      </c>
      <c r="O99" s="134"/>
      <c r="P99" s="134"/>
      <c r="Q99" s="134"/>
      <c r="R99" s="190"/>
      <c r="T99" s="191"/>
      <c r="U99" s="191"/>
    </row>
    <row r="100" s="8" customFormat="1" ht="19.92" customHeight="1">
      <c r="B100" s="189"/>
      <c r="C100" s="134"/>
      <c r="D100" s="147" t="s">
        <v>2392</v>
      </c>
      <c r="E100" s="134"/>
      <c r="F100" s="134"/>
      <c r="G100" s="134"/>
      <c r="H100" s="134"/>
      <c r="I100" s="134"/>
      <c r="J100" s="134"/>
      <c r="K100" s="134"/>
      <c r="L100" s="134"/>
      <c r="M100" s="134"/>
      <c r="N100" s="136">
        <f>N197</f>
        <v>0</v>
      </c>
      <c r="O100" s="134"/>
      <c r="P100" s="134"/>
      <c r="Q100" s="134"/>
      <c r="R100" s="190"/>
      <c r="T100" s="191"/>
      <c r="U100" s="191"/>
    </row>
    <row r="101" s="8" customFormat="1" ht="19.92" customHeight="1">
      <c r="B101" s="189"/>
      <c r="C101" s="134"/>
      <c r="D101" s="147" t="s">
        <v>2399</v>
      </c>
      <c r="E101" s="134"/>
      <c r="F101" s="134"/>
      <c r="G101" s="134"/>
      <c r="H101" s="134"/>
      <c r="I101" s="134"/>
      <c r="J101" s="134"/>
      <c r="K101" s="134"/>
      <c r="L101" s="134"/>
      <c r="M101" s="134"/>
      <c r="N101" s="136">
        <f>N205</f>
        <v>0</v>
      </c>
      <c r="O101" s="134"/>
      <c r="P101" s="134"/>
      <c r="Q101" s="134"/>
      <c r="R101" s="190"/>
      <c r="T101" s="191"/>
      <c r="U101" s="191"/>
    </row>
    <row r="102" s="8" customFormat="1" ht="19.92" customHeight="1">
      <c r="B102" s="189"/>
      <c r="C102" s="134"/>
      <c r="D102" s="147" t="s">
        <v>2400</v>
      </c>
      <c r="E102" s="134"/>
      <c r="F102" s="134"/>
      <c r="G102" s="134"/>
      <c r="H102" s="134"/>
      <c r="I102" s="134"/>
      <c r="J102" s="134"/>
      <c r="K102" s="134"/>
      <c r="L102" s="134"/>
      <c r="M102" s="134"/>
      <c r="N102" s="136">
        <f>N208</f>
        <v>0</v>
      </c>
      <c r="O102" s="134"/>
      <c r="P102" s="134"/>
      <c r="Q102" s="134"/>
      <c r="R102" s="190"/>
      <c r="T102" s="191"/>
      <c r="U102" s="191"/>
    </row>
    <row r="103" s="8" customFormat="1" ht="19.92" customHeight="1">
      <c r="B103" s="189"/>
      <c r="C103" s="134"/>
      <c r="D103" s="147" t="s">
        <v>2401</v>
      </c>
      <c r="E103" s="134"/>
      <c r="F103" s="134"/>
      <c r="G103" s="134"/>
      <c r="H103" s="134"/>
      <c r="I103" s="134"/>
      <c r="J103" s="134"/>
      <c r="K103" s="134"/>
      <c r="L103" s="134"/>
      <c r="M103" s="134"/>
      <c r="N103" s="136">
        <f>N213</f>
        <v>0</v>
      </c>
      <c r="O103" s="134"/>
      <c r="P103" s="134"/>
      <c r="Q103" s="134"/>
      <c r="R103" s="190"/>
      <c r="T103" s="191"/>
      <c r="U103" s="191"/>
    </row>
    <row r="104" s="8" customFormat="1" ht="19.92" customHeight="1">
      <c r="B104" s="189"/>
      <c r="C104" s="134"/>
      <c r="D104" s="147" t="s">
        <v>2402</v>
      </c>
      <c r="E104" s="134"/>
      <c r="F104" s="134"/>
      <c r="G104" s="134"/>
      <c r="H104" s="134"/>
      <c r="I104" s="134"/>
      <c r="J104" s="134"/>
      <c r="K104" s="134"/>
      <c r="L104" s="134"/>
      <c r="M104" s="134"/>
      <c r="N104" s="136">
        <f>N219</f>
        <v>0</v>
      </c>
      <c r="O104" s="134"/>
      <c r="P104" s="134"/>
      <c r="Q104" s="134"/>
      <c r="R104" s="190"/>
      <c r="T104" s="191"/>
      <c r="U104" s="191"/>
    </row>
    <row r="105" s="8" customFormat="1" ht="19.92" customHeight="1">
      <c r="B105" s="189"/>
      <c r="C105" s="134"/>
      <c r="D105" s="147" t="s">
        <v>2403</v>
      </c>
      <c r="E105" s="134"/>
      <c r="F105" s="134"/>
      <c r="G105" s="134"/>
      <c r="H105" s="134"/>
      <c r="I105" s="134"/>
      <c r="J105" s="134"/>
      <c r="K105" s="134"/>
      <c r="L105" s="134"/>
      <c r="M105" s="134"/>
      <c r="N105" s="136">
        <f>N221</f>
        <v>0</v>
      </c>
      <c r="O105" s="134"/>
      <c r="P105" s="134"/>
      <c r="Q105" s="134"/>
      <c r="R105" s="190"/>
      <c r="T105" s="191"/>
      <c r="U105" s="191"/>
    </row>
    <row r="106" s="7" customFormat="1" ht="21.84" customHeight="1">
      <c r="B106" s="183"/>
      <c r="C106" s="184"/>
      <c r="D106" s="185" t="s">
        <v>167</v>
      </c>
      <c r="E106" s="184"/>
      <c r="F106" s="184"/>
      <c r="G106" s="184"/>
      <c r="H106" s="184"/>
      <c r="I106" s="184"/>
      <c r="J106" s="184"/>
      <c r="K106" s="184"/>
      <c r="L106" s="184"/>
      <c r="M106" s="184"/>
      <c r="N106" s="192">
        <f>N241</f>
        <v>0</v>
      </c>
      <c r="O106" s="184"/>
      <c r="P106" s="184"/>
      <c r="Q106" s="184"/>
      <c r="R106" s="187"/>
      <c r="T106" s="188"/>
      <c r="U106" s="188"/>
    </row>
    <row r="107" s="1" customFormat="1" ht="21.84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8"/>
      <c r="T107" s="179"/>
      <c r="U107" s="179"/>
    </row>
    <row r="108" s="1" customFormat="1" ht="29.28" customHeight="1">
      <c r="B108" s="46"/>
      <c r="C108" s="181" t="s">
        <v>168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182">
        <f>ROUND(N109+N110+N111+N112+N113+N114,2)</f>
        <v>0</v>
      </c>
      <c r="O108" s="193"/>
      <c r="P108" s="193"/>
      <c r="Q108" s="193"/>
      <c r="R108" s="48"/>
      <c r="T108" s="194"/>
      <c r="U108" s="195" t="s">
        <v>45</v>
      </c>
    </row>
    <row r="109" s="1" customFormat="1" ht="18" customHeight="1">
      <c r="B109" s="46"/>
      <c r="C109" s="47"/>
      <c r="D109" s="153" t="s">
        <v>169</v>
      </c>
      <c r="E109" s="147"/>
      <c r="F109" s="147"/>
      <c r="G109" s="147"/>
      <c r="H109" s="147"/>
      <c r="I109" s="47"/>
      <c r="J109" s="47"/>
      <c r="K109" s="47"/>
      <c r="L109" s="47"/>
      <c r="M109" s="47"/>
      <c r="N109" s="148">
        <f>ROUND(N89*T109,2)</f>
        <v>0</v>
      </c>
      <c r="O109" s="136"/>
      <c r="P109" s="136"/>
      <c r="Q109" s="136"/>
      <c r="R109" s="48"/>
      <c r="S109" s="196"/>
      <c r="T109" s="197"/>
      <c r="U109" s="198" t="s">
        <v>46</v>
      </c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199"/>
      <c r="AL109" s="199"/>
      <c r="AM109" s="199"/>
      <c r="AN109" s="199"/>
      <c r="AO109" s="199"/>
      <c r="AP109" s="199"/>
      <c r="AQ109" s="199"/>
      <c r="AR109" s="199"/>
      <c r="AS109" s="199"/>
      <c r="AT109" s="199"/>
      <c r="AU109" s="199"/>
      <c r="AV109" s="199"/>
      <c r="AW109" s="199"/>
      <c r="AX109" s="199"/>
      <c r="AY109" s="200" t="s">
        <v>88</v>
      </c>
      <c r="AZ109" s="199"/>
      <c r="BA109" s="199"/>
      <c r="BB109" s="199"/>
      <c r="BC109" s="199"/>
      <c r="BD109" s="199"/>
      <c r="BE109" s="201">
        <f>IF(U109="základní",N109,0)</f>
        <v>0</v>
      </c>
      <c r="BF109" s="201">
        <f>IF(U109="snížená",N109,0)</f>
        <v>0</v>
      </c>
      <c r="BG109" s="201">
        <f>IF(U109="zákl. přenesená",N109,0)</f>
        <v>0</v>
      </c>
      <c r="BH109" s="201">
        <f>IF(U109="sníž. přenesená",N109,0)</f>
        <v>0</v>
      </c>
      <c r="BI109" s="201">
        <f>IF(U109="nulová",N109,0)</f>
        <v>0</v>
      </c>
      <c r="BJ109" s="200" t="s">
        <v>89</v>
      </c>
      <c r="BK109" s="199"/>
      <c r="BL109" s="199"/>
      <c r="BM109" s="199"/>
    </row>
    <row r="110" s="1" customFormat="1" ht="18" customHeight="1">
      <c r="B110" s="46"/>
      <c r="C110" s="47"/>
      <c r="D110" s="153" t="s">
        <v>170</v>
      </c>
      <c r="E110" s="147"/>
      <c r="F110" s="147"/>
      <c r="G110" s="147"/>
      <c r="H110" s="147"/>
      <c r="I110" s="47"/>
      <c r="J110" s="47"/>
      <c r="K110" s="47"/>
      <c r="L110" s="47"/>
      <c r="M110" s="47"/>
      <c r="N110" s="148">
        <f>ROUND(N89*T110,2)</f>
        <v>0</v>
      </c>
      <c r="O110" s="136"/>
      <c r="P110" s="136"/>
      <c r="Q110" s="136"/>
      <c r="R110" s="48"/>
      <c r="S110" s="196"/>
      <c r="T110" s="197"/>
      <c r="U110" s="198" t="s">
        <v>46</v>
      </c>
      <c r="V110" s="199"/>
      <c r="W110" s="199"/>
      <c r="X110" s="199"/>
      <c r="Y110" s="199"/>
      <c r="Z110" s="199"/>
      <c r="AA110" s="199"/>
      <c r="AB110" s="199"/>
      <c r="AC110" s="199"/>
      <c r="AD110" s="199"/>
      <c r="AE110" s="199"/>
      <c r="AF110" s="199"/>
      <c r="AG110" s="199"/>
      <c r="AH110" s="199"/>
      <c r="AI110" s="199"/>
      <c r="AJ110" s="199"/>
      <c r="AK110" s="199"/>
      <c r="AL110" s="199"/>
      <c r="AM110" s="199"/>
      <c r="AN110" s="199"/>
      <c r="AO110" s="199"/>
      <c r="AP110" s="199"/>
      <c r="AQ110" s="199"/>
      <c r="AR110" s="199"/>
      <c r="AS110" s="199"/>
      <c r="AT110" s="199"/>
      <c r="AU110" s="199"/>
      <c r="AV110" s="199"/>
      <c r="AW110" s="199"/>
      <c r="AX110" s="199"/>
      <c r="AY110" s="200" t="s">
        <v>88</v>
      </c>
      <c r="AZ110" s="199"/>
      <c r="BA110" s="199"/>
      <c r="BB110" s="199"/>
      <c r="BC110" s="199"/>
      <c r="BD110" s="199"/>
      <c r="BE110" s="201">
        <f>IF(U110="základní",N110,0)</f>
        <v>0</v>
      </c>
      <c r="BF110" s="201">
        <f>IF(U110="snížená",N110,0)</f>
        <v>0</v>
      </c>
      <c r="BG110" s="201">
        <f>IF(U110="zákl. přenesená",N110,0)</f>
        <v>0</v>
      </c>
      <c r="BH110" s="201">
        <f>IF(U110="sníž. přenesená",N110,0)</f>
        <v>0</v>
      </c>
      <c r="BI110" s="201">
        <f>IF(U110="nulová",N110,0)</f>
        <v>0</v>
      </c>
      <c r="BJ110" s="200" t="s">
        <v>89</v>
      </c>
      <c r="BK110" s="199"/>
      <c r="BL110" s="199"/>
      <c r="BM110" s="199"/>
    </row>
    <row r="111" s="1" customFormat="1" ht="18" customHeight="1">
      <c r="B111" s="46"/>
      <c r="C111" s="47"/>
      <c r="D111" s="153" t="s">
        <v>171</v>
      </c>
      <c r="E111" s="147"/>
      <c r="F111" s="147"/>
      <c r="G111" s="147"/>
      <c r="H111" s="147"/>
      <c r="I111" s="47"/>
      <c r="J111" s="47"/>
      <c r="K111" s="47"/>
      <c r="L111" s="47"/>
      <c r="M111" s="47"/>
      <c r="N111" s="148">
        <f>ROUND(N89*T111,2)</f>
        <v>0</v>
      </c>
      <c r="O111" s="136"/>
      <c r="P111" s="136"/>
      <c r="Q111" s="136"/>
      <c r="R111" s="48"/>
      <c r="S111" s="196"/>
      <c r="T111" s="197"/>
      <c r="U111" s="198" t="s">
        <v>46</v>
      </c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199"/>
      <c r="AL111" s="199"/>
      <c r="AM111" s="199"/>
      <c r="AN111" s="199"/>
      <c r="AO111" s="199"/>
      <c r="AP111" s="199"/>
      <c r="AQ111" s="199"/>
      <c r="AR111" s="199"/>
      <c r="AS111" s="199"/>
      <c r="AT111" s="199"/>
      <c r="AU111" s="199"/>
      <c r="AV111" s="199"/>
      <c r="AW111" s="199"/>
      <c r="AX111" s="199"/>
      <c r="AY111" s="200" t="s">
        <v>88</v>
      </c>
      <c r="AZ111" s="199"/>
      <c r="BA111" s="199"/>
      <c r="BB111" s="199"/>
      <c r="BC111" s="199"/>
      <c r="BD111" s="199"/>
      <c r="BE111" s="201">
        <f>IF(U111="základní",N111,0)</f>
        <v>0</v>
      </c>
      <c r="BF111" s="201">
        <f>IF(U111="snížená",N111,0)</f>
        <v>0</v>
      </c>
      <c r="BG111" s="201">
        <f>IF(U111="zákl. přenesená",N111,0)</f>
        <v>0</v>
      </c>
      <c r="BH111" s="201">
        <f>IF(U111="sníž. přenesená",N111,0)</f>
        <v>0</v>
      </c>
      <c r="BI111" s="201">
        <f>IF(U111="nulová",N111,0)</f>
        <v>0</v>
      </c>
      <c r="BJ111" s="200" t="s">
        <v>89</v>
      </c>
      <c r="BK111" s="199"/>
      <c r="BL111" s="199"/>
      <c r="BM111" s="199"/>
    </row>
    <row r="112" s="1" customFormat="1" ht="18" customHeight="1">
      <c r="B112" s="46"/>
      <c r="C112" s="47"/>
      <c r="D112" s="153" t="s">
        <v>172</v>
      </c>
      <c r="E112" s="147"/>
      <c r="F112" s="147"/>
      <c r="G112" s="147"/>
      <c r="H112" s="147"/>
      <c r="I112" s="47"/>
      <c r="J112" s="47"/>
      <c r="K112" s="47"/>
      <c r="L112" s="47"/>
      <c r="M112" s="47"/>
      <c r="N112" s="148">
        <f>ROUND(N89*T112,2)</f>
        <v>0</v>
      </c>
      <c r="O112" s="136"/>
      <c r="P112" s="136"/>
      <c r="Q112" s="136"/>
      <c r="R112" s="48"/>
      <c r="S112" s="196"/>
      <c r="T112" s="197"/>
      <c r="U112" s="198" t="s">
        <v>46</v>
      </c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199"/>
      <c r="AL112" s="199"/>
      <c r="AM112" s="199"/>
      <c r="AN112" s="199"/>
      <c r="AO112" s="199"/>
      <c r="AP112" s="199"/>
      <c r="AQ112" s="199"/>
      <c r="AR112" s="199"/>
      <c r="AS112" s="199"/>
      <c r="AT112" s="199"/>
      <c r="AU112" s="199"/>
      <c r="AV112" s="199"/>
      <c r="AW112" s="199"/>
      <c r="AX112" s="199"/>
      <c r="AY112" s="200" t="s">
        <v>88</v>
      </c>
      <c r="AZ112" s="199"/>
      <c r="BA112" s="199"/>
      <c r="BB112" s="199"/>
      <c r="BC112" s="199"/>
      <c r="BD112" s="199"/>
      <c r="BE112" s="201">
        <f>IF(U112="základní",N112,0)</f>
        <v>0</v>
      </c>
      <c r="BF112" s="201">
        <f>IF(U112="snížená",N112,0)</f>
        <v>0</v>
      </c>
      <c r="BG112" s="201">
        <f>IF(U112="zákl. přenesená",N112,0)</f>
        <v>0</v>
      </c>
      <c r="BH112" s="201">
        <f>IF(U112="sníž. přenesená",N112,0)</f>
        <v>0</v>
      </c>
      <c r="BI112" s="201">
        <f>IF(U112="nulová",N112,0)</f>
        <v>0</v>
      </c>
      <c r="BJ112" s="200" t="s">
        <v>89</v>
      </c>
      <c r="BK112" s="199"/>
      <c r="BL112" s="199"/>
      <c r="BM112" s="199"/>
    </row>
    <row r="113" s="1" customFormat="1" ht="18" customHeight="1">
      <c r="B113" s="46"/>
      <c r="C113" s="47"/>
      <c r="D113" s="153" t="s">
        <v>173</v>
      </c>
      <c r="E113" s="147"/>
      <c r="F113" s="147"/>
      <c r="G113" s="147"/>
      <c r="H113" s="147"/>
      <c r="I113" s="47"/>
      <c r="J113" s="47"/>
      <c r="K113" s="47"/>
      <c r="L113" s="47"/>
      <c r="M113" s="47"/>
      <c r="N113" s="148">
        <f>ROUND(N89*T113,2)</f>
        <v>0</v>
      </c>
      <c r="O113" s="136"/>
      <c r="P113" s="136"/>
      <c r="Q113" s="136"/>
      <c r="R113" s="48"/>
      <c r="S113" s="196"/>
      <c r="T113" s="197"/>
      <c r="U113" s="198" t="s">
        <v>46</v>
      </c>
      <c r="V113" s="199"/>
      <c r="W113" s="199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199"/>
      <c r="AH113" s="199"/>
      <c r="AI113" s="199"/>
      <c r="AJ113" s="199"/>
      <c r="AK113" s="199"/>
      <c r="AL113" s="199"/>
      <c r="AM113" s="199"/>
      <c r="AN113" s="199"/>
      <c r="AO113" s="199"/>
      <c r="AP113" s="199"/>
      <c r="AQ113" s="199"/>
      <c r="AR113" s="199"/>
      <c r="AS113" s="199"/>
      <c r="AT113" s="199"/>
      <c r="AU113" s="199"/>
      <c r="AV113" s="199"/>
      <c r="AW113" s="199"/>
      <c r="AX113" s="199"/>
      <c r="AY113" s="200" t="s">
        <v>88</v>
      </c>
      <c r="AZ113" s="199"/>
      <c r="BA113" s="199"/>
      <c r="BB113" s="199"/>
      <c r="BC113" s="199"/>
      <c r="BD113" s="199"/>
      <c r="BE113" s="201">
        <f>IF(U113="základní",N113,0)</f>
        <v>0</v>
      </c>
      <c r="BF113" s="201">
        <f>IF(U113="snížená",N113,0)</f>
        <v>0</v>
      </c>
      <c r="BG113" s="201">
        <f>IF(U113="zákl. přenesená",N113,0)</f>
        <v>0</v>
      </c>
      <c r="BH113" s="201">
        <f>IF(U113="sníž. přenesená",N113,0)</f>
        <v>0</v>
      </c>
      <c r="BI113" s="201">
        <f>IF(U113="nulová",N113,0)</f>
        <v>0</v>
      </c>
      <c r="BJ113" s="200" t="s">
        <v>89</v>
      </c>
      <c r="BK113" s="199"/>
      <c r="BL113" s="199"/>
      <c r="BM113" s="199"/>
    </row>
    <row r="114" s="1" customFormat="1" ht="18" customHeight="1">
      <c r="B114" s="46"/>
      <c r="C114" s="47"/>
      <c r="D114" s="147" t="s">
        <v>174</v>
      </c>
      <c r="E114" s="47"/>
      <c r="F114" s="47"/>
      <c r="G114" s="47"/>
      <c r="H114" s="47"/>
      <c r="I114" s="47"/>
      <c r="J114" s="47"/>
      <c r="K114" s="47"/>
      <c r="L114" s="47"/>
      <c r="M114" s="47"/>
      <c r="N114" s="148">
        <f>ROUND(N89*T114,2)</f>
        <v>0</v>
      </c>
      <c r="O114" s="136"/>
      <c r="P114" s="136"/>
      <c r="Q114" s="136"/>
      <c r="R114" s="48"/>
      <c r="S114" s="196"/>
      <c r="T114" s="202"/>
      <c r="U114" s="203" t="s">
        <v>46</v>
      </c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  <c r="AH114" s="199"/>
      <c r="AI114" s="199"/>
      <c r="AJ114" s="199"/>
      <c r="AK114" s="199"/>
      <c r="AL114" s="199"/>
      <c r="AM114" s="199"/>
      <c r="AN114" s="199"/>
      <c r="AO114" s="199"/>
      <c r="AP114" s="199"/>
      <c r="AQ114" s="199"/>
      <c r="AR114" s="199"/>
      <c r="AS114" s="199"/>
      <c r="AT114" s="199"/>
      <c r="AU114" s="199"/>
      <c r="AV114" s="199"/>
      <c r="AW114" s="199"/>
      <c r="AX114" s="199"/>
      <c r="AY114" s="200" t="s">
        <v>175</v>
      </c>
      <c r="AZ114" s="199"/>
      <c r="BA114" s="199"/>
      <c r="BB114" s="199"/>
      <c r="BC114" s="199"/>
      <c r="BD114" s="199"/>
      <c r="BE114" s="201">
        <f>IF(U114="základní",N114,0)</f>
        <v>0</v>
      </c>
      <c r="BF114" s="201">
        <f>IF(U114="snížená",N114,0)</f>
        <v>0</v>
      </c>
      <c r="BG114" s="201">
        <f>IF(U114="zákl. přenesená",N114,0)</f>
        <v>0</v>
      </c>
      <c r="BH114" s="201">
        <f>IF(U114="sníž. přenesená",N114,0)</f>
        <v>0</v>
      </c>
      <c r="BI114" s="201">
        <f>IF(U114="nulová",N114,0)</f>
        <v>0</v>
      </c>
      <c r="BJ114" s="200" t="s">
        <v>89</v>
      </c>
      <c r="BK114" s="199"/>
      <c r="BL114" s="199"/>
      <c r="BM114" s="199"/>
    </row>
    <row r="115" s="1" customForma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8"/>
      <c r="T115" s="179"/>
      <c r="U115" s="179"/>
    </row>
    <row r="116" s="1" customFormat="1" ht="29.28" customHeight="1">
      <c r="B116" s="46"/>
      <c r="C116" s="158" t="s">
        <v>143</v>
      </c>
      <c r="D116" s="159"/>
      <c r="E116" s="159"/>
      <c r="F116" s="159"/>
      <c r="G116" s="159"/>
      <c r="H116" s="159"/>
      <c r="I116" s="159"/>
      <c r="J116" s="159"/>
      <c r="K116" s="159"/>
      <c r="L116" s="160">
        <f>ROUND(SUM(N89+N108),2)</f>
        <v>0</v>
      </c>
      <c r="M116" s="160"/>
      <c r="N116" s="160"/>
      <c r="O116" s="160"/>
      <c r="P116" s="160"/>
      <c r="Q116" s="160"/>
      <c r="R116" s="48"/>
      <c r="T116" s="179"/>
      <c r="U116" s="179"/>
    </row>
    <row r="117" s="1" customFormat="1" ht="6.96" customHeight="1">
      <c r="B117" s="75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7"/>
      <c r="T117" s="179"/>
      <c r="U117" s="179"/>
    </row>
    <row r="121" s="1" customFormat="1" ht="6.96" customHeight="1">
      <c r="B121" s="78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0"/>
    </row>
    <row r="122" s="1" customFormat="1" ht="36.96" customHeight="1">
      <c r="B122" s="46"/>
      <c r="C122" s="26" t="s">
        <v>176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</row>
    <row r="123" s="1" customFormat="1" ht="6.96" customHeight="1">
      <c r="B123" s="46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8"/>
    </row>
    <row r="124" s="1" customFormat="1" ht="30" customHeight="1">
      <c r="B124" s="46"/>
      <c r="C124" s="38" t="s">
        <v>19</v>
      </c>
      <c r="D124" s="47"/>
      <c r="E124" s="47"/>
      <c r="F124" s="163">
        <f>F6</f>
        <v>0</v>
      </c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47"/>
      <c r="R124" s="48"/>
    </row>
    <row r="125" ht="30" customHeight="1">
      <c r="B125" s="25"/>
      <c r="C125" s="38" t="s">
        <v>150</v>
      </c>
      <c r="D125" s="31"/>
      <c r="E125" s="31"/>
      <c r="F125" s="163" t="s">
        <v>2386</v>
      </c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28"/>
    </row>
    <row r="126" s="1" customFormat="1" ht="36.96" customHeight="1">
      <c r="B126" s="46"/>
      <c r="C126" s="85" t="s">
        <v>285</v>
      </c>
      <c r="D126" s="47"/>
      <c r="E126" s="47"/>
      <c r="F126" s="87">
        <f>F8</f>
        <v>0</v>
      </c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8"/>
    </row>
    <row r="127" s="1" customFormat="1" ht="6.96" customHeight="1">
      <c r="B127" s="46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8"/>
    </row>
    <row r="128" s="1" customFormat="1" ht="18" customHeight="1">
      <c r="B128" s="46"/>
      <c r="C128" s="38" t="s">
        <v>24</v>
      </c>
      <c r="D128" s="47"/>
      <c r="E128" s="47"/>
      <c r="F128" s="33">
        <f>F10</f>
        <v>0</v>
      </c>
      <c r="G128" s="47"/>
      <c r="H128" s="47"/>
      <c r="I128" s="47"/>
      <c r="J128" s="47"/>
      <c r="K128" s="38" t="s">
        <v>26</v>
      </c>
      <c r="L128" s="47"/>
      <c r="M128" s="90">
        <f>IF(O10="","",O10)</f>
        <v>0</v>
      </c>
      <c r="N128" s="90"/>
      <c r="O128" s="90"/>
      <c r="P128" s="90"/>
      <c r="Q128" s="47"/>
      <c r="R128" s="48"/>
    </row>
    <row r="129" s="1" customFormat="1" ht="6.96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8"/>
    </row>
    <row r="130" s="1" customFormat="1">
      <c r="B130" s="46"/>
      <c r="C130" s="38" t="s">
        <v>28</v>
      </c>
      <c r="D130" s="47"/>
      <c r="E130" s="47"/>
      <c r="F130" s="33">
        <f>E13</f>
        <v>0</v>
      </c>
      <c r="G130" s="47"/>
      <c r="H130" s="47"/>
      <c r="I130" s="47"/>
      <c r="J130" s="47"/>
      <c r="K130" s="38" t="s">
        <v>35</v>
      </c>
      <c r="L130" s="47"/>
      <c r="M130" s="33">
        <f>E19</f>
        <v>0</v>
      </c>
      <c r="N130" s="33"/>
      <c r="O130" s="33"/>
      <c r="P130" s="33"/>
      <c r="Q130" s="33"/>
      <c r="R130" s="48"/>
    </row>
    <row r="131" s="1" customFormat="1" ht="14.4" customHeight="1">
      <c r="B131" s="46"/>
      <c r="C131" s="38" t="s">
        <v>33</v>
      </c>
      <c r="D131" s="47"/>
      <c r="E131" s="47"/>
      <c r="F131" s="33">
        <f>IF(E16="","",E16)</f>
        <v>0</v>
      </c>
      <c r="G131" s="47"/>
      <c r="H131" s="47"/>
      <c r="I131" s="47"/>
      <c r="J131" s="47"/>
      <c r="K131" s="38" t="s">
        <v>37</v>
      </c>
      <c r="L131" s="47"/>
      <c r="M131" s="33">
        <f>E22</f>
        <v>0</v>
      </c>
      <c r="N131" s="33"/>
      <c r="O131" s="33"/>
      <c r="P131" s="33"/>
      <c r="Q131" s="33"/>
      <c r="R131" s="48"/>
    </row>
    <row r="132" s="1" customFormat="1" ht="10.32" customHeight="1">
      <c r="B132" s="46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8"/>
    </row>
    <row r="133" s="9" customFormat="1" ht="29.28" customHeight="1">
      <c r="B133" s="204"/>
      <c r="C133" s="205" t="s">
        <v>177</v>
      </c>
      <c r="D133" s="206" t="s">
        <v>178</v>
      </c>
      <c r="E133" s="206" t="s">
        <v>63</v>
      </c>
      <c r="F133" s="206" t="s">
        <v>179</v>
      </c>
      <c r="G133" s="206"/>
      <c r="H133" s="206"/>
      <c r="I133" s="206"/>
      <c r="J133" s="206" t="s">
        <v>180</v>
      </c>
      <c r="K133" s="206" t="s">
        <v>181</v>
      </c>
      <c r="L133" s="207" t="s">
        <v>182</v>
      </c>
      <c r="M133" s="207"/>
      <c r="N133" s="206" t="s">
        <v>157</v>
      </c>
      <c r="O133" s="206"/>
      <c r="P133" s="206"/>
      <c r="Q133" s="208"/>
      <c r="R133" s="209"/>
      <c r="T133" s="106" t="s">
        <v>183</v>
      </c>
      <c r="U133" s="107" t="s">
        <v>45</v>
      </c>
      <c r="V133" s="107" t="s">
        <v>184</v>
      </c>
      <c r="W133" s="107" t="s">
        <v>185</v>
      </c>
      <c r="X133" s="107" t="s">
        <v>186</v>
      </c>
      <c r="Y133" s="107" t="s">
        <v>187</v>
      </c>
      <c r="Z133" s="107" t="s">
        <v>188</v>
      </c>
      <c r="AA133" s="108" t="s">
        <v>189</v>
      </c>
    </row>
    <row r="134" s="1" customFormat="1" ht="29.28" customHeight="1">
      <c r="B134" s="46"/>
      <c r="C134" s="110" t="s">
        <v>154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210">
        <f>BK134</f>
        <v>0</v>
      </c>
      <c r="O134" s="211"/>
      <c r="P134" s="211"/>
      <c r="Q134" s="211"/>
      <c r="R134" s="48"/>
      <c r="T134" s="109"/>
      <c r="U134" s="67"/>
      <c r="V134" s="67"/>
      <c r="W134" s="212">
        <f>W135+W177+W241</f>
        <v>0</v>
      </c>
      <c r="X134" s="67"/>
      <c r="Y134" s="212">
        <f>Y135+Y177+Y241</f>
        <v>0</v>
      </c>
      <c r="Z134" s="67"/>
      <c r="AA134" s="213">
        <f>AA135+AA177+AA241</f>
        <v>0</v>
      </c>
      <c r="AT134" s="21" t="s">
        <v>80</v>
      </c>
      <c r="AU134" s="21" t="s">
        <v>159</v>
      </c>
      <c r="BK134" s="214">
        <f>BK135+BK177+BK241</f>
        <v>0</v>
      </c>
    </row>
    <row r="135" s="10" customFormat="1" ht="37.44" customHeight="1">
      <c r="B135" s="215"/>
      <c r="C135" s="216"/>
      <c r="D135" s="217" t="s">
        <v>2389</v>
      </c>
      <c r="E135" s="217"/>
      <c r="F135" s="217"/>
      <c r="G135" s="217"/>
      <c r="H135" s="217"/>
      <c r="I135" s="217"/>
      <c r="J135" s="217"/>
      <c r="K135" s="217"/>
      <c r="L135" s="217"/>
      <c r="M135" s="217"/>
      <c r="N135" s="192">
        <f>BK135</f>
        <v>0</v>
      </c>
      <c r="O135" s="186"/>
      <c r="P135" s="186"/>
      <c r="Q135" s="186"/>
      <c r="R135" s="218"/>
      <c r="T135" s="219"/>
      <c r="U135" s="216"/>
      <c r="V135" s="216"/>
      <c r="W135" s="220">
        <f>W136+W143+W150+W153+W155+W168</f>
        <v>0</v>
      </c>
      <c r="X135" s="216"/>
      <c r="Y135" s="220">
        <f>Y136+Y143+Y150+Y153+Y155+Y168</f>
        <v>0</v>
      </c>
      <c r="Z135" s="216"/>
      <c r="AA135" s="221">
        <f>AA136+AA143+AA150+AA153+AA155+AA168</f>
        <v>0</v>
      </c>
      <c r="AR135" s="222" t="s">
        <v>96</v>
      </c>
      <c r="AT135" s="223" t="s">
        <v>80</v>
      </c>
      <c r="AU135" s="223" t="s">
        <v>81</v>
      </c>
      <c r="AY135" s="222" t="s">
        <v>191</v>
      </c>
      <c r="BK135" s="224">
        <f>BK136+BK143+BK150+BK153+BK155+BK168</f>
        <v>0</v>
      </c>
    </row>
    <row r="136" s="10" customFormat="1" ht="19.92" customHeight="1">
      <c r="B136" s="215"/>
      <c r="C136" s="216"/>
      <c r="D136" s="225" t="s">
        <v>2390</v>
      </c>
      <c r="E136" s="225"/>
      <c r="F136" s="225"/>
      <c r="G136" s="225"/>
      <c r="H136" s="225"/>
      <c r="I136" s="225"/>
      <c r="J136" s="225"/>
      <c r="K136" s="225"/>
      <c r="L136" s="225"/>
      <c r="M136" s="225"/>
      <c r="N136" s="226">
        <f>BK136</f>
        <v>0</v>
      </c>
      <c r="O136" s="227"/>
      <c r="P136" s="227"/>
      <c r="Q136" s="227"/>
      <c r="R136" s="218"/>
      <c r="T136" s="219"/>
      <c r="U136" s="216"/>
      <c r="V136" s="216"/>
      <c r="W136" s="220">
        <f>SUM(W137:W142)</f>
        <v>0</v>
      </c>
      <c r="X136" s="216"/>
      <c r="Y136" s="220">
        <f>SUM(Y137:Y142)</f>
        <v>0</v>
      </c>
      <c r="Z136" s="216"/>
      <c r="AA136" s="221">
        <f>SUM(AA137:AA142)</f>
        <v>0</v>
      </c>
      <c r="AR136" s="222" t="s">
        <v>96</v>
      </c>
      <c r="AT136" s="223" t="s">
        <v>80</v>
      </c>
      <c r="AU136" s="223" t="s">
        <v>89</v>
      </c>
      <c r="AY136" s="222" t="s">
        <v>191</v>
      </c>
      <c r="BK136" s="224">
        <f>SUM(BK137:BK142)</f>
        <v>0</v>
      </c>
    </row>
    <row r="137" s="1" customFormat="1" ht="25.5" customHeight="1">
      <c r="B137" s="46"/>
      <c r="C137" s="228" t="s">
        <v>89</v>
      </c>
      <c r="D137" s="228" t="s">
        <v>192</v>
      </c>
      <c r="E137" s="229" t="s">
        <v>2404</v>
      </c>
      <c r="F137" s="230" t="s">
        <v>2405</v>
      </c>
      <c r="G137" s="230"/>
      <c r="H137" s="230"/>
      <c r="I137" s="230"/>
      <c r="J137" s="231" t="s">
        <v>348</v>
      </c>
      <c r="K137" s="232">
        <v>100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</v>
      </c>
      <c r="Y137" s="237">
        <f>X137*K137</f>
        <v>0</v>
      </c>
      <c r="Z137" s="237">
        <v>0</v>
      </c>
      <c r="AA137" s="238">
        <f>Z137*K137</f>
        <v>0</v>
      </c>
      <c r="AR137" s="21" t="s">
        <v>251</v>
      </c>
      <c r="AT137" s="21" t="s">
        <v>192</v>
      </c>
      <c r="AU137" s="21" t="s">
        <v>96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251</v>
      </c>
      <c r="BM137" s="21" t="s">
        <v>96</v>
      </c>
    </row>
    <row r="138" s="1" customFormat="1" ht="25.5" customHeight="1">
      <c r="B138" s="46"/>
      <c r="C138" s="228" t="s">
        <v>96</v>
      </c>
      <c r="D138" s="228" t="s">
        <v>192</v>
      </c>
      <c r="E138" s="229" t="s">
        <v>2406</v>
      </c>
      <c r="F138" s="230" t="s">
        <v>2407</v>
      </c>
      <c r="G138" s="230"/>
      <c r="H138" s="230"/>
      <c r="I138" s="230"/>
      <c r="J138" s="231" t="s">
        <v>348</v>
      </c>
      <c r="K138" s="232">
        <v>45</v>
      </c>
      <c r="L138" s="233">
        <v>0</v>
      </c>
      <c r="M138" s="234"/>
      <c r="N138" s="235">
        <f>ROUND(L138*K138,2)</f>
        <v>0</v>
      </c>
      <c r="O138" s="235"/>
      <c r="P138" s="235"/>
      <c r="Q138" s="235"/>
      <c r="R138" s="48"/>
      <c r="T138" s="236" t="s">
        <v>22</v>
      </c>
      <c r="U138" s="56" t="s">
        <v>46</v>
      </c>
      <c r="V138" s="47"/>
      <c r="W138" s="237">
        <f>V138*K138</f>
        <v>0</v>
      </c>
      <c r="X138" s="237">
        <v>0</v>
      </c>
      <c r="Y138" s="237">
        <f>X138*K138</f>
        <v>0</v>
      </c>
      <c r="Z138" s="237">
        <v>0</v>
      </c>
      <c r="AA138" s="238">
        <f>Z138*K138</f>
        <v>0</v>
      </c>
      <c r="AR138" s="21" t="s">
        <v>251</v>
      </c>
      <c r="AT138" s="21" t="s">
        <v>192</v>
      </c>
      <c r="AU138" s="21" t="s">
        <v>96</v>
      </c>
      <c r="AY138" s="21" t="s">
        <v>191</v>
      </c>
      <c r="BE138" s="152">
        <f>IF(U138="základní",N138,0)</f>
        <v>0</v>
      </c>
      <c r="BF138" s="152">
        <f>IF(U138="snížená",N138,0)</f>
        <v>0</v>
      </c>
      <c r="BG138" s="152">
        <f>IF(U138="zákl. přenesená",N138,0)</f>
        <v>0</v>
      </c>
      <c r="BH138" s="152">
        <f>IF(U138="sníž. přenesená",N138,0)</f>
        <v>0</v>
      </c>
      <c r="BI138" s="152">
        <f>IF(U138="nulová",N138,0)</f>
        <v>0</v>
      </c>
      <c r="BJ138" s="21" t="s">
        <v>89</v>
      </c>
      <c r="BK138" s="152">
        <f>ROUND(L138*K138,2)</f>
        <v>0</v>
      </c>
      <c r="BL138" s="21" t="s">
        <v>251</v>
      </c>
      <c r="BM138" s="21" t="s">
        <v>205</v>
      </c>
    </row>
    <row r="139" s="1" customFormat="1" ht="25.5" customHeight="1">
      <c r="B139" s="46"/>
      <c r="C139" s="228" t="s">
        <v>201</v>
      </c>
      <c r="D139" s="228" t="s">
        <v>192</v>
      </c>
      <c r="E139" s="229" t="s">
        <v>2408</v>
      </c>
      <c r="F139" s="230" t="s">
        <v>2409</v>
      </c>
      <c r="G139" s="230"/>
      <c r="H139" s="230"/>
      <c r="I139" s="230"/>
      <c r="J139" s="231" t="s">
        <v>348</v>
      </c>
      <c r="K139" s="232">
        <v>20</v>
      </c>
      <c r="L139" s="233">
        <v>0</v>
      </c>
      <c r="M139" s="234"/>
      <c r="N139" s="235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</v>
      </c>
      <c r="Y139" s="237">
        <f>X139*K139</f>
        <v>0</v>
      </c>
      <c r="Z139" s="237">
        <v>0</v>
      </c>
      <c r="AA139" s="238">
        <f>Z139*K139</f>
        <v>0</v>
      </c>
      <c r="AR139" s="21" t="s">
        <v>251</v>
      </c>
      <c r="AT139" s="21" t="s">
        <v>192</v>
      </c>
      <c r="AU139" s="21" t="s">
        <v>96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251</v>
      </c>
      <c r="BM139" s="21" t="s">
        <v>212</v>
      </c>
    </row>
    <row r="140" s="1" customFormat="1" ht="16.5" customHeight="1">
      <c r="B140" s="46"/>
      <c r="C140" s="228" t="s">
        <v>205</v>
      </c>
      <c r="D140" s="228" t="s">
        <v>192</v>
      </c>
      <c r="E140" s="229" t="s">
        <v>2410</v>
      </c>
      <c r="F140" s="230" t="s">
        <v>2411</v>
      </c>
      <c r="G140" s="230"/>
      <c r="H140" s="230"/>
      <c r="I140" s="230"/>
      <c r="J140" s="231" t="s">
        <v>348</v>
      </c>
      <c r="K140" s="232">
        <v>35</v>
      </c>
      <c r="L140" s="233">
        <v>0</v>
      </c>
      <c r="M140" s="234"/>
      <c r="N140" s="235">
        <f>ROUND(L140*K140,2)</f>
        <v>0</v>
      </c>
      <c r="O140" s="235"/>
      <c r="P140" s="235"/>
      <c r="Q140" s="235"/>
      <c r="R140" s="48"/>
      <c r="T140" s="236" t="s">
        <v>22</v>
      </c>
      <c r="U140" s="56" t="s">
        <v>46</v>
      </c>
      <c r="V140" s="47"/>
      <c r="W140" s="237">
        <f>V140*K140</f>
        <v>0</v>
      </c>
      <c r="X140" s="237">
        <v>0</v>
      </c>
      <c r="Y140" s="237">
        <f>X140*K140</f>
        <v>0</v>
      </c>
      <c r="Z140" s="237">
        <v>0</v>
      </c>
      <c r="AA140" s="238">
        <f>Z140*K140</f>
        <v>0</v>
      </c>
      <c r="AR140" s="21" t="s">
        <v>251</v>
      </c>
      <c r="AT140" s="21" t="s">
        <v>192</v>
      </c>
      <c r="AU140" s="21" t="s">
        <v>96</v>
      </c>
      <c r="AY140" s="21" t="s">
        <v>191</v>
      </c>
      <c r="BE140" s="152">
        <f>IF(U140="základní",N140,0)</f>
        <v>0</v>
      </c>
      <c r="BF140" s="152">
        <f>IF(U140="snížená",N140,0)</f>
        <v>0</v>
      </c>
      <c r="BG140" s="152">
        <f>IF(U140="zákl. přenesená",N140,0)</f>
        <v>0</v>
      </c>
      <c r="BH140" s="152">
        <f>IF(U140="sníž. přenesená",N140,0)</f>
        <v>0</v>
      </c>
      <c r="BI140" s="152">
        <f>IF(U140="nulová",N140,0)</f>
        <v>0</v>
      </c>
      <c r="BJ140" s="21" t="s">
        <v>89</v>
      </c>
      <c r="BK140" s="152">
        <f>ROUND(L140*K140,2)</f>
        <v>0</v>
      </c>
      <c r="BL140" s="21" t="s">
        <v>251</v>
      </c>
      <c r="BM140" s="21" t="s">
        <v>220</v>
      </c>
    </row>
    <row r="141" s="1" customFormat="1" ht="25.5" customHeight="1">
      <c r="B141" s="46"/>
      <c r="C141" s="228" t="s">
        <v>190</v>
      </c>
      <c r="D141" s="228" t="s">
        <v>192</v>
      </c>
      <c r="E141" s="229" t="s">
        <v>2412</v>
      </c>
      <c r="F141" s="230" t="s">
        <v>2413</v>
      </c>
      <c r="G141" s="230"/>
      <c r="H141" s="230"/>
      <c r="I141" s="230"/>
      <c r="J141" s="231" t="s">
        <v>348</v>
      </c>
      <c r="K141" s="232">
        <v>10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</v>
      </c>
      <c r="Y141" s="237">
        <f>X141*K141</f>
        <v>0</v>
      </c>
      <c r="Z141" s="237">
        <v>0</v>
      </c>
      <c r="AA141" s="238">
        <f>Z141*K141</f>
        <v>0</v>
      </c>
      <c r="AR141" s="21" t="s">
        <v>251</v>
      </c>
      <c r="AT141" s="21" t="s">
        <v>192</v>
      </c>
      <c r="AU141" s="21" t="s">
        <v>96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251</v>
      </c>
      <c r="BM141" s="21" t="s">
        <v>228</v>
      </c>
    </row>
    <row r="142" s="1" customFormat="1" ht="16.5" customHeight="1">
      <c r="B142" s="46"/>
      <c r="C142" s="228" t="s">
        <v>212</v>
      </c>
      <c r="D142" s="228" t="s">
        <v>192</v>
      </c>
      <c r="E142" s="229" t="s">
        <v>2414</v>
      </c>
      <c r="F142" s="230" t="s">
        <v>2415</v>
      </c>
      <c r="G142" s="230"/>
      <c r="H142" s="230"/>
      <c r="I142" s="230"/>
      <c r="J142" s="231" t="s">
        <v>2416</v>
      </c>
      <c r="K142" s="232">
        <v>35</v>
      </c>
      <c r="L142" s="233">
        <v>0</v>
      </c>
      <c r="M142" s="234"/>
      <c r="N142" s="235">
        <f>ROUND(L142*K142,2)</f>
        <v>0</v>
      </c>
      <c r="O142" s="235"/>
      <c r="P142" s="235"/>
      <c r="Q142" s="235"/>
      <c r="R142" s="48"/>
      <c r="T142" s="236" t="s">
        <v>22</v>
      </c>
      <c r="U142" s="56" t="s">
        <v>46</v>
      </c>
      <c r="V142" s="47"/>
      <c r="W142" s="237">
        <f>V142*K142</f>
        <v>0</v>
      </c>
      <c r="X142" s="237">
        <v>0</v>
      </c>
      <c r="Y142" s="237">
        <f>X142*K142</f>
        <v>0</v>
      </c>
      <c r="Z142" s="237">
        <v>0</v>
      </c>
      <c r="AA142" s="238">
        <f>Z142*K142</f>
        <v>0</v>
      </c>
      <c r="AR142" s="21" t="s">
        <v>251</v>
      </c>
      <c r="AT142" s="21" t="s">
        <v>192</v>
      </c>
      <c r="AU142" s="21" t="s">
        <v>96</v>
      </c>
      <c r="AY142" s="21" t="s">
        <v>191</v>
      </c>
      <c r="BE142" s="152">
        <f>IF(U142="základní",N142,0)</f>
        <v>0</v>
      </c>
      <c r="BF142" s="152">
        <f>IF(U142="snížená",N142,0)</f>
        <v>0</v>
      </c>
      <c r="BG142" s="152">
        <f>IF(U142="zákl. přenesená",N142,0)</f>
        <v>0</v>
      </c>
      <c r="BH142" s="152">
        <f>IF(U142="sníž. přenesená",N142,0)</f>
        <v>0</v>
      </c>
      <c r="BI142" s="152">
        <f>IF(U142="nulová",N142,0)</f>
        <v>0</v>
      </c>
      <c r="BJ142" s="21" t="s">
        <v>89</v>
      </c>
      <c r="BK142" s="152">
        <f>ROUND(L142*K142,2)</f>
        <v>0</v>
      </c>
      <c r="BL142" s="21" t="s">
        <v>251</v>
      </c>
      <c r="BM142" s="21" t="s">
        <v>236</v>
      </c>
    </row>
    <row r="143" s="10" customFormat="1" ht="29.88" customHeight="1">
      <c r="B143" s="215"/>
      <c r="C143" s="216"/>
      <c r="D143" s="225" t="s">
        <v>2391</v>
      </c>
      <c r="E143" s="225"/>
      <c r="F143" s="225"/>
      <c r="G143" s="225"/>
      <c r="H143" s="225"/>
      <c r="I143" s="225"/>
      <c r="J143" s="225"/>
      <c r="K143" s="225"/>
      <c r="L143" s="225"/>
      <c r="M143" s="225"/>
      <c r="N143" s="239">
        <f>BK143</f>
        <v>0</v>
      </c>
      <c r="O143" s="240"/>
      <c r="P143" s="240"/>
      <c r="Q143" s="240"/>
      <c r="R143" s="218"/>
      <c r="T143" s="219"/>
      <c r="U143" s="216"/>
      <c r="V143" s="216"/>
      <c r="W143" s="220">
        <f>SUM(W144:W149)</f>
        <v>0</v>
      </c>
      <c r="X143" s="216"/>
      <c r="Y143" s="220">
        <f>SUM(Y144:Y149)</f>
        <v>0</v>
      </c>
      <c r="Z143" s="216"/>
      <c r="AA143" s="221">
        <f>SUM(AA144:AA149)</f>
        <v>0</v>
      </c>
      <c r="AR143" s="222" t="s">
        <v>96</v>
      </c>
      <c r="AT143" s="223" t="s">
        <v>80</v>
      </c>
      <c r="AU143" s="223" t="s">
        <v>89</v>
      </c>
      <c r="AY143" s="222" t="s">
        <v>191</v>
      </c>
      <c r="BK143" s="224">
        <f>SUM(BK144:BK149)</f>
        <v>0</v>
      </c>
    </row>
    <row r="144" s="1" customFormat="1" ht="16.5" customHeight="1">
      <c r="B144" s="46"/>
      <c r="C144" s="228" t="s">
        <v>216</v>
      </c>
      <c r="D144" s="228" t="s">
        <v>192</v>
      </c>
      <c r="E144" s="229" t="s">
        <v>2417</v>
      </c>
      <c r="F144" s="230" t="s">
        <v>2418</v>
      </c>
      <c r="G144" s="230"/>
      <c r="H144" s="230"/>
      <c r="I144" s="230"/>
      <c r="J144" s="231" t="s">
        <v>2419</v>
      </c>
      <c r="K144" s="232">
        <v>4</v>
      </c>
      <c r="L144" s="233">
        <v>0</v>
      </c>
      <c r="M144" s="234"/>
      <c r="N144" s="235">
        <f>ROUND(L144*K144,2)</f>
        <v>0</v>
      </c>
      <c r="O144" s="235"/>
      <c r="P144" s="235"/>
      <c r="Q144" s="235"/>
      <c r="R144" s="48"/>
      <c r="T144" s="236" t="s">
        <v>22</v>
      </c>
      <c r="U144" s="56" t="s">
        <v>46</v>
      </c>
      <c r="V144" s="47"/>
      <c r="W144" s="237">
        <f>V144*K144</f>
        <v>0</v>
      </c>
      <c r="X144" s="237">
        <v>0</v>
      </c>
      <c r="Y144" s="237">
        <f>X144*K144</f>
        <v>0</v>
      </c>
      <c r="Z144" s="237">
        <v>0</v>
      </c>
      <c r="AA144" s="238">
        <f>Z144*K144</f>
        <v>0</v>
      </c>
      <c r="AR144" s="21" t="s">
        <v>251</v>
      </c>
      <c r="AT144" s="21" t="s">
        <v>192</v>
      </c>
      <c r="AU144" s="21" t="s">
        <v>96</v>
      </c>
      <c r="AY144" s="21" t="s">
        <v>191</v>
      </c>
      <c r="BE144" s="152">
        <f>IF(U144="základní",N144,0)</f>
        <v>0</v>
      </c>
      <c r="BF144" s="152">
        <f>IF(U144="snížená",N144,0)</f>
        <v>0</v>
      </c>
      <c r="BG144" s="152">
        <f>IF(U144="zákl. přenesená",N144,0)</f>
        <v>0</v>
      </c>
      <c r="BH144" s="152">
        <f>IF(U144="sníž. přenesená",N144,0)</f>
        <v>0</v>
      </c>
      <c r="BI144" s="152">
        <f>IF(U144="nulová",N144,0)</f>
        <v>0</v>
      </c>
      <c r="BJ144" s="21" t="s">
        <v>89</v>
      </c>
      <c r="BK144" s="152">
        <f>ROUND(L144*K144,2)</f>
        <v>0</v>
      </c>
      <c r="BL144" s="21" t="s">
        <v>251</v>
      </c>
      <c r="BM144" s="21" t="s">
        <v>244</v>
      </c>
    </row>
    <row r="145" s="1" customFormat="1" ht="25.5" customHeight="1">
      <c r="B145" s="46"/>
      <c r="C145" s="228" t="s">
        <v>220</v>
      </c>
      <c r="D145" s="228" t="s">
        <v>192</v>
      </c>
      <c r="E145" s="229" t="s">
        <v>2420</v>
      </c>
      <c r="F145" s="230" t="s">
        <v>2421</v>
      </c>
      <c r="G145" s="230"/>
      <c r="H145" s="230"/>
      <c r="I145" s="230"/>
      <c r="J145" s="231" t="s">
        <v>2419</v>
      </c>
      <c r="K145" s="232">
        <v>4</v>
      </c>
      <c r="L145" s="233">
        <v>0</v>
      </c>
      <c r="M145" s="234"/>
      <c r="N145" s="235">
        <f>ROUND(L145*K145,2)</f>
        <v>0</v>
      </c>
      <c r="O145" s="235"/>
      <c r="P145" s="235"/>
      <c r="Q145" s="235"/>
      <c r="R145" s="48"/>
      <c r="T145" s="236" t="s">
        <v>22</v>
      </c>
      <c r="U145" s="56" t="s">
        <v>46</v>
      </c>
      <c r="V145" s="47"/>
      <c r="W145" s="237">
        <f>V145*K145</f>
        <v>0</v>
      </c>
      <c r="X145" s="237">
        <v>0</v>
      </c>
      <c r="Y145" s="237">
        <f>X145*K145</f>
        <v>0</v>
      </c>
      <c r="Z145" s="237">
        <v>0</v>
      </c>
      <c r="AA145" s="238">
        <f>Z145*K145</f>
        <v>0</v>
      </c>
      <c r="AR145" s="21" t="s">
        <v>251</v>
      </c>
      <c r="AT145" s="21" t="s">
        <v>192</v>
      </c>
      <c r="AU145" s="21" t="s">
        <v>96</v>
      </c>
      <c r="AY145" s="21" t="s">
        <v>191</v>
      </c>
      <c r="BE145" s="152">
        <f>IF(U145="základní",N145,0)</f>
        <v>0</v>
      </c>
      <c r="BF145" s="152">
        <f>IF(U145="snížená",N145,0)</f>
        <v>0</v>
      </c>
      <c r="BG145" s="152">
        <f>IF(U145="zákl. přenesená",N145,0)</f>
        <v>0</v>
      </c>
      <c r="BH145" s="152">
        <f>IF(U145="sníž. přenesená",N145,0)</f>
        <v>0</v>
      </c>
      <c r="BI145" s="152">
        <f>IF(U145="nulová",N145,0)</f>
        <v>0</v>
      </c>
      <c r="BJ145" s="21" t="s">
        <v>89</v>
      </c>
      <c r="BK145" s="152">
        <f>ROUND(L145*K145,2)</f>
        <v>0</v>
      </c>
      <c r="BL145" s="21" t="s">
        <v>251</v>
      </c>
      <c r="BM145" s="21" t="s">
        <v>251</v>
      </c>
    </row>
    <row r="146" s="1" customFormat="1" ht="25.5" customHeight="1">
      <c r="B146" s="46"/>
      <c r="C146" s="228" t="s">
        <v>224</v>
      </c>
      <c r="D146" s="228" t="s">
        <v>192</v>
      </c>
      <c r="E146" s="229" t="s">
        <v>2422</v>
      </c>
      <c r="F146" s="230" t="s">
        <v>2423</v>
      </c>
      <c r="G146" s="230"/>
      <c r="H146" s="230"/>
      <c r="I146" s="230"/>
      <c r="J146" s="231" t="s">
        <v>2419</v>
      </c>
      <c r="K146" s="232">
        <v>1</v>
      </c>
      <c r="L146" s="233">
        <v>0</v>
      </c>
      <c r="M146" s="234"/>
      <c r="N146" s="235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</v>
      </c>
      <c r="Y146" s="237">
        <f>X146*K146</f>
        <v>0</v>
      </c>
      <c r="Z146" s="237">
        <v>0</v>
      </c>
      <c r="AA146" s="238">
        <f>Z146*K146</f>
        <v>0</v>
      </c>
      <c r="AR146" s="21" t="s">
        <v>251</v>
      </c>
      <c r="AT146" s="21" t="s">
        <v>192</v>
      </c>
      <c r="AU146" s="21" t="s">
        <v>96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251</v>
      </c>
      <c r="BM146" s="21" t="s">
        <v>259</v>
      </c>
    </row>
    <row r="147" s="1" customFormat="1" ht="25.5" customHeight="1">
      <c r="B147" s="46"/>
      <c r="C147" s="228" t="s">
        <v>228</v>
      </c>
      <c r="D147" s="228" t="s">
        <v>192</v>
      </c>
      <c r="E147" s="229" t="s">
        <v>2424</v>
      </c>
      <c r="F147" s="230" t="s">
        <v>2425</v>
      </c>
      <c r="G147" s="230"/>
      <c r="H147" s="230"/>
      <c r="I147" s="230"/>
      <c r="J147" s="231" t="s">
        <v>2419</v>
      </c>
      <c r="K147" s="232">
        <v>1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</v>
      </c>
      <c r="Y147" s="237">
        <f>X147*K147</f>
        <v>0</v>
      </c>
      <c r="Z147" s="237">
        <v>0</v>
      </c>
      <c r="AA147" s="238">
        <f>Z147*K147</f>
        <v>0</v>
      </c>
      <c r="AR147" s="21" t="s">
        <v>251</v>
      </c>
      <c r="AT147" s="21" t="s">
        <v>192</v>
      </c>
      <c r="AU147" s="21" t="s">
        <v>96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251</v>
      </c>
      <c r="BM147" s="21" t="s">
        <v>267</v>
      </c>
    </row>
    <row r="148" s="1" customFormat="1" ht="16.5" customHeight="1">
      <c r="B148" s="46"/>
      <c r="C148" s="228" t="s">
        <v>232</v>
      </c>
      <c r="D148" s="228" t="s">
        <v>192</v>
      </c>
      <c r="E148" s="229" t="s">
        <v>2426</v>
      </c>
      <c r="F148" s="230" t="s">
        <v>2427</v>
      </c>
      <c r="G148" s="230"/>
      <c r="H148" s="230"/>
      <c r="I148" s="230"/>
      <c r="J148" s="231" t="s">
        <v>2419</v>
      </c>
      <c r="K148" s="232">
        <v>1</v>
      </c>
      <c r="L148" s="233">
        <v>0</v>
      </c>
      <c r="M148" s="234"/>
      <c r="N148" s="235">
        <f>ROUND(L148*K148,2)</f>
        <v>0</v>
      </c>
      <c r="O148" s="235"/>
      <c r="P148" s="235"/>
      <c r="Q148" s="235"/>
      <c r="R148" s="48"/>
      <c r="T148" s="236" t="s">
        <v>22</v>
      </c>
      <c r="U148" s="56" t="s">
        <v>46</v>
      </c>
      <c r="V148" s="47"/>
      <c r="W148" s="237">
        <f>V148*K148</f>
        <v>0</v>
      </c>
      <c r="X148" s="237">
        <v>0</v>
      </c>
      <c r="Y148" s="237">
        <f>X148*K148</f>
        <v>0</v>
      </c>
      <c r="Z148" s="237">
        <v>0</v>
      </c>
      <c r="AA148" s="238">
        <f>Z148*K148</f>
        <v>0</v>
      </c>
      <c r="AR148" s="21" t="s">
        <v>251</v>
      </c>
      <c r="AT148" s="21" t="s">
        <v>192</v>
      </c>
      <c r="AU148" s="21" t="s">
        <v>96</v>
      </c>
      <c r="AY148" s="21" t="s">
        <v>191</v>
      </c>
      <c r="BE148" s="152">
        <f>IF(U148="základní",N148,0)</f>
        <v>0</v>
      </c>
      <c r="BF148" s="152">
        <f>IF(U148="snížená",N148,0)</f>
        <v>0</v>
      </c>
      <c r="BG148" s="152">
        <f>IF(U148="zákl. přenesená",N148,0)</f>
        <v>0</v>
      </c>
      <c r="BH148" s="152">
        <f>IF(U148="sníž. přenesená",N148,0)</f>
        <v>0</v>
      </c>
      <c r="BI148" s="152">
        <f>IF(U148="nulová",N148,0)</f>
        <v>0</v>
      </c>
      <c r="BJ148" s="21" t="s">
        <v>89</v>
      </c>
      <c r="BK148" s="152">
        <f>ROUND(L148*K148,2)</f>
        <v>0</v>
      </c>
      <c r="BL148" s="21" t="s">
        <v>251</v>
      </c>
      <c r="BM148" s="21" t="s">
        <v>274</v>
      </c>
    </row>
    <row r="149" s="1" customFormat="1" ht="16.5" customHeight="1">
      <c r="B149" s="46"/>
      <c r="C149" s="228" t="s">
        <v>236</v>
      </c>
      <c r="D149" s="228" t="s">
        <v>192</v>
      </c>
      <c r="E149" s="229" t="s">
        <v>2428</v>
      </c>
      <c r="F149" s="230" t="s">
        <v>2429</v>
      </c>
      <c r="G149" s="230"/>
      <c r="H149" s="230"/>
      <c r="I149" s="230"/>
      <c r="J149" s="231" t="s">
        <v>2419</v>
      </c>
      <c r="K149" s="232">
        <v>1</v>
      </c>
      <c r="L149" s="233">
        <v>0</v>
      </c>
      <c r="M149" s="234"/>
      <c r="N149" s="235">
        <f>ROUND(L149*K149,2)</f>
        <v>0</v>
      </c>
      <c r="O149" s="235"/>
      <c r="P149" s="235"/>
      <c r="Q149" s="235"/>
      <c r="R149" s="48"/>
      <c r="T149" s="236" t="s">
        <v>22</v>
      </c>
      <c r="U149" s="56" t="s">
        <v>46</v>
      </c>
      <c r="V149" s="47"/>
      <c r="W149" s="237">
        <f>V149*K149</f>
        <v>0</v>
      </c>
      <c r="X149" s="237">
        <v>0</v>
      </c>
      <c r="Y149" s="237">
        <f>X149*K149</f>
        <v>0</v>
      </c>
      <c r="Z149" s="237">
        <v>0</v>
      </c>
      <c r="AA149" s="238">
        <f>Z149*K149</f>
        <v>0</v>
      </c>
      <c r="AR149" s="21" t="s">
        <v>251</v>
      </c>
      <c r="AT149" s="21" t="s">
        <v>192</v>
      </c>
      <c r="AU149" s="21" t="s">
        <v>96</v>
      </c>
      <c r="AY149" s="21" t="s">
        <v>191</v>
      </c>
      <c r="BE149" s="152">
        <f>IF(U149="základní",N149,0)</f>
        <v>0</v>
      </c>
      <c r="BF149" s="152">
        <f>IF(U149="snížená",N149,0)</f>
        <v>0</v>
      </c>
      <c r="BG149" s="152">
        <f>IF(U149="zákl. přenesená",N149,0)</f>
        <v>0</v>
      </c>
      <c r="BH149" s="152">
        <f>IF(U149="sníž. přenesená",N149,0)</f>
        <v>0</v>
      </c>
      <c r="BI149" s="152">
        <f>IF(U149="nulová",N149,0)</f>
        <v>0</v>
      </c>
      <c r="BJ149" s="21" t="s">
        <v>89</v>
      </c>
      <c r="BK149" s="152">
        <f>ROUND(L149*K149,2)</f>
        <v>0</v>
      </c>
      <c r="BL149" s="21" t="s">
        <v>251</v>
      </c>
      <c r="BM149" s="21" t="s">
        <v>377</v>
      </c>
    </row>
    <row r="150" s="10" customFormat="1" ht="29.88" customHeight="1">
      <c r="B150" s="215"/>
      <c r="C150" s="216"/>
      <c r="D150" s="225" t="s">
        <v>2392</v>
      </c>
      <c r="E150" s="225"/>
      <c r="F150" s="225"/>
      <c r="G150" s="225"/>
      <c r="H150" s="225"/>
      <c r="I150" s="225"/>
      <c r="J150" s="225"/>
      <c r="K150" s="225"/>
      <c r="L150" s="225"/>
      <c r="M150" s="225"/>
      <c r="N150" s="239">
        <f>BK150</f>
        <v>0</v>
      </c>
      <c r="O150" s="240"/>
      <c r="P150" s="240"/>
      <c r="Q150" s="240"/>
      <c r="R150" s="218"/>
      <c r="T150" s="219"/>
      <c r="U150" s="216"/>
      <c r="V150" s="216"/>
      <c r="W150" s="220">
        <f>SUM(W151:W152)</f>
        <v>0</v>
      </c>
      <c r="X150" s="216"/>
      <c r="Y150" s="220">
        <f>SUM(Y151:Y152)</f>
        <v>0</v>
      </c>
      <c r="Z150" s="216"/>
      <c r="AA150" s="221">
        <f>SUM(AA151:AA152)</f>
        <v>0</v>
      </c>
      <c r="AR150" s="222" t="s">
        <v>96</v>
      </c>
      <c r="AT150" s="223" t="s">
        <v>80</v>
      </c>
      <c r="AU150" s="223" t="s">
        <v>89</v>
      </c>
      <c r="AY150" s="222" t="s">
        <v>191</v>
      </c>
      <c r="BK150" s="224">
        <f>SUM(BK151:BK152)</f>
        <v>0</v>
      </c>
    </row>
    <row r="151" s="1" customFormat="1" ht="16.5" customHeight="1">
      <c r="B151" s="46"/>
      <c r="C151" s="228" t="s">
        <v>240</v>
      </c>
      <c r="D151" s="228" t="s">
        <v>192</v>
      </c>
      <c r="E151" s="229" t="s">
        <v>2430</v>
      </c>
      <c r="F151" s="230" t="s">
        <v>2431</v>
      </c>
      <c r="G151" s="230"/>
      <c r="H151" s="230"/>
      <c r="I151" s="230"/>
      <c r="J151" s="231" t="s">
        <v>2419</v>
      </c>
      <c r="K151" s="232">
        <v>8</v>
      </c>
      <c r="L151" s="233">
        <v>0</v>
      </c>
      <c r="M151" s="234"/>
      <c r="N151" s="235">
        <f>ROUND(L151*K151,2)</f>
        <v>0</v>
      </c>
      <c r="O151" s="235"/>
      <c r="P151" s="235"/>
      <c r="Q151" s="235"/>
      <c r="R151" s="48"/>
      <c r="T151" s="236" t="s">
        <v>22</v>
      </c>
      <c r="U151" s="56" t="s">
        <v>46</v>
      </c>
      <c r="V151" s="47"/>
      <c r="W151" s="237">
        <f>V151*K151</f>
        <v>0</v>
      </c>
      <c r="X151" s="237">
        <v>0</v>
      </c>
      <c r="Y151" s="237">
        <f>X151*K151</f>
        <v>0</v>
      </c>
      <c r="Z151" s="237">
        <v>0</v>
      </c>
      <c r="AA151" s="238">
        <f>Z151*K151</f>
        <v>0</v>
      </c>
      <c r="AR151" s="21" t="s">
        <v>251</v>
      </c>
      <c r="AT151" s="21" t="s">
        <v>192</v>
      </c>
      <c r="AU151" s="21" t="s">
        <v>96</v>
      </c>
      <c r="AY151" s="21" t="s">
        <v>191</v>
      </c>
      <c r="BE151" s="152">
        <f>IF(U151="základní",N151,0)</f>
        <v>0</v>
      </c>
      <c r="BF151" s="152">
        <f>IF(U151="snížená",N151,0)</f>
        <v>0</v>
      </c>
      <c r="BG151" s="152">
        <f>IF(U151="zákl. přenesená",N151,0)</f>
        <v>0</v>
      </c>
      <c r="BH151" s="152">
        <f>IF(U151="sníž. přenesená",N151,0)</f>
        <v>0</v>
      </c>
      <c r="BI151" s="152">
        <f>IF(U151="nulová",N151,0)</f>
        <v>0</v>
      </c>
      <c r="BJ151" s="21" t="s">
        <v>89</v>
      </c>
      <c r="BK151" s="152">
        <f>ROUND(L151*K151,2)</f>
        <v>0</v>
      </c>
      <c r="BL151" s="21" t="s">
        <v>251</v>
      </c>
      <c r="BM151" s="21" t="s">
        <v>384</v>
      </c>
    </row>
    <row r="152" s="1" customFormat="1" ht="16.5" customHeight="1">
      <c r="B152" s="46"/>
      <c r="C152" s="228" t="s">
        <v>244</v>
      </c>
      <c r="D152" s="228" t="s">
        <v>192</v>
      </c>
      <c r="E152" s="229" t="s">
        <v>2432</v>
      </c>
      <c r="F152" s="230" t="s">
        <v>2433</v>
      </c>
      <c r="G152" s="230"/>
      <c r="H152" s="230"/>
      <c r="I152" s="230"/>
      <c r="J152" s="231" t="s">
        <v>2419</v>
      </c>
      <c r="K152" s="232">
        <v>2</v>
      </c>
      <c r="L152" s="233">
        <v>0</v>
      </c>
      <c r="M152" s="234"/>
      <c r="N152" s="235">
        <f>ROUND(L152*K152,2)</f>
        <v>0</v>
      </c>
      <c r="O152" s="235"/>
      <c r="P152" s="235"/>
      <c r="Q152" s="235"/>
      <c r="R152" s="48"/>
      <c r="T152" s="236" t="s">
        <v>22</v>
      </c>
      <c r="U152" s="56" t="s">
        <v>46</v>
      </c>
      <c r="V152" s="47"/>
      <c r="W152" s="237">
        <f>V152*K152</f>
        <v>0</v>
      </c>
      <c r="X152" s="237">
        <v>0</v>
      </c>
      <c r="Y152" s="237">
        <f>X152*K152</f>
        <v>0</v>
      </c>
      <c r="Z152" s="237">
        <v>0</v>
      </c>
      <c r="AA152" s="238">
        <f>Z152*K152</f>
        <v>0</v>
      </c>
      <c r="AR152" s="21" t="s">
        <v>251</v>
      </c>
      <c r="AT152" s="21" t="s">
        <v>192</v>
      </c>
      <c r="AU152" s="21" t="s">
        <v>96</v>
      </c>
      <c r="AY152" s="21" t="s">
        <v>191</v>
      </c>
      <c r="BE152" s="152">
        <f>IF(U152="základní",N152,0)</f>
        <v>0</v>
      </c>
      <c r="BF152" s="152">
        <f>IF(U152="snížená",N152,0)</f>
        <v>0</v>
      </c>
      <c r="BG152" s="152">
        <f>IF(U152="zákl. přenesená",N152,0)</f>
        <v>0</v>
      </c>
      <c r="BH152" s="152">
        <f>IF(U152="sníž. přenesená",N152,0)</f>
        <v>0</v>
      </c>
      <c r="BI152" s="152">
        <f>IF(U152="nulová",N152,0)</f>
        <v>0</v>
      </c>
      <c r="BJ152" s="21" t="s">
        <v>89</v>
      </c>
      <c r="BK152" s="152">
        <f>ROUND(L152*K152,2)</f>
        <v>0</v>
      </c>
      <c r="BL152" s="21" t="s">
        <v>251</v>
      </c>
      <c r="BM152" s="21" t="s">
        <v>393</v>
      </c>
    </row>
    <row r="153" s="10" customFormat="1" ht="29.88" customHeight="1">
      <c r="B153" s="215"/>
      <c r="C153" s="216"/>
      <c r="D153" s="225" t="s">
        <v>2393</v>
      </c>
      <c r="E153" s="225"/>
      <c r="F153" s="225"/>
      <c r="G153" s="225"/>
      <c r="H153" s="225"/>
      <c r="I153" s="225"/>
      <c r="J153" s="225"/>
      <c r="K153" s="225"/>
      <c r="L153" s="225"/>
      <c r="M153" s="225"/>
      <c r="N153" s="239">
        <f>BK153</f>
        <v>0</v>
      </c>
      <c r="O153" s="240"/>
      <c r="P153" s="240"/>
      <c r="Q153" s="240"/>
      <c r="R153" s="218"/>
      <c r="T153" s="219"/>
      <c r="U153" s="216"/>
      <c r="V153" s="216"/>
      <c r="W153" s="220">
        <f>W154</f>
        <v>0</v>
      </c>
      <c r="X153" s="216"/>
      <c r="Y153" s="220">
        <f>Y154</f>
        <v>0</v>
      </c>
      <c r="Z153" s="216"/>
      <c r="AA153" s="221">
        <f>AA154</f>
        <v>0</v>
      </c>
      <c r="AR153" s="222" t="s">
        <v>96</v>
      </c>
      <c r="AT153" s="223" t="s">
        <v>80</v>
      </c>
      <c r="AU153" s="223" t="s">
        <v>89</v>
      </c>
      <c r="AY153" s="222" t="s">
        <v>191</v>
      </c>
      <c r="BK153" s="224">
        <f>BK154</f>
        <v>0</v>
      </c>
    </row>
    <row r="154" s="1" customFormat="1" ht="16.5" customHeight="1">
      <c r="B154" s="46"/>
      <c r="C154" s="228" t="s">
        <v>11</v>
      </c>
      <c r="D154" s="228" t="s">
        <v>192</v>
      </c>
      <c r="E154" s="229" t="s">
        <v>2434</v>
      </c>
      <c r="F154" s="230" t="s">
        <v>2435</v>
      </c>
      <c r="G154" s="230"/>
      <c r="H154" s="230"/>
      <c r="I154" s="230"/>
      <c r="J154" s="231" t="s">
        <v>2419</v>
      </c>
      <c r="K154" s="232">
        <v>1</v>
      </c>
      <c r="L154" s="233">
        <v>0</v>
      </c>
      <c r="M154" s="234"/>
      <c r="N154" s="235">
        <f>ROUND(L154*K154,2)</f>
        <v>0</v>
      </c>
      <c r="O154" s="235"/>
      <c r="P154" s="235"/>
      <c r="Q154" s="235"/>
      <c r="R154" s="48"/>
      <c r="T154" s="236" t="s">
        <v>22</v>
      </c>
      <c r="U154" s="56" t="s">
        <v>46</v>
      </c>
      <c r="V154" s="47"/>
      <c r="W154" s="237">
        <f>V154*K154</f>
        <v>0</v>
      </c>
      <c r="X154" s="237">
        <v>0</v>
      </c>
      <c r="Y154" s="237">
        <f>X154*K154</f>
        <v>0</v>
      </c>
      <c r="Z154" s="237">
        <v>0</v>
      </c>
      <c r="AA154" s="238">
        <f>Z154*K154</f>
        <v>0</v>
      </c>
      <c r="AR154" s="21" t="s">
        <v>251</v>
      </c>
      <c r="AT154" s="21" t="s">
        <v>192</v>
      </c>
      <c r="AU154" s="21" t="s">
        <v>96</v>
      </c>
      <c r="AY154" s="21" t="s">
        <v>191</v>
      </c>
      <c r="BE154" s="152">
        <f>IF(U154="základní",N154,0)</f>
        <v>0</v>
      </c>
      <c r="BF154" s="152">
        <f>IF(U154="snížená",N154,0)</f>
        <v>0</v>
      </c>
      <c r="BG154" s="152">
        <f>IF(U154="zákl. přenesená",N154,0)</f>
        <v>0</v>
      </c>
      <c r="BH154" s="152">
        <f>IF(U154="sníž. přenesená",N154,0)</f>
        <v>0</v>
      </c>
      <c r="BI154" s="152">
        <f>IF(U154="nulová",N154,0)</f>
        <v>0</v>
      </c>
      <c r="BJ154" s="21" t="s">
        <v>89</v>
      </c>
      <c r="BK154" s="152">
        <f>ROUND(L154*K154,2)</f>
        <v>0</v>
      </c>
      <c r="BL154" s="21" t="s">
        <v>251</v>
      </c>
      <c r="BM154" s="21" t="s">
        <v>402</v>
      </c>
    </row>
    <row r="155" s="10" customFormat="1" ht="29.88" customHeight="1">
      <c r="B155" s="215"/>
      <c r="C155" s="216"/>
      <c r="D155" s="225" t="s">
        <v>2394</v>
      </c>
      <c r="E155" s="225"/>
      <c r="F155" s="225"/>
      <c r="G155" s="225"/>
      <c r="H155" s="225"/>
      <c r="I155" s="225"/>
      <c r="J155" s="225"/>
      <c r="K155" s="225"/>
      <c r="L155" s="225"/>
      <c r="M155" s="225"/>
      <c r="N155" s="239">
        <f>BK155</f>
        <v>0</v>
      </c>
      <c r="O155" s="240"/>
      <c r="P155" s="240"/>
      <c r="Q155" s="240"/>
      <c r="R155" s="218"/>
      <c r="T155" s="219"/>
      <c r="U155" s="216"/>
      <c r="V155" s="216"/>
      <c r="W155" s="220">
        <f>SUM(W156:W167)</f>
        <v>0</v>
      </c>
      <c r="X155" s="216"/>
      <c r="Y155" s="220">
        <f>SUM(Y156:Y167)</f>
        <v>0</v>
      </c>
      <c r="Z155" s="216"/>
      <c r="AA155" s="221">
        <f>SUM(AA156:AA167)</f>
        <v>0</v>
      </c>
      <c r="AR155" s="222" t="s">
        <v>96</v>
      </c>
      <c r="AT155" s="223" t="s">
        <v>80</v>
      </c>
      <c r="AU155" s="223" t="s">
        <v>89</v>
      </c>
      <c r="AY155" s="222" t="s">
        <v>191</v>
      </c>
      <c r="BK155" s="224">
        <f>SUM(BK156:BK167)</f>
        <v>0</v>
      </c>
    </row>
    <row r="156" s="1" customFormat="1" ht="16.5" customHeight="1">
      <c r="B156" s="46"/>
      <c r="C156" s="228" t="s">
        <v>251</v>
      </c>
      <c r="D156" s="228" t="s">
        <v>192</v>
      </c>
      <c r="E156" s="229" t="s">
        <v>2436</v>
      </c>
      <c r="F156" s="230" t="s">
        <v>2437</v>
      </c>
      <c r="G156" s="230"/>
      <c r="H156" s="230"/>
      <c r="I156" s="230"/>
      <c r="J156" s="231" t="s">
        <v>2419</v>
      </c>
      <c r="K156" s="232">
        <v>4</v>
      </c>
      <c r="L156" s="233">
        <v>0</v>
      </c>
      <c r="M156" s="234"/>
      <c r="N156" s="235">
        <f>ROUND(L156*K156,2)</f>
        <v>0</v>
      </c>
      <c r="O156" s="235"/>
      <c r="P156" s="235"/>
      <c r="Q156" s="235"/>
      <c r="R156" s="48"/>
      <c r="T156" s="236" t="s">
        <v>22</v>
      </c>
      <c r="U156" s="56" t="s">
        <v>46</v>
      </c>
      <c r="V156" s="47"/>
      <c r="W156" s="237">
        <f>V156*K156</f>
        <v>0</v>
      </c>
      <c r="X156" s="237">
        <v>0</v>
      </c>
      <c r="Y156" s="237">
        <f>X156*K156</f>
        <v>0</v>
      </c>
      <c r="Z156" s="237">
        <v>0</v>
      </c>
      <c r="AA156" s="238">
        <f>Z156*K156</f>
        <v>0</v>
      </c>
      <c r="AR156" s="21" t="s">
        <v>251</v>
      </c>
      <c r="AT156" s="21" t="s">
        <v>192</v>
      </c>
      <c r="AU156" s="21" t="s">
        <v>96</v>
      </c>
      <c r="AY156" s="21" t="s">
        <v>191</v>
      </c>
      <c r="BE156" s="152">
        <f>IF(U156="základní",N156,0)</f>
        <v>0</v>
      </c>
      <c r="BF156" s="152">
        <f>IF(U156="snížená",N156,0)</f>
        <v>0</v>
      </c>
      <c r="BG156" s="152">
        <f>IF(U156="zákl. přenesená",N156,0)</f>
        <v>0</v>
      </c>
      <c r="BH156" s="152">
        <f>IF(U156="sníž. přenesená",N156,0)</f>
        <v>0</v>
      </c>
      <c r="BI156" s="152">
        <f>IF(U156="nulová",N156,0)</f>
        <v>0</v>
      </c>
      <c r="BJ156" s="21" t="s">
        <v>89</v>
      </c>
      <c r="BK156" s="152">
        <f>ROUND(L156*K156,2)</f>
        <v>0</v>
      </c>
      <c r="BL156" s="21" t="s">
        <v>251</v>
      </c>
      <c r="BM156" s="21" t="s">
        <v>531</v>
      </c>
    </row>
    <row r="157" s="1" customFormat="1" ht="16.5" customHeight="1">
      <c r="B157" s="46"/>
      <c r="C157" s="228" t="s">
        <v>255</v>
      </c>
      <c r="D157" s="228" t="s">
        <v>192</v>
      </c>
      <c r="E157" s="229" t="s">
        <v>2438</v>
      </c>
      <c r="F157" s="230" t="s">
        <v>2439</v>
      </c>
      <c r="G157" s="230"/>
      <c r="H157" s="230"/>
      <c r="I157" s="230"/>
      <c r="J157" s="231" t="s">
        <v>2419</v>
      </c>
      <c r="K157" s="232">
        <v>2</v>
      </c>
      <c r="L157" s="233">
        <v>0</v>
      </c>
      <c r="M157" s="234"/>
      <c r="N157" s="235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0</v>
      </c>
      <c r="Y157" s="237">
        <f>X157*K157</f>
        <v>0</v>
      </c>
      <c r="Z157" s="237">
        <v>0</v>
      </c>
      <c r="AA157" s="238">
        <f>Z157*K157</f>
        <v>0</v>
      </c>
      <c r="AR157" s="21" t="s">
        <v>251</v>
      </c>
      <c r="AT157" s="21" t="s">
        <v>192</v>
      </c>
      <c r="AU157" s="21" t="s">
        <v>96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251</v>
      </c>
      <c r="BM157" s="21" t="s">
        <v>539</v>
      </c>
    </row>
    <row r="158" s="1" customFormat="1" ht="16.5" customHeight="1">
      <c r="B158" s="46"/>
      <c r="C158" s="228" t="s">
        <v>259</v>
      </c>
      <c r="D158" s="228" t="s">
        <v>192</v>
      </c>
      <c r="E158" s="229" t="s">
        <v>2440</v>
      </c>
      <c r="F158" s="230" t="s">
        <v>2441</v>
      </c>
      <c r="G158" s="230"/>
      <c r="H158" s="230"/>
      <c r="I158" s="230"/>
      <c r="J158" s="231" t="s">
        <v>2419</v>
      </c>
      <c r="K158" s="232">
        <v>17</v>
      </c>
      <c r="L158" s="233">
        <v>0</v>
      </c>
      <c r="M158" s="234"/>
      <c r="N158" s="235">
        <f>ROUND(L158*K158,2)</f>
        <v>0</v>
      </c>
      <c r="O158" s="235"/>
      <c r="P158" s="235"/>
      <c r="Q158" s="235"/>
      <c r="R158" s="48"/>
      <c r="T158" s="236" t="s">
        <v>22</v>
      </c>
      <c r="U158" s="56" t="s">
        <v>46</v>
      </c>
      <c r="V158" s="47"/>
      <c r="W158" s="237">
        <f>V158*K158</f>
        <v>0</v>
      </c>
      <c r="X158" s="237">
        <v>0</v>
      </c>
      <c r="Y158" s="237">
        <f>X158*K158</f>
        <v>0</v>
      </c>
      <c r="Z158" s="237">
        <v>0</v>
      </c>
      <c r="AA158" s="238">
        <f>Z158*K158</f>
        <v>0</v>
      </c>
      <c r="AR158" s="21" t="s">
        <v>251</v>
      </c>
      <c r="AT158" s="21" t="s">
        <v>192</v>
      </c>
      <c r="AU158" s="21" t="s">
        <v>96</v>
      </c>
      <c r="AY158" s="21" t="s">
        <v>191</v>
      </c>
      <c r="BE158" s="152">
        <f>IF(U158="základní",N158,0)</f>
        <v>0</v>
      </c>
      <c r="BF158" s="152">
        <f>IF(U158="snížená",N158,0)</f>
        <v>0</v>
      </c>
      <c r="BG158" s="152">
        <f>IF(U158="zákl. přenesená",N158,0)</f>
        <v>0</v>
      </c>
      <c r="BH158" s="152">
        <f>IF(U158="sníž. přenesená",N158,0)</f>
        <v>0</v>
      </c>
      <c r="BI158" s="152">
        <f>IF(U158="nulová",N158,0)</f>
        <v>0</v>
      </c>
      <c r="BJ158" s="21" t="s">
        <v>89</v>
      </c>
      <c r="BK158" s="152">
        <f>ROUND(L158*K158,2)</f>
        <v>0</v>
      </c>
      <c r="BL158" s="21" t="s">
        <v>251</v>
      </c>
      <c r="BM158" s="21" t="s">
        <v>548</v>
      </c>
    </row>
    <row r="159" s="1" customFormat="1" ht="16.5" customHeight="1">
      <c r="B159" s="46"/>
      <c r="C159" s="228" t="s">
        <v>263</v>
      </c>
      <c r="D159" s="228" t="s">
        <v>192</v>
      </c>
      <c r="E159" s="229" t="s">
        <v>2442</v>
      </c>
      <c r="F159" s="230" t="s">
        <v>2443</v>
      </c>
      <c r="G159" s="230"/>
      <c r="H159" s="230"/>
      <c r="I159" s="230"/>
      <c r="J159" s="231" t="s">
        <v>2419</v>
      </c>
      <c r="K159" s="232">
        <v>1</v>
      </c>
      <c r="L159" s="233">
        <v>0</v>
      </c>
      <c r="M159" s="234"/>
      <c r="N159" s="235">
        <f>ROUND(L159*K159,2)</f>
        <v>0</v>
      </c>
      <c r="O159" s="235"/>
      <c r="P159" s="235"/>
      <c r="Q159" s="235"/>
      <c r="R159" s="48"/>
      <c r="T159" s="236" t="s">
        <v>22</v>
      </c>
      <c r="U159" s="56" t="s">
        <v>46</v>
      </c>
      <c r="V159" s="47"/>
      <c r="W159" s="237">
        <f>V159*K159</f>
        <v>0</v>
      </c>
      <c r="X159" s="237">
        <v>0</v>
      </c>
      <c r="Y159" s="237">
        <f>X159*K159</f>
        <v>0</v>
      </c>
      <c r="Z159" s="237">
        <v>0</v>
      </c>
      <c r="AA159" s="238">
        <f>Z159*K159</f>
        <v>0</v>
      </c>
      <c r="AR159" s="21" t="s">
        <v>251</v>
      </c>
      <c r="AT159" s="21" t="s">
        <v>192</v>
      </c>
      <c r="AU159" s="21" t="s">
        <v>96</v>
      </c>
      <c r="AY159" s="21" t="s">
        <v>191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ROUND(L159*K159,2)</f>
        <v>0</v>
      </c>
      <c r="BL159" s="21" t="s">
        <v>251</v>
      </c>
      <c r="BM159" s="21" t="s">
        <v>556</v>
      </c>
    </row>
    <row r="160" s="1" customFormat="1" ht="25.5" customHeight="1">
      <c r="B160" s="46"/>
      <c r="C160" s="228" t="s">
        <v>267</v>
      </c>
      <c r="D160" s="228" t="s">
        <v>192</v>
      </c>
      <c r="E160" s="229" t="s">
        <v>2444</v>
      </c>
      <c r="F160" s="230" t="s">
        <v>2445</v>
      </c>
      <c r="G160" s="230"/>
      <c r="H160" s="230"/>
      <c r="I160" s="230"/>
      <c r="J160" s="231" t="s">
        <v>2419</v>
      </c>
      <c r="K160" s="232">
        <v>1</v>
      </c>
      <c r="L160" s="233">
        <v>0</v>
      </c>
      <c r="M160" s="234"/>
      <c r="N160" s="235">
        <f>ROUND(L160*K160,2)</f>
        <v>0</v>
      </c>
      <c r="O160" s="235"/>
      <c r="P160" s="235"/>
      <c r="Q160" s="235"/>
      <c r="R160" s="48"/>
      <c r="T160" s="236" t="s">
        <v>22</v>
      </c>
      <c r="U160" s="56" t="s">
        <v>46</v>
      </c>
      <c r="V160" s="47"/>
      <c r="W160" s="237">
        <f>V160*K160</f>
        <v>0</v>
      </c>
      <c r="X160" s="237">
        <v>0</v>
      </c>
      <c r="Y160" s="237">
        <f>X160*K160</f>
        <v>0</v>
      </c>
      <c r="Z160" s="237">
        <v>0</v>
      </c>
      <c r="AA160" s="238">
        <f>Z160*K160</f>
        <v>0</v>
      </c>
      <c r="AR160" s="21" t="s">
        <v>251</v>
      </c>
      <c r="AT160" s="21" t="s">
        <v>192</v>
      </c>
      <c r="AU160" s="21" t="s">
        <v>96</v>
      </c>
      <c r="AY160" s="21" t="s">
        <v>191</v>
      </c>
      <c r="BE160" s="152">
        <f>IF(U160="základní",N160,0)</f>
        <v>0</v>
      </c>
      <c r="BF160" s="152">
        <f>IF(U160="snížená",N160,0)</f>
        <v>0</v>
      </c>
      <c r="BG160" s="152">
        <f>IF(U160="zákl. přenesená",N160,0)</f>
        <v>0</v>
      </c>
      <c r="BH160" s="152">
        <f>IF(U160="sníž. přenesená",N160,0)</f>
        <v>0</v>
      </c>
      <c r="BI160" s="152">
        <f>IF(U160="nulová",N160,0)</f>
        <v>0</v>
      </c>
      <c r="BJ160" s="21" t="s">
        <v>89</v>
      </c>
      <c r="BK160" s="152">
        <f>ROUND(L160*K160,2)</f>
        <v>0</v>
      </c>
      <c r="BL160" s="21" t="s">
        <v>251</v>
      </c>
      <c r="BM160" s="21" t="s">
        <v>565</v>
      </c>
    </row>
    <row r="161" s="1" customFormat="1" ht="16.5" customHeight="1">
      <c r="B161" s="46"/>
      <c r="C161" s="228" t="s">
        <v>10</v>
      </c>
      <c r="D161" s="228" t="s">
        <v>192</v>
      </c>
      <c r="E161" s="229" t="s">
        <v>2446</v>
      </c>
      <c r="F161" s="230" t="s">
        <v>2447</v>
      </c>
      <c r="G161" s="230"/>
      <c r="H161" s="230"/>
      <c r="I161" s="230"/>
      <c r="J161" s="231" t="s">
        <v>2419</v>
      </c>
      <c r="K161" s="232">
        <v>2</v>
      </c>
      <c r="L161" s="233">
        <v>0</v>
      </c>
      <c r="M161" s="234"/>
      <c r="N161" s="235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0</v>
      </c>
      <c r="Y161" s="237">
        <f>X161*K161</f>
        <v>0</v>
      </c>
      <c r="Z161" s="237">
        <v>0</v>
      </c>
      <c r="AA161" s="238">
        <f>Z161*K161</f>
        <v>0</v>
      </c>
      <c r="AR161" s="21" t="s">
        <v>251</v>
      </c>
      <c r="AT161" s="21" t="s">
        <v>192</v>
      </c>
      <c r="AU161" s="21" t="s">
        <v>96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251</v>
      </c>
      <c r="BM161" s="21" t="s">
        <v>575</v>
      </c>
    </row>
    <row r="162" s="1" customFormat="1" ht="16.5" customHeight="1">
      <c r="B162" s="46"/>
      <c r="C162" s="228" t="s">
        <v>274</v>
      </c>
      <c r="D162" s="228" t="s">
        <v>192</v>
      </c>
      <c r="E162" s="229" t="s">
        <v>2448</v>
      </c>
      <c r="F162" s="230" t="s">
        <v>2449</v>
      </c>
      <c r="G162" s="230"/>
      <c r="H162" s="230"/>
      <c r="I162" s="230"/>
      <c r="J162" s="231" t="s">
        <v>2419</v>
      </c>
      <c r="K162" s="232">
        <v>1</v>
      </c>
      <c r="L162" s="233">
        <v>0</v>
      </c>
      <c r="M162" s="234"/>
      <c r="N162" s="235">
        <f>ROUND(L162*K162,2)</f>
        <v>0</v>
      </c>
      <c r="O162" s="235"/>
      <c r="P162" s="235"/>
      <c r="Q162" s="235"/>
      <c r="R162" s="48"/>
      <c r="T162" s="236" t="s">
        <v>22</v>
      </c>
      <c r="U162" s="56" t="s">
        <v>46</v>
      </c>
      <c r="V162" s="47"/>
      <c r="W162" s="237">
        <f>V162*K162</f>
        <v>0</v>
      </c>
      <c r="X162" s="237">
        <v>0</v>
      </c>
      <c r="Y162" s="237">
        <f>X162*K162</f>
        <v>0</v>
      </c>
      <c r="Z162" s="237">
        <v>0</v>
      </c>
      <c r="AA162" s="238">
        <f>Z162*K162</f>
        <v>0</v>
      </c>
      <c r="AR162" s="21" t="s">
        <v>251</v>
      </c>
      <c r="AT162" s="21" t="s">
        <v>192</v>
      </c>
      <c r="AU162" s="21" t="s">
        <v>96</v>
      </c>
      <c r="AY162" s="21" t="s">
        <v>191</v>
      </c>
      <c r="BE162" s="152">
        <f>IF(U162="základní",N162,0)</f>
        <v>0</v>
      </c>
      <c r="BF162" s="152">
        <f>IF(U162="snížená",N162,0)</f>
        <v>0</v>
      </c>
      <c r="BG162" s="152">
        <f>IF(U162="zákl. přenesená",N162,0)</f>
        <v>0</v>
      </c>
      <c r="BH162" s="152">
        <f>IF(U162="sníž. přenesená",N162,0)</f>
        <v>0</v>
      </c>
      <c r="BI162" s="152">
        <f>IF(U162="nulová",N162,0)</f>
        <v>0</v>
      </c>
      <c r="BJ162" s="21" t="s">
        <v>89</v>
      </c>
      <c r="BK162" s="152">
        <f>ROUND(L162*K162,2)</f>
        <v>0</v>
      </c>
      <c r="BL162" s="21" t="s">
        <v>251</v>
      </c>
      <c r="BM162" s="21" t="s">
        <v>581</v>
      </c>
    </row>
    <row r="163" s="1" customFormat="1" ht="16.5" customHeight="1">
      <c r="B163" s="46"/>
      <c r="C163" s="228" t="s">
        <v>278</v>
      </c>
      <c r="D163" s="228" t="s">
        <v>192</v>
      </c>
      <c r="E163" s="229" t="s">
        <v>2450</v>
      </c>
      <c r="F163" s="230" t="s">
        <v>2451</v>
      </c>
      <c r="G163" s="230"/>
      <c r="H163" s="230"/>
      <c r="I163" s="230"/>
      <c r="J163" s="231" t="s">
        <v>2419</v>
      </c>
      <c r="K163" s="232">
        <v>1</v>
      </c>
      <c r="L163" s="233">
        <v>0</v>
      </c>
      <c r="M163" s="234"/>
      <c r="N163" s="235">
        <f>ROUND(L163*K163,2)</f>
        <v>0</v>
      </c>
      <c r="O163" s="235"/>
      <c r="P163" s="235"/>
      <c r="Q163" s="235"/>
      <c r="R163" s="48"/>
      <c r="T163" s="236" t="s">
        <v>22</v>
      </c>
      <c r="U163" s="56" t="s">
        <v>46</v>
      </c>
      <c r="V163" s="47"/>
      <c r="W163" s="237">
        <f>V163*K163</f>
        <v>0</v>
      </c>
      <c r="X163" s="237">
        <v>0</v>
      </c>
      <c r="Y163" s="237">
        <f>X163*K163</f>
        <v>0</v>
      </c>
      <c r="Z163" s="237">
        <v>0</v>
      </c>
      <c r="AA163" s="238">
        <f>Z163*K163</f>
        <v>0</v>
      </c>
      <c r="AR163" s="21" t="s">
        <v>251</v>
      </c>
      <c r="AT163" s="21" t="s">
        <v>192</v>
      </c>
      <c r="AU163" s="21" t="s">
        <v>96</v>
      </c>
      <c r="AY163" s="21" t="s">
        <v>191</v>
      </c>
      <c r="BE163" s="152">
        <f>IF(U163="základní",N163,0)</f>
        <v>0</v>
      </c>
      <c r="BF163" s="152">
        <f>IF(U163="snížená",N163,0)</f>
        <v>0</v>
      </c>
      <c r="BG163" s="152">
        <f>IF(U163="zákl. přenesená",N163,0)</f>
        <v>0</v>
      </c>
      <c r="BH163" s="152">
        <f>IF(U163="sníž. přenesená",N163,0)</f>
        <v>0</v>
      </c>
      <c r="BI163" s="152">
        <f>IF(U163="nulová",N163,0)</f>
        <v>0</v>
      </c>
      <c r="BJ163" s="21" t="s">
        <v>89</v>
      </c>
      <c r="BK163" s="152">
        <f>ROUND(L163*K163,2)</f>
        <v>0</v>
      </c>
      <c r="BL163" s="21" t="s">
        <v>251</v>
      </c>
      <c r="BM163" s="21" t="s">
        <v>589</v>
      </c>
    </row>
    <row r="164" s="1" customFormat="1" ht="16.5" customHeight="1">
      <c r="B164" s="46"/>
      <c r="C164" s="228" t="s">
        <v>377</v>
      </c>
      <c r="D164" s="228" t="s">
        <v>192</v>
      </c>
      <c r="E164" s="229" t="s">
        <v>2452</v>
      </c>
      <c r="F164" s="230" t="s">
        <v>2453</v>
      </c>
      <c r="G164" s="230"/>
      <c r="H164" s="230"/>
      <c r="I164" s="230"/>
      <c r="J164" s="231" t="s">
        <v>2419</v>
      </c>
      <c r="K164" s="232">
        <v>1</v>
      </c>
      <c r="L164" s="233">
        <v>0</v>
      </c>
      <c r="M164" s="234"/>
      <c r="N164" s="235">
        <f>ROUND(L164*K164,2)</f>
        <v>0</v>
      </c>
      <c r="O164" s="235"/>
      <c r="P164" s="235"/>
      <c r="Q164" s="235"/>
      <c r="R164" s="48"/>
      <c r="T164" s="236" t="s">
        <v>22</v>
      </c>
      <c r="U164" s="56" t="s">
        <v>46</v>
      </c>
      <c r="V164" s="47"/>
      <c r="W164" s="237">
        <f>V164*K164</f>
        <v>0</v>
      </c>
      <c r="X164" s="237">
        <v>0</v>
      </c>
      <c r="Y164" s="237">
        <f>X164*K164</f>
        <v>0</v>
      </c>
      <c r="Z164" s="237">
        <v>0</v>
      </c>
      <c r="AA164" s="238">
        <f>Z164*K164</f>
        <v>0</v>
      </c>
      <c r="AR164" s="21" t="s">
        <v>251</v>
      </c>
      <c r="AT164" s="21" t="s">
        <v>192</v>
      </c>
      <c r="AU164" s="21" t="s">
        <v>96</v>
      </c>
      <c r="AY164" s="21" t="s">
        <v>191</v>
      </c>
      <c r="BE164" s="152">
        <f>IF(U164="základní",N164,0)</f>
        <v>0</v>
      </c>
      <c r="BF164" s="152">
        <f>IF(U164="snížená",N164,0)</f>
        <v>0</v>
      </c>
      <c r="BG164" s="152">
        <f>IF(U164="zákl. přenesená",N164,0)</f>
        <v>0</v>
      </c>
      <c r="BH164" s="152">
        <f>IF(U164="sníž. přenesená",N164,0)</f>
        <v>0</v>
      </c>
      <c r="BI164" s="152">
        <f>IF(U164="nulová",N164,0)</f>
        <v>0</v>
      </c>
      <c r="BJ164" s="21" t="s">
        <v>89</v>
      </c>
      <c r="BK164" s="152">
        <f>ROUND(L164*K164,2)</f>
        <v>0</v>
      </c>
      <c r="BL164" s="21" t="s">
        <v>251</v>
      </c>
      <c r="BM164" s="21" t="s">
        <v>595</v>
      </c>
    </row>
    <row r="165" s="1" customFormat="1" ht="16.5" customHeight="1">
      <c r="B165" s="46"/>
      <c r="C165" s="228" t="s">
        <v>381</v>
      </c>
      <c r="D165" s="228" t="s">
        <v>192</v>
      </c>
      <c r="E165" s="229" t="s">
        <v>2454</v>
      </c>
      <c r="F165" s="230" t="s">
        <v>2455</v>
      </c>
      <c r="G165" s="230"/>
      <c r="H165" s="230"/>
      <c r="I165" s="230"/>
      <c r="J165" s="231" t="s">
        <v>2419</v>
      </c>
      <c r="K165" s="232">
        <v>1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</v>
      </c>
      <c r="Y165" s="237">
        <f>X165*K165</f>
        <v>0</v>
      </c>
      <c r="Z165" s="237">
        <v>0</v>
      </c>
      <c r="AA165" s="238">
        <f>Z165*K165</f>
        <v>0</v>
      </c>
      <c r="AR165" s="21" t="s">
        <v>251</v>
      </c>
      <c r="AT165" s="21" t="s">
        <v>192</v>
      </c>
      <c r="AU165" s="21" t="s">
        <v>96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251</v>
      </c>
      <c r="BM165" s="21" t="s">
        <v>602</v>
      </c>
    </row>
    <row r="166" s="1" customFormat="1" ht="16.5" customHeight="1">
      <c r="B166" s="46"/>
      <c r="C166" s="228" t="s">
        <v>384</v>
      </c>
      <c r="D166" s="228" t="s">
        <v>192</v>
      </c>
      <c r="E166" s="229" t="s">
        <v>2456</v>
      </c>
      <c r="F166" s="230" t="s">
        <v>2457</v>
      </c>
      <c r="G166" s="230"/>
      <c r="H166" s="230"/>
      <c r="I166" s="230"/>
      <c r="J166" s="231" t="s">
        <v>2419</v>
      </c>
      <c r="K166" s="232">
        <v>3</v>
      </c>
      <c r="L166" s="233">
        <v>0</v>
      </c>
      <c r="M166" s="234"/>
      <c r="N166" s="235">
        <f>ROUND(L166*K166,2)</f>
        <v>0</v>
      </c>
      <c r="O166" s="235"/>
      <c r="P166" s="235"/>
      <c r="Q166" s="235"/>
      <c r="R166" s="48"/>
      <c r="T166" s="236" t="s">
        <v>22</v>
      </c>
      <c r="U166" s="56" t="s">
        <v>46</v>
      </c>
      <c r="V166" s="47"/>
      <c r="W166" s="237">
        <f>V166*K166</f>
        <v>0</v>
      </c>
      <c r="X166" s="237">
        <v>0</v>
      </c>
      <c r="Y166" s="237">
        <f>X166*K166</f>
        <v>0</v>
      </c>
      <c r="Z166" s="237">
        <v>0</v>
      </c>
      <c r="AA166" s="238">
        <f>Z166*K166</f>
        <v>0</v>
      </c>
      <c r="AR166" s="21" t="s">
        <v>251</v>
      </c>
      <c r="AT166" s="21" t="s">
        <v>192</v>
      </c>
      <c r="AU166" s="21" t="s">
        <v>96</v>
      </c>
      <c r="AY166" s="21" t="s">
        <v>191</v>
      </c>
      <c r="BE166" s="152">
        <f>IF(U166="základní",N166,0)</f>
        <v>0</v>
      </c>
      <c r="BF166" s="152">
        <f>IF(U166="snížená",N166,0)</f>
        <v>0</v>
      </c>
      <c r="BG166" s="152">
        <f>IF(U166="zákl. přenesená",N166,0)</f>
        <v>0</v>
      </c>
      <c r="BH166" s="152">
        <f>IF(U166="sníž. přenesená",N166,0)</f>
        <v>0</v>
      </c>
      <c r="BI166" s="152">
        <f>IF(U166="nulová",N166,0)</f>
        <v>0</v>
      </c>
      <c r="BJ166" s="21" t="s">
        <v>89</v>
      </c>
      <c r="BK166" s="152">
        <f>ROUND(L166*K166,2)</f>
        <v>0</v>
      </c>
      <c r="BL166" s="21" t="s">
        <v>251</v>
      </c>
      <c r="BM166" s="21" t="s">
        <v>606</v>
      </c>
    </row>
    <row r="167" s="1" customFormat="1" ht="16.5" customHeight="1">
      <c r="B167" s="46"/>
      <c r="C167" s="228" t="s">
        <v>389</v>
      </c>
      <c r="D167" s="228" t="s">
        <v>192</v>
      </c>
      <c r="E167" s="229" t="s">
        <v>2458</v>
      </c>
      <c r="F167" s="230" t="s">
        <v>2459</v>
      </c>
      <c r="G167" s="230"/>
      <c r="H167" s="230"/>
      <c r="I167" s="230"/>
      <c r="J167" s="231" t="s">
        <v>2419</v>
      </c>
      <c r="K167" s="232">
        <v>1</v>
      </c>
      <c r="L167" s="233">
        <v>0</v>
      </c>
      <c r="M167" s="234"/>
      <c r="N167" s="235">
        <f>ROUND(L167*K167,2)</f>
        <v>0</v>
      </c>
      <c r="O167" s="235"/>
      <c r="P167" s="235"/>
      <c r="Q167" s="235"/>
      <c r="R167" s="48"/>
      <c r="T167" s="236" t="s">
        <v>22</v>
      </c>
      <c r="U167" s="56" t="s">
        <v>46</v>
      </c>
      <c r="V167" s="47"/>
      <c r="W167" s="237">
        <f>V167*K167</f>
        <v>0</v>
      </c>
      <c r="X167" s="237">
        <v>0</v>
      </c>
      <c r="Y167" s="237">
        <f>X167*K167</f>
        <v>0</v>
      </c>
      <c r="Z167" s="237">
        <v>0</v>
      </c>
      <c r="AA167" s="238">
        <f>Z167*K167</f>
        <v>0</v>
      </c>
      <c r="AR167" s="21" t="s">
        <v>251</v>
      </c>
      <c r="AT167" s="21" t="s">
        <v>192</v>
      </c>
      <c r="AU167" s="21" t="s">
        <v>96</v>
      </c>
      <c r="AY167" s="21" t="s">
        <v>191</v>
      </c>
      <c r="BE167" s="152">
        <f>IF(U167="základní",N167,0)</f>
        <v>0</v>
      </c>
      <c r="BF167" s="152">
        <f>IF(U167="snížená",N167,0)</f>
        <v>0</v>
      </c>
      <c r="BG167" s="152">
        <f>IF(U167="zákl. přenesená",N167,0)</f>
        <v>0</v>
      </c>
      <c r="BH167" s="152">
        <f>IF(U167="sníž. přenesená",N167,0)</f>
        <v>0</v>
      </c>
      <c r="BI167" s="152">
        <f>IF(U167="nulová",N167,0)</f>
        <v>0</v>
      </c>
      <c r="BJ167" s="21" t="s">
        <v>89</v>
      </c>
      <c r="BK167" s="152">
        <f>ROUND(L167*K167,2)</f>
        <v>0</v>
      </c>
      <c r="BL167" s="21" t="s">
        <v>251</v>
      </c>
      <c r="BM167" s="21" t="s">
        <v>615</v>
      </c>
    </row>
    <row r="168" s="10" customFormat="1" ht="29.88" customHeight="1">
      <c r="B168" s="215"/>
      <c r="C168" s="216"/>
      <c r="D168" s="225" t="s">
        <v>2395</v>
      </c>
      <c r="E168" s="225"/>
      <c r="F168" s="225"/>
      <c r="G168" s="225"/>
      <c r="H168" s="225"/>
      <c r="I168" s="225"/>
      <c r="J168" s="225"/>
      <c r="K168" s="225"/>
      <c r="L168" s="225"/>
      <c r="M168" s="225"/>
      <c r="N168" s="239">
        <f>BK168</f>
        <v>0</v>
      </c>
      <c r="O168" s="240"/>
      <c r="P168" s="240"/>
      <c r="Q168" s="240"/>
      <c r="R168" s="218"/>
      <c r="T168" s="219"/>
      <c r="U168" s="216"/>
      <c r="V168" s="216"/>
      <c r="W168" s="220">
        <f>SUM(W169:W176)</f>
        <v>0</v>
      </c>
      <c r="X168" s="216"/>
      <c r="Y168" s="220">
        <f>SUM(Y169:Y176)</f>
        <v>0</v>
      </c>
      <c r="Z168" s="216"/>
      <c r="AA168" s="221">
        <f>SUM(AA169:AA176)</f>
        <v>0</v>
      </c>
      <c r="AR168" s="222" t="s">
        <v>96</v>
      </c>
      <c r="AT168" s="223" t="s">
        <v>80</v>
      </c>
      <c r="AU168" s="223" t="s">
        <v>89</v>
      </c>
      <c r="AY168" s="222" t="s">
        <v>191</v>
      </c>
      <c r="BK168" s="224">
        <f>SUM(BK169:BK176)</f>
        <v>0</v>
      </c>
    </row>
    <row r="169" s="1" customFormat="1" ht="25.5" customHeight="1">
      <c r="B169" s="46"/>
      <c r="C169" s="228" t="s">
        <v>393</v>
      </c>
      <c r="D169" s="228" t="s">
        <v>192</v>
      </c>
      <c r="E169" s="229" t="s">
        <v>2460</v>
      </c>
      <c r="F169" s="230" t="s">
        <v>2461</v>
      </c>
      <c r="G169" s="230"/>
      <c r="H169" s="230"/>
      <c r="I169" s="230"/>
      <c r="J169" s="231" t="s">
        <v>2419</v>
      </c>
      <c r="K169" s="232">
        <v>1</v>
      </c>
      <c r="L169" s="233">
        <v>0</v>
      </c>
      <c r="M169" s="234"/>
      <c r="N169" s="235">
        <f>ROUND(L169*K169,2)</f>
        <v>0</v>
      </c>
      <c r="O169" s="235"/>
      <c r="P169" s="235"/>
      <c r="Q169" s="235"/>
      <c r="R169" s="48"/>
      <c r="T169" s="236" t="s">
        <v>22</v>
      </c>
      <c r="U169" s="56" t="s">
        <v>46</v>
      </c>
      <c r="V169" s="47"/>
      <c r="W169" s="237">
        <f>V169*K169</f>
        <v>0</v>
      </c>
      <c r="X169" s="237">
        <v>0</v>
      </c>
      <c r="Y169" s="237">
        <f>X169*K169</f>
        <v>0</v>
      </c>
      <c r="Z169" s="237">
        <v>0</v>
      </c>
      <c r="AA169" s="238">
        <f>Z169*K169</f>
        <v>0</v>
      </c>
      <c r="AR169" s="21" t="s">
        <v>251</v>
      </c>
      <c r="AT169" s="21" t="s">
        <v>192</v>
      </c>
      <c r="AU169" s="21" t="s">
        <v>96</v>
      </c>
      <c r="AY169" s="21" t="s">
        <v>191</v>
      </c>
      <c r="BE169" s="152">
        <f>IF(U169="základní",N169,0)</f>
        <v>0</v>
      </c>
      <c r="BF169" s="152">
        <f>IF(U169="snížená",N169,0)</f>
        <v>0</v>
      </c>
      <c r="BG169" s="152">
        <f>IF(U169="zákl. přenesená",N169,0)</f>
        <v>0</v>
      </c>
      <c r="BH169" s="152">
        <f>IF(U169="sníž. přenesená",N169,0)</f>
        <v>0</v>
      </c>
      <c r="BI169" s="152">
        <f>IF(U169="nulová",N169,0)</f>
        <v>0</v>
      </c>
      <c r="BJ169" s="21" t="s">
        <v>89</v>
      </c>
      <c r="BK169" s="152">
        <f>ROUND(L169*K169,2)</f>
        <v>0</v>
      </c>
      <c r="BL169" s="21" t="s">
        <v>251</v>
      </c>
      <c r="BM169" s="21" t="s">
        <v>624</v>
      </c>
    </row>
    <row r="170" s="1" customFormat="1" ht="16.5" customHeight="1">
      <c r="B170" s="46"/>
      <c r="C170" s="228" t="s">
        <v>398</v>
      </c>
      <c r="D170" s="228" t="s">
        <v>192</v>
      </c>
      <c r="E170" s="229" t="s">
        <v>2462</v>
      </c>
      <c r="F170" s="230" t="s">
        <v>2463</v>
      </c>
      <c r="G170" s="230"/>
      <c r="H170" s="230"/>
      <c r="I170" s="230"/>
      <c r="J170" s="231" t="s">
        <v>2419</v>
      </c>
      <c r="K170" s="232">
        <v>1</v>
      </c>
      <c r="L170" s="233">
        <v>0</v>
      </c>
      <c r="M170" s="234"/>
      <c r="N170" s="235">
        <f>ROUND(L170*K170,2)</f>
        <v>0</v>
      </c>
      <c r="O170" s="235"/>
      <c r="P170" s="235"/>
      <c r="Q170" s="235"/>
      <c r="R170" s="48"/>
      <c r="T170" s="236" t="s">
        <v>22</v>
      </c>
      <c r="U170" s="56" t="s">
        <v>46</v>
      </c>
      <c r="V170" s="47"/>
      <c r="W170" s="237">
        <f>V170*K170</f>
        <v>0</v>
      </c>
      <c r="X170" s="237">
        <v>0</v>
      </c>
      <c r="Y170" s="237">
        <f>X170*K170</f>
        <v>0</v>
      </c>
      <c r="Z170" s="237">
        <v>0</v>
      </c>
      <c r="AA170" s="238">
        <f>Z170*K170</f>
        <v>0</v>
      </c>
      <c r="AR170" s="21" t="s">
        <v>251</v>
      </c>
      <c r="AT170" s="21" t="s">
        <v>192</v>
      </c>
      <c r="AU170" s="21" t="s">
        <v>96</v>
      </c>
      <c r="AY170" s="21" t="s">
        <v>191</v>
      </c>
      <c r="BE170" s="152">
        <f>IF(U170="základní",N170,0)</f>
        <v>0</v>
      </c>
      <c r="BF170" s="152">
        <f>IF(U170="snížená",N170,0)</f>
        <v>0</v>
      </c>
      <c r="BG170" s="152">
        <f>IF(U170="zákl. přenesená",N170,0)</f>
        <v>0</v>
      </c>
      <c r="BH170" s="152">
        <f>IF(U170="sníž. přenesená",N170,0)</f>
        <v>0</v>
      </c>
      <c r="BI170" s="152">
        <f>IF(U170="nulová",N170,0)</f>
        <v>0</v>
      </c>
      <c r="BJ170" s="21" t="s">
        <v>89</v>
      </c>
      <c r="BK170" s="152">
        <f>ROUND(L170*K170,2)</f>
        <v>0</v>
      </c>
      <c r="BL170" s="21" t="s">
        <v>251</v>
      </c>
      <c r="BM170" s="21" t="s">
        <v>634</v>
      </c>
    </row>
    <row r="171" s="1" customFormat="1" ht="25.5" customHeight="1">
      <c r="B171" s="46"/>
      <c r="C171" s="228" t="s">
        <v>402</v>
      </c>
      <c r="D171" s="228" t="s">
        <v>192</v>
      </c>
      <c r="E171" s="229" t="s">
        <v>2464</v>
      </c>
      <c r="F171" s="230" t="s">
        <v>2465</v>
      </c>
      <c r="G171" s="230"/>
      <c r="H171" s="230"/>
      <c r="I171" s="230"/>
      <c r="J171" s="231" t="s">
        <v>2419</v>
      </c>
      <c r="K171" s="232">
        <v>1</v>
      </c>
      <c r="L171" s="233">
        <v>0</v>
      </c>
      <c r="M171" s="234"/>
      <c r="N171" s="235">
        <f>ROUND(L171*K171,2)</f>
        <v>0</v>
      </c>
      <c r="O171" s="235"/>
      <c r="P171" s="235"/>
      <c r="Q171" s="235"/>
      <c r="R171" s="48"/>
      <c r="T171" s="236" t="s">
        <v>22</v>
      </c>
      <c r="U171" s="56" t="s">
        <v>46</v>
      </c>
      <c r="V171" s="47"/>
      <c r="W171" s="237">
        <f>V171*K171</f>
        <v>0</v>
      </c>
      <c r="X171" s="237">
        <v>0</v>
      </c>
      <c r="Y171" s="237">
        <f>X171*K171</f>
        <v>0</v>
      </c>
      <c r="Z171" s="237">
        <v>0</v>
      </c>
      <c r="AA171" s="238">
        <f>Z171*K171</f>
        <v>0</v>
      </c>
      <c r="AR171" s="21" t="s">
        <v>251</v>
      </c>
      <c r="AT171" s="21" t="s">
        <v>192</v>
      </c>
      <c r="AU171" s="21" t="s">
        <v>96</v>
      </c>
      <c r="AY171" s="21" t="s">
        <v>191</v>
      </c>
      <c r="BE171" s="152">
        <f>IF(U171="základní",N171,0)</f>
        <v>0</v>
      </c>
      <c r="BF171" s="152">
        <f>IF(U171="snížená",N171,0)</f>
        <v>0</v>
      </c>
      <c r="BG171" s="152">
        <f>IF(U171="zákl. přenesená",N171,0)</f>
        <v>0</v>
      </c>
      <c r="BH171" s="152">
        <f>IF(U171="sníž. přenesená",N171,0)</f>
        <v>0</v>
      </c>
      <c r="BI171" s="152">
        <f>IF(U171="nulová",N171,0)</f>
        <v>0</v>
      </c>
      <c r="BJ171" s="21" t="s">
        <v>89</v>
      </c>
      <c r="BK171" s="152">
        <f>ROUND(L171*K171,2)</f>
        <v>0</v>
      </c>
      <c r="BL171" s="21" t="s">
        <v>251</v>
      </c>
      <c r="BM171" s="21" t="s">
        <v>642</v>
      </c>
    </row>
    <row r="172" s="1" customFormat="1" ht="25.5" customHeight="1">
      <c r="B172" s="46"/>
      <c r="C172" s="228" t="s">
        <v>406</v>
      </c>
      <c r="D172" s="228" t="s">
        <v>192</v>
      </c>
      <c r="E172" s="229" t="s">
        <v>2466</v>
      </c>
      <c r="F172" s="230" t="s">
        <v>2467</v>
      </c>
      <c r="G172" s="230"/>
      <c r="H172" s="230"/>
      <c r="I172" s="230"/>
      <c r="J172" s="231" t="s">
        <v>2419</v>
      </c>
      <c r="K172" s="232">
        <v>1</v>
      </c>
      <c r="L172" s="233">
        <v>0</v>
      </c>
      <c r="M172" s="234"/>
      <c r="N172" s="235">
        <f>ROUND(L172*K172,2)</f>
        <v>0</v>
      </c>
      <c r="O172" s="235"/>
      <c r="P172" s="235"/>
      <c r="Q172" s="235"/>
      <c r="R172" s="48"/>
      <c r="T172" s="236" t="s">
        <v>22</v>
      </c>
      <c r="U172" s="56" t="s">
        <v>46</v>
      </c>
      <c r="V172" s="47"/>
      <c r="W172" s="237">
        <f>V172*K172</f>
        <v>0</v>
      </c>
      <c r="X172" s="237">
        <v>0</v>
      </c>
      <c r="Y172" s="237">
        <f>X172*K172</f>
        <v>0</v>
      </c>
      <c r="Z172" s="237">
        <v>0</v>
      </c>
      <c r="AA172" s="238">
        <f>Z172*K172</f>
        <v>0</v>
      </c>
      <c r="AR172" s="21" t="s">
        <v>251</v>
      </c>
      <c r="AT172" s="21" t="s">
        <v>192</v>
      </c>
      <c r="AU172" s="21" t="s">
        <v>96</v>
      </c>
      <c r="AY172" s="21" t="s">
        <v>191</v>
      </c>
      <c r="BE172" s="152">
        <f>IF(U172="základní",N172,0)</f>
        <v>0</v>
      </c>
      <c r="BF172" s="152">
        <f>IF(U172="snížená",N172,0)</f>
        <v>0</v>
      </c>
      <c r="BG172" s="152">
        <f>IF(U172="zákl. přenesená",N172,0)</f>
        <v>0</v>
      </c>
      <c r="BH172" s="152">
        <f>IF(U172="sníž. přenesená",N172,0)</f>
        <v>0</v>
      </c>
      <c r="BI172" s="152">
        <f>IF(U172="nulová",N172,0)</f>
        <v>0</v>
      </c>
      <c r="BJ172" s="21" t="s">
        <v>89</v>
      </c>
      <c r="BK172" s="152">
        <f>ROUND(L172*K172,2)</f>
        <v>0</v>
      </c>
      <c r="BL172" s="21" t="s">
        <v>251</v>
      </c>
      <c r="BM172" s="21" t="s">
        <v>651</v>
      </c>
    </row>
    <row r="173" s="1" customFormat="1" ht="16.5" customHeight="1">
      <c r="B173" s="46"/>
      <c r="C173" s="228" t="s">
        <v>531</v>
      </c>
      <c r="D173" s="228" t="s">
        <v>192</v>
      </c>
      <c r="E173" s="229" t="s">
        <v>2468</v>
      </c>
      <c r="F173" s="230" t="s">
        <v>2469</v>
      </c>
      <c r="G173" s="230"/>
      <c r="H173" s="230"/>
      <c r="I173" s="230"/>
      <c r="J173" s="231" t="s">
        <v>348</v>
      </c>
      <c r="K173" s="232">
        <v>35</v>
      </c>
      <c r="L173" s="233">
        <v>0</v>
      </c>
      <c r="M173" s="234"/>
      <c r="N173" s="235">
        <f>ROUND(L173*K173,2)</f>
        <v>0</v>
      </c>
      <c r="O173" s="235"/>
      <c r="P173" s="235"/>
      <c r="Q173" s="235"/>
      <c r="R173" s="48"/>
      <c r="T173" s="236" t="s">
        <v>22</v>
      </c>
      <c r="U173" s="56" t="s">
        <v>46</v>
      </c>
      <c r="V173" s="47"/>
      <c r="W173" s="237">
        <f>V173*K173</f>
        <v>0</v>
      </c>
      <c r="X173" s="237">
        <v>0</v>
      </c>
      <c r="Y173" s="237">
        <f>X173*K173</f>
        <v>0</v>
      </c>
      <c r="Z173" s="237">
        <v>0</v>
      </c>
      <c r="AA173" s="238">
        <f>Z173*K173</f>
        <v>0</v>
      </c>
      <c r="AR173" s="21" t="s">
        <v>251</v>
      </c>
      <c r="AT173" s="21" t="s">
        <v>192</v>
      </c>
      <c r="AU173" s="21" t="s">
        <v>96</v>
      </c>
      <c r="AY173" s="21" t="s">
        <v>191</v>
      </c>
      <c r="BE173" s="152">
        <f>IF(U173="základní",N173,0)</f>
        <v>0</v>
      </c>
      <c r="BF173" s="152">
        <f>IF(U173="snížená",N173,0)</f>
        <v>0</v>
      </c>
      <c r="BG173" s="152">
        <f>IF(U173="zákl. přenesená",N173,0)</f>
        <v>0</v>
      </c>
      <c r="BH173" s="152">
        <f>IF(U173="sníž. přenesená",N173,0)</f>
        <v>0</v>
      </c>
      <c r="BI173" s="152">
        <f>IF(U173="nulová",N173,0)</f>
        <v>0</v>
      </c>
      <c r="BJ173" s="21" t="s">
        <v>89</v>
      </c>
      <c r="BK173" s="152">
        <f>ROUND(L173*K173,2)</f>
        <v>0</v>
      </c>
      <c r="BL173" s="21" t="s">
        <v>251</v>
      </c>
      <c r="BM173" s="21" t="s">
        <v>660</v>
      </c>
    </row>
    <row r="174" s="1" customFormat="1" ht="16.5" customHeight="1">
      <c r="B174" s="46"/>
      <c r="C174" s="228" t="s">
        <v>535</v>
      </c>
      <c r="D174" s="228" t="s">
        <v>192</v>
      </c>
      <c r="E174" s="229" t="s">
        <v>2470</v>
      </c>
      <c r="F174" s="230" t="s">
        <v>2471</v>
      </c>
      <c r="G174" s="230"/>
      <c r="H174" s="230"/>
      <c r="I174" s="230"/>
      <c r="J174" s="231" t="s">
        <v>348</v>
      </c>
      <c r="K174" s="232">
        <v>35</v>
      </c>
      <c r="L174" s="233">
        <v>0</v>
      </c>
      <c r="M174" s="234"/>
      <c r="N174" s="235">
        <f>ROUND(L174*K174,2)</f>
        <v>0</v>
      </c>
      <c r="O174" s="235"/>
      <c r="P174" s="235"/>
      <c r="Q174" s="235"/>
      <c r="R174" s="48"/>
      <c r="T174" s="236" t="s">
        <v>22</v>
      </c>
      <c r="U174" s="56" t="s">
        <v>46</v>
      </c>
      <c r="V174" s="47"/>
      <c r="W174" s="237">
        <f>V174*K174</f>
        <v>0</v>
      </c>
      <c r="X174" s="237">
        <v>0</v>
      </c>
      <c r="Y174" s="237">
        <f>X174*K174</f>
        <v>0</v>
      </c>
      <c r="Z174" s="237">
        <v>0</v>
      </c>
      <c r="AA174" s="238">
        <f>Z174*K174</f>
        <v>0</v>
      </c>
      <c r="AR174" s="21" t="s">
        <v>251</v>
      </c>
      <c r="AT174" s="21" t="s">
        <v>192</v>
      </c>
      <c r="AU174" s="21" t="s">
        <v>96</v>
      </c>
      <c r="AY174" s="21" t="s">
        <v>191</v>
      </c>
      <c r="BE174" s="152">
        <f>IF(U174="základní",N174,0)</f>
        <v>0</v>
      </c>
      <c r="BF174" s="152">
        <f>IF(U174="snížená",N174,0)</f>
        <v>0</v>
      </c>
      <c r="BG174" s="152">
        <f>IF(U174="zákl. přenesená",N174,0)</f>
        <v>0</v>
      </c>
      <c r="BH174" s="152">
        <f>IF(U174="sníž. přenesená",N174,0)</f>
        <v>0</v>
      </c>
      <c r="BI174" s="152">
        <f>IF(U174="nulová",N174,0)</f>
        <v>0</v>
      </c>
      <c r="BJ174" s="21" t="s">
        <v>89</v>
      </c>
      <c r="BK174" s="152">
        <f>ROUND(L174*K174,2)</f>
        <v>0</v>
      </c>
      <c r="BL174" s="21" t="s">
        <v>251</v>
      </c>
      <c r="BM174" s="21" t="s">
        <v>1074</v>
      </c>
    </row>
    <row r="175" s="1" customFormat="1" ht="25.5" customHeight="1">
      <c r="B175" s="46"/>
      <c r="C175" s="228" t="s">
        <v>539</v>
      </c>
      <c r="D175" s="228" t="s">
        <v>192</v>
      </c>
      <c r="E175" s="229" t="s">
        <v>2472</v>
      </c>
      <c r="F175" s="230" t="s">
        <v>2473</v>
      </c>
      <c r="G175" s="230"/>
      <c r="H175" s="230"/>
      <c r="I175" s="230"/>
      <c r="J175" s="231" t="s">
        <v>1767</v>
      </c>
      <c r="K175" s="232">
        <v>1</v>
      </c>
      <c r="L175" s="233">
        <v>0</v>
      </c>
      <c r="M175" s="234"/>
      <c r="N175" s="235">
        <f>ROUND(L175*K175,2)</f>
        <v>0</v>
      </c>
      <c r="O175" s="235"/>
      <c r="P175" s="235"/>
      <c r="Q175" s="235"/>
      <c r="R175" s="48"/>
      <c r="T175" s="236" t="s">
        <v>22</v>
      </c>
      <c r="U175" s="56" t="s">
        <v>46</v>
      </c>
      <c r="V175" s="47"/>
      <c r="W175" s="237">
        <f>V175*K175</f>
        <v>0</v>
      </c>
      <c r="X175" s="237">
        <v>0</v>
      </c>
      <c r="Y175" s="237">
        <f>X175*K175</f>
        <v>0</v>
      </c>
      <c r="Z175" s="237">
        <v>0</v>
      </c>
      <c r="AA175" s="238">
        <f>Z175*K175</f>
        <v>0</v>
      </c>
      <c r="AR175" s="21" t="s">
        <v>251</v>
      </c>
      <c r="AT175" s="21" t="s">
        <v>192</v>
      </c>
      <c r="AU175" s="21" t="s">
        <v>96</v>
      </c>
      <c r="AY175" s="21" t="s">
        <v>191</v>
      </c>
      <c r="BE175" s="152">
        <f>IF(U175="základní",N175,0)</f>
        <v>0</v>
      </c>
      <c r="BF175" s="152">
        <f>IF(U175="snížená",N175,0)</f>
        <v>0</v>
      </c>
      <c r="BG175" s="152">
        <f>IF(U175="zákl. přenesená",N175,0)</f>
        <v>0</v>
      </c>
      <c r="BH175" s="152">
        <f>IF(U175="sníž. přenesená",N175,0)</f>
        <v>0</v>
      </c>
      <c r="BI175" s="152">
        <f>IF(U175="nulová",N175,0)</f>
        <v>0</v>
      </c>
      <c r="BJ175" s="21" t="s">
        <v>89</v>
      </c>
      <c r="BK175" s="152">
        <f>ROUND(L175*K175,2)</f>
        <v>0</v>
      </c>
      <c r="BL175" s="21" t="s">
        <v>251</v>
      </c>
      <c r="BM175" s="21" t="s">
        <v>1080</v>
      </c>
    </row>
    <row r="176" s="1" customFormat="1" ht="16.5" customHeight="1">
      <c r="B176" s="46"/>
      <c r="C176" s="228" t="s">
        <v>544</v>
      </c>
      <c r="D176" s="228" t="s">
        <v>192</v>
      </c>
      <c r="E176" s="229" t="s">
        <v>2474</v>
      </c>
      <c r="F176" s="230" t="s">
        <v>2475</v>
      </c>
      <c r="G176" s="230"/>
      <c r="H176" s="230"/>
      <c r="I176" s="230"/>
      <c r="J176" s="231" t="s">
        <v>348</v>
      </c>
      <c r="K176" s="232">
        <v>210</v>
      </c>
      <c r="L176" s="233">
        <v>0</v>
      </c>
      <c r="M176" s="234"/>
      <c r="N176" s="235">
        <f>ROUND(L176*K176,2)</f>
        <v>0</v>
      </c>
      <c r="O176" s="235"/>
      <c r="P176" s="235"/>
      <c r="Q176" s="235"/>
      <c r="R176" s="48"/>
      <c r="T176" s="236" t="s">
        <v>22</v>
      </c>
      <c r="U176" s="56" t="s">
        <v>46</v>
      </c>
      <c r="V176" s="47"/>
      <c r="W176" s="237">
        <f>V176*K176</f>
        <v>0</v>
      </c>
      <c r="X176" s="237">
        <v>0</v>
      </c>
      <c r="Y176" s="237">
        <f>X176*K176</f>
        <v>0</v>
      </c>
      <c r="Z176" s="237">
        <v>0</v>
      </c>
      <c r="AA176" s="238">
        <f>Z176*K176</f>
        <v>0</v>
      </c>
      <c r="AR176" s="21" t="s">
        <v>251</v>
      </c>
      <c r="AT176" s="21" t="s">
        <v>192</v>
      </c>
      <c r="AU176" s="21" t="s">
        <v>96</v>
      </c>
      <c r="AY176" s="21" t="s">
        <v>191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ROUND(L176*K176,2)</f>
        <v>0</v>
      </c>
      <c r="BL176" s="21" t="s">
        <v>251</v>
      </c>
      <c r="BM176" s="21" t="s">
        <v>1469</v>
      </c>
    </row>
    <row r="177" s="10" customFormat="1" ht="37.44" customHeight="1">
      <c r="B177" s="215"/>
      <c r="C177" s="216"/>
      <c r="D177" s="217" t="s">
        <v>2396</v>
      </c>
      <c r="E177" s="217"/>
      <c r="F177" s="217"/>
      <c r="G177" s="217"/>
      <c r="H177" s="217"/>
      <c r="I177" s="217"/>
      <c r="J177" s="217"/>
      <c r="K177" s="217"/>
      <c r="L177" s="217"/>
      <c r="M177" s="217"/>
      <c r="N177" s="259">
        <f>BK177</f>
        <v>0</v>
      </c>
      <c r="O177" s="260"/>
      <c r="P177" s="260"/>
      <c r="Q177" s="260"/>
      <c r="R177" s="218"/>
      <c r="T177" s="219"/>
      <c r="U177" s="216"/>
      <c r="V177" s="216"/>
      <c r="W177" s="220">
        <f>W178+W186+W197+W205+W208+W213+W219+W221</f>
        <v>0</v>
      </c>
      <c r="X177" s="216"/>
      <c r="Y177" s="220">
        <f>Y178+Y186+Y197+Y205+Y208+Y213+Y219+Y221</f>
        <v>0</v>
      </c>
      <c r="Z177" s="216"/>
      <c r="AA177" s="221">
        <f>AA178+AA186+AA197+AA205+AA208+AA213+AA219+AA221</f>
        <v>0</v>
      </c>
      <c r="AR177" s="222" t="s">
        <v>96</v>
      </c>
      <c r="AT177" s="223" t="s">
        <v>80</v>
      </c>
      <c r="AU177" s="223" t="s">
        <v>81</v>
      </c>
      <c r="AY177" s="222" t="s">
        <v>191</v>
      </c>
      <c r="BK177" s="224">
        <f>BK178+BK186+BK197+BK205+BK208+BK213+BK219+BK221</f>
        <v>0</v>
      </c>
    </row>
    <row r="178" s="10" customFormat="1" ht="19.92" customHeight="1">
      <c r="B178" s="215"/>
      <c r="C178" s="216"/>
      <c r="D178" s="225" t="s">
        <v>2397</v>
      </c>
      <c r="E178" s="225"/>
      <c r="F178" s="225"/>
      <c r="G178" s="225"/>
      <c r="H178" s="225"/>
      <c r="I178" s="225"/>
      <c r="J178" s="225"/>
      <c r="K178" s="225"/>
      <c r="L178" s="225"/>
      <c r="M178" s="225"/>
      <c r="N178" s="226">
        <f>BK178</f>
        <v>0</v>
      </c>
      <c r="O178" s="227"/>
      <c r="P178" s="227"/>
      <c r="Q178" s="227"/>
      <c r="R178" s="218"/>
      <c r="T178" s="219"/>
      <c r="U178" s="216"/>
      <c r="V178" s="216"/>
      <c r="W178" s="220">
        <f>SUM(W179:W185)</f>
        <v>0</v>
      </c>
      <c r="X178" s="216"/>
      <c r="Y178" s="220">
        <f>SUM(Y179:Y185)</f>
        <v>0</v>
      </c>
      <c r="Z178" s="216"/>
      <c r="AA178" s="221">
        <f>SUM(AA179:AA185)</f>
        <v>0</v>
      </c>
      <c r="AR178" s="222" t="s">
        <v>96</v>
      </c>
      <c r="AT178" s="223" t="s">
        <v>80</v>
      </c>
      <c r="AU178" s="223" t="s">
        <v>89</v>
      </c>
      <c r="AY178" s="222" t="s">
        <v>191</v>
      </c>
      <c r="BK178" s="224">
        <f>SUM(BK179:BK185)</f>
        <v>0</v>
      </c>
    </row>
    <row r="179" s="1" customFormat="1" ht="25.5" customHeight="1">
      <c r="B179" s="46"/>
      <c r="C179" s="228" t="s">
        <v>548</v>
      </c>
      <c r="D179" s="228" t="s">
        <v>192</v>
      </c>
      <c r="E179" s="229" t="s">
        <v>2476</v>
      </c>
      <c r="F179" s="230" t="s">
        <v>2477</v>
      </c>
      <c r="G179" s="230"/>
      <c r="H179" s="230"/>
      <c r="I179" s="230"/>
      <c r="J179" s="231" t="s">
        <v>348</v>
      </c>
      <c r="K179" s="232">
        <v>15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0</v>
      </c>
      <c r="Y179" s="237">
        <f>X179*K179</f>
        <v>0</v>
      </c>
      <c r="Z179" s="237">
        <v>0</v>
      </c>
      <c r="AA179" s="238">
        <f>Z179*K179</f>
        <v>0</v>
      </c>
      <c r="AR179" s="21" t="s">
        <v>251</v>
      </c>
      <c r="AT179" s="21" t="s">
        <v>192</v>
      </c>
      <c r="AU179" s="21" t="s">
        <v>96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251</v>
      </c>
      <c r="BM179" s="21" t="s">
        <v>1479</v>
      </c>
    </row>
    <row r="180" s="1" customFormat="1" ht="25.5" customHeight="1">
      <c r="B180" s="46"/>
      <c r="C180" s="228" t="s">
        <v>552</v>
      </c>
      <c r="D180" s="228" t="s">
        <v>192</v>
      </c>
      <c r="E180" s="229" t="s">
        <v>2478</v>
      </c>
      <c r="F180" s="230" t="s">
        <v>2479</v>
      </c>
      <c r="G180" s="230"/>
      <c r="H180" s="230"/>
      <c r="I180" s="230"/>
      <c r="J180" s="231" t="s">
        <v>348</v>
      </c>
      <c r="K180" s="232">
        <v>7</v>
      </c>
      <c r="L180" s="233">
        <v>0</v>
      </c>
      <c r="M180" s="234"/>
      <c r="N180" s="235">
        <f>ROUND(L180*K180,2)</f>
        <v>0</v>
      </c>
      <c r="O180" s="235"/>
      <c r="P180" s="235"/>
      <c r="Q180" s="235"/>
      <c r="R180" s="48"/>
      <c r="T180" s="236" t="s">
        <v>22</v>
      </c>
      <c r="U180" s="56" t="s">
        <v>46</v>
      </c>
      <c r="V180" s="47"/>
      <c r="W180" s="237">
        <f>V180*K180</f>
        <v>0</v>
      </c>
      <c r="X180" s="237">
        <v>0</v>
      </c>
      <c r="Y180" s="237">
        <f>X180*K180</f>
        <v>0</v>
      </c>
      <c r="Z180" s="237">
        <v>0</v>
      </c>
      <c r="AA180" s="238">
        <f>Z180*K180</f>
        <v>0</v>
      </c>
      <c r="AR180" s="21" t="s">
        <v>251</v>
      </c>
      <c r="AT180" s="21" t="s">
        <v>192</v>
      </c>
      <c r="AU180" s="21" t="s">
        <v>96</v>
      </c>
      <c r="AY180" s="21" t="s">
        <v>191</v>
      </c>
      <c r="BE180" s="152">
        <f>IF(U180="základní",N180,0)</f>
        <v>0</v>
      </c>
      <c r="BF180" s="152">
        <f>IF(U180="snížená",N180,0)</f>
        <v>0</v>
      </c>
      <c r="BG180" s="152">
        <f>IF(U180="zákl. přenesená",N180,0)</f>
        <v>0</v>
      </c>
      <c r="BH180" s="152">
        <f>IF(U180="sníž. přenesená",N180,0)</f>
        <v>0</v>
      </c>
      <c r="BI180" s="152">
        <f>IF(U180="nulová",N180,0)</f>
        <v>0</v>
      </c>
      <c r="BJ180" s="21" t="s">
        <v>89</v>
      </c>
      <c r="BK180" s="152">
        <f>ROUND(L180*K180,2)</f>
        <v>0</v>
      </c>
      <c r="BL180" s="21" t="s">
        <v>251</v>
      </c>
      <c r="BM180" s="21" t="s">
        <v>1487</v>
      </c>
    </row>
    <row r="181" s="1" customFormat="1" ht="25.5" customHeight="1">
      <c r="B181" s="46"/>
      <c r="C181" s="228" t="s">
        <v>556</v>
      </c>
      <c r="D181" s="228" t="s">
        <v>192</v>
      </c>
      <c r="E181" s="229" t="s">
        <v>2480</v>
      </c>
      <c r="F181" s="230" t="s">
        <v>2481</v>
      </c>
      <c r="G181" s="230"/>
      <c r="H181" s="230"/>
      <c r="I181" s="230"/>
      <c r="J181" s="231" t="s">
        <v>348</v>
      </c>
      <c r="K181" s="232">
        <v>10</v>
      </c>
      <c r="L181" s="233">
        <v>0</v>
      </c>
      <c r="M181" s="234"/>
      <c r="N181" s="235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</v>
      </c>
      <c r="Y181" s="237">
        <f>X181*K181</f>
        <v>0</v>
      </c>
      <c r="Z181" s="237">
        <v>0</v>
      </c>
      <c r="AA181" s="238">
        <f>Z181*K181</f>
        <v>0</v>
      </c>
      <c r="AR181" s="21" t="s">
        <v>251</v>
      </c>
      <c r="AT181" s="21" t="s">
        <v>192</v>
      </c>
      <c r="AU181" s="21" t="s">
        <v>96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251</v>
      </c>
      <c r="BM181" s="21" t="s">
        <v>1494</v>
      </c>
    </row>
    <row r="182" s="1" customFormat="1" ht="25.5" customHeight="1">
      <c r="B182" s="46"/>
      <c r="C182" s="228" t="s">
        <v>560</v>
      </c>
      <c r="D182" s="228" t="s">
        <v>192</v>
      </c>
      <c r="E182" s="229" t="s">
        <v>2482</v>
      </c>
      <c r="F182" s="230" t="s">
        <v>2483</v>
      </c>
      <c r="G182" s="230"/>
      <c r="H182" s="230"/>
      <c r="I182" s="230"/>
      <c r="J182" s="231" t="s">
        <v>348</v>
      </c>
      <c r="K182" s="232">
        <v>8</v>
      </c>
      <c r="L182" s="233">
        <v>0</v>
      </c>
      <c r="M182" s="234"/>
      <c r="N182" s="235">
        <f>ROUND(L182*K182,2)</f>
        <v>0</v>
      </c>
      <c r="O182" s="235"/>
      <c r="P182" s="235"/>
      <c r="Q182" s="235"/>
      <c r="R182" s="48"/>
      <c r="T182" s="236" t="s">
        <v>22</v>
      </c>
      <c r="U182" s="56" t="s">
        <v>46</v>
      </c>
      <c r="V182" s="47"/>
      <c r="W182" s="237">
        <f>V182*K182</f>
        <v>0</v>
      </c>
      <c r="X182" s="237">
        <v>0</v>
      </c>
      <c r="Y182" s="237">
        <f>X182*K182</f>
        <v>0</v>
      </c>
      <c r="Z182" s="237">
        <v>0</v>
      </c>
      <c r="AA182" s="238">
        <f>Z182*K182</f>
        <v>0</v>
      </c>
      <c r="AR182" s="21" t="s">
        <v>251</v>
      </c>
      <c r="AT182" s="21" t="s">
        <v>192</v>
      </c>
      <c r="AU182" s="21" t="s">
        <v>96</v>
      </c>
      <c r="AY182" s="21" t="s">
        <v>191</v>
      </c>
      <c r="BE182" s="152">
        <f>IF(U182="základní",N182,0)</f>
        <v>0</v>
      </c>
      <c r="BF182" s="152">
        <f>IF(U182="snížená",N182,0)</f>
        <v>0</v>
      </c>
      <c r="BG182" s="152">
        <f>IF(U182="zákl. přenesená",N182,0)</f>
        <v>0</v>
      </c>
      <c r="BH182" s="152">
        <f>IF(U182="sníž. přenesená",N182,0)</f>
        <v>0</v>
      </c>
      <c r="BI182" s="152">
        <f>IF(U182="nulová",N182,0)</f>
        <v>0</v>
      </c>
      <c r="BJ182" s="21" t="s">
        <v>89</v>
      </c>
      <c r="BK182" s="152">
        <f>ROUND(L182*K182,2)</f>
        <v>0</v>
      </c>
      <c r="BL182" s="21" t="s">
        <v>251</v>
      </c>
      <c r="BM182" s="21" t="s">
        <v>1498</v>
      </c>
    </row>
    <row r="183" s="1" customFormat="1" ht="25.5" customHeight="1">
      <c r="B183" s="46"/>
      <c r="C183" s="228" t="s">
        <v>565</v>
      </c>
      <c r="D183" s="228" t="s">
        <v>192</v>
      </c>
      <c r="E183" s="229" t="s">
        <v>2484</v>
      </c>
      <c r="F183" s="230" t="s">
        <v>2485</v>
      </c>
      <c r="G183" s="230"/>
      <c r="H183" s="230"/>
      <c r="I183" s="230"/>
      <c r="J183" s="231" t="s">
        <v>348</v>
      </c>
      <c r="K183" s="232">
        <v>50</v>
      </c>
      <c r="L183" s="233">
        <v>0</v>
      </c>
      <c r="M183" s="234"/>
      <c r="N183" s="235">
        <f>ROUND(L183*K183,2)</f>
        <v>0</v>
      </c>
      <c r="O183" s="235"/>
      <c r="P183" s="235"/>
      <c r="Q183" s="235"/>
      <c r="R183" s="48"/>
      <c r="T183" s="236" t="s">
        <v>22</v>
      </c>
      <c r="U183" s="56" t="s">
        <v>46</v>
      </c>
      <c r="V183" s="47"/>
      <c r="W183" s="237">
        <f>V183*K183</f>
        <v>0</v>
      </c>
      <c r="X183" s="237">
        <v>0</v>
      </c>
      <c r="Y183" s="237">
        <f>X183*K183</f>
        <v>0</v>
      </c>
      <c r="Z183" s="237">
        <v>0</v>
      </c>
      <c r="AA183" s="238">
        <f>Z183*K183</f>
        <v>0</v>
      </c>
      <c r="AR183" s="21" t="s">
        <v>251</v>
      </c>
      <c r="AT183" s="21" t="s">
        <v>192</v>
      </c>
      <c r="AU183" s="21" t="s">
        <v>96</v>
      </c>
      <c r="AY183" s="21" t="s">
        <v>191</v>
      </c>
      <c r="BE183" s="152">
        <f>IF(U183="základní",N183,0)</f>
        <v>0</v>
      </c>
      <c r="BF183" s="152">
        <f>IF(U183="snížená",N183,0)</f>
        <v>0</v>
      </c>
      <c r="BG183" s="152">
        <f>IF(U183="zákl. přenesená",N183,0)</f>
        <v>0</v>
      </c>
      <c r="BH183" s="152">
        <f>IF(U183="sníž. přenesená",N183,0)</f>
        <v>0</v>
      </c>
      <c r="BI183" s="152">
        <f>IF(U183="nulová",N183,0)</f>
        <v>0</v>
      </c>
      <c r="BJ183" s="21" t="s">
        <v>89</v>
      </c>
      <c r="BK183" s="152">
        <f>ROUND(L183*K183,2)</f>
        <v>0</v>
      </c>
      <c r="BL183" s="21" t="s">
        <v>251</v>
      </c>
      <c r="BM183" s="21" t="s">
        <v>1506</v>
      </c>
    </row>
    <row r="184" s="1" customFormat="1" ht="25.5" customHeight="1">
      <c r="B184" s="46"/>
      <c r="C184" s="228" t="s">
        <v>570</v>
      </c>
      <c r="D184" s="228" t="s">
        <v>192</v>
      </c>
      <c r="E184" s="229" t="s">
        <v>2486</v>
      </c>
      <c r="F184" s="230" t="s">
        <v>2487</v>
      </c>
      <c r="G184" s="230"/>
      <c r="H184" s="230"/>
      <c r="I184" s="230"/>
      <c r="J184" s="231" t="s">
        <v>348</v>
      </c>
      <c r="K184" s="232">
        <v>110</v>
      </c>
      <c r="L184" s="233">
        <v>0</v>
      </c>
      <c r="M184" s="234"/>
      <c r="N184" s="235">
        <f>ROUND(L184*K184,2)</f>
        <v>0</v>
      </c>
      <c r="O184" s="235"/>
      <c r="P184" s="235"/>
      <c r="Q184" s="235"/>
      <c r="R184" s="48"/>
      <c r="T184" s="236" t="s">
        <v>22</v>
      </c>
      <c r="U184" s="56" t="s">
        <v>46</v>
      </c>
      <c r="V184" s="47"/>
      <c r="W184" s="237">
        <f>V184*K184</f>
        <v>0</v>
      </c>
      <c r="X184" s="237">
        <v>0</v>
      </c>
      <c r="Y184" s="237">
        <f>X184*K184</f>
        <v>0</v>
      </c>
      <c r="Z184" s="237">
        <v>0</v>
      </c>
      <c r="AA184" s="238">
        <f>Z184*K184</f>
        <v>0</v>
      </c>
      <c r="AR184" s="21" t="s">
        <v>251</v>
      </c>
      <c r="AT184" s="21" t="s">
        <v>192</v>
      </c>
      <c r="AU184" s="21" t="s">
        <v>96</v>
      </c>
      <c r="AY184" s="21" t="s">
        <v>191</v>
      </c>
      <c r="BE184" s="152">
        <f>IF(U184="základní",N184,0)</f>
        <v>0</v>
      </c>
      <c r="BF184" s="152">
        <f>IF(U184="snížená",N184,0)</f>
        <v>0</v>
      </c>
      <c r="BG184" s="152">
        <f>IF(U184="zákl. přenesená",N184,0)</f>
        <v>0</v>
      </c>
      <c r="BH184" s="152">
        <f>IF(U184="sníž. přenesená",N184,0)</f>
        <v>0</v>
      </c>
      <c r="BI184" s="152">
        <f>IF(U184="nulová",N184,0)</f>
        <v>0</v>
      </c>
      <c r="BJ184" s="21" t="s">
        <v>89</v>
      </c>
      <c r="BK184" s="152">
        <f>ROUND(L184*K184,2)</f>
        <v>0</v>
      </c>
      <c r="BL184" s="21" t="s">
        <v>251</v>
      </c>
      <c r="BM184" s="21" t="s">
        <v>1514</v>
      </c>
    </row>
    <row r="185" s="1" customFormat="1" ht="16.5" customHeight="1">
      <c r="B185" s="46"/>
      <c r="C185" s="228" t="s">
        <v>575</v>
      </c>
      <c r="D185" s="228" t="s">
        <v>192</v>
      </c>
      <c r="E185" s="229" t="s">
        <v>2488</v>
      </c>
      <c r="F185" s="230" t="s">
        <v>2489</v>
      </c>
      <c r="G185" s="230"/>
      <c r="H185" s="230"/>
      <c r="I185" s="230"/>
      <c r="J185" s="231" t="s">
        <v>2416</v>
      </c>
      <c r="K185" s="232">
        <v>168</v>
      </c>
      <c r="L185" s="233">
        <v>0</v>
      </c>
      <c r="M185" s="234"/>
      <c r="N185" s="235">
        <f>ROUND(L185*K185,2)</f>
        <v>0</v>
      </c>
      <c r="O185" s="235"/>
      <c r="P185" s="235"/>
      <c r="Q185" s="235"/>
      <c r="R185" s="48"/>
      <c r="T185" s="236" t="s">
        <v>22</v>
      </c>
      <c r="U185" s="56" t="s">
        <v>46</v>
      </c>
      <c r="V185" s="47"/>
      <c r="W185" s="237">
        <f>V185*K185</f>
        <v>0</v>
      </c>
      <c r="X185" s="237">
        <v>0</v>
      </c>
      <c r="Y185" s="237">
        <f>X185*K185</f>
        <v>0</v>
      </c>
      <c r="Z185" s="237">
        <v>0</v>
      </c>
      <c r="AA185" s="238">
        <f>Z185*K185</f>
        <v>0</v>
      </c>
      <c r="AR185" s="21" t="s">
        <v>251</v>
      </c>
      <c r="AT185" s="21" t="s">
        <v>192</v>
      </c>
      <c r="AU185" s="21" t="s">
        <v>96</v>
      </c>
      <c r="AY185" s="21" t="s">
        <v>191</v>
      </c>
      <c r="BE185" s="152">
        <f>IF(U185="základní",N185,0)</f>
        <v>0</v>
      </c>
      <c r="BF185" s="152">
        <f>IF(U185="snížená",N185,0)</f>
        <v>0</v>
      </c>
      <c r="BG185" s="152">
        <f>IF(U185="zákl. přenesená",N185,0)</f>
        <v>0</v>
      </c>
      <c r="BH185" s="152">
        <f>IF(U185="sníž. přenesená",N185,0)</f>
        <v>0</v>
      </c>
      <c r="BI185" s="152">
        <f>IF(U185="nulová",N185,0)</f>
        <v>0</v>
      </c>
      <c r="BJ185" s="21" t="s">
        <v>89</v>
      </c>
      <c r="BK185" s="152">
        <f>ROUND(L185*K185,2)</f>
        <v>0</v>
      </c>
      <c r="BL185" s="21" t="s">
        <v>251</v>
      </c>
      <c r="BM185" s="21" t="s">
        <v>1523</v>
      </c>
    </row>
    <row r="186" s="10" customFormat="1" ht="29.88" customHeight="1">
      <c r="B186" s="215"/>
      <c r="C186" s="216"/>
      <c r="D186" s="225" t="s">
        <v>2398</v>
      </c>
      <c r="E186" s="225"/>
      <c r="F186" s="225"/>
      <c r="G186" s="225"/>
      <c r="H186" s="225"/>
      <c r="I186" s="225"/>
      <c r="J186" s="225"/>
      <c r="K186" s="225"/>
      <c r="L186" s="225"/>
      <c r="M186" s="225"/>
      <c r="N186" s="239">
        <f>BK186</f>
        <v>0</v>
      </c>
      <c r="O186" s="240"/>
      <c r="P186" s="240"/>
      <c r="Q186" s="240"/>
      <c r="R186" s="218"/>
      <c r="T186" s="219"/>
      <c r="U186" s="216"/>
      <c r="V186" s="216"/>
      <c r="W186" s="220">
        <f>SUM(W187:W196)</f>
        <v>0</v>
      </c>
      <c r="X186" s="216"/>
      <c r="Y186" s="220">
        <f>SUM(Y187:Y196)</f>
        <v>0</v>
      </c>
      <c r="Z186" s="216"/>
      <c r="AA186" s="221">
        <f>SUM(AA187:AA196)</f>
        <v>0</v>
      </c>
      <c r="AR186" s="222" t="s">
        <v>96</v>
      </c>
      <c r="AT186" s="223" t="s">
        <v>80</v>
      </c>
      <c r="AU186" s="223" t="s">
        <v>89</v>
      </c>
      <c r="AY186" s="222" t="s">
        <v>191</v>
      </c>
      <c r="BK186" s="224">
        <f>SUM(BK187:BK196)</f>
        <v>0</v>
      </c>
    </row>
    <row r="187" s="1" customFormat="1" ht="16.5" customHeight="1">
      <c r="B187" s="46"/>
      <c r="C187" s="228" t="s">
        <v>577</v>
      </c>
      <c r="D187" s="228" t="s">
        <v>192</v>
      </c>
      <c r="E187" s="229" t="s">
        <v>2490</v>
      </c>
      <c r="F187" s="230" t="s">
        <v>2491</v>
      </c>
      <c r="G187" s="230"/>
      <c r="H187" s="230"/>
      <c r="I187" s="230"/>
      <c r="J187" s="231" t="s">
        <v>2419</v>
      </c>
      <c r="K187" s="232">
        <v>3</v>
      </c>
      <c r="L187" s="233">
        <v>0</v>
      </c>
      <c r="M187" s="234"/>
      <c r="N187" s="235">
        <f>ROUND(L187*K187,2)</f>
        <v>0</v>
      </c>
      <c r="O187" s="235"/>
      <c r="P187" s="235"/>
      <c r="Q187" s="235"/>
      <c r="R187" s="48"/>
      <c r="T187" s="236" t="s">
        <v>22</v>
      </c>
      <c r="U187" s="56" t="s">
        <v>46</v>
      </c>
      <c r="V187" s="47"/>
      <c r="W187" s="237">
        <f>V187*K187</f>
        <v>0</v>
      </c>
      <c r="X187" s="237">
        <v>0</v>
      </c>
      <c r="Y187" s="237">
        <f>X187*K187</f>
        <v>0</v>
      </c>
      <c r="Z187" s="237">
        <v>0</v>
      </c>
      <c r="AA187" s="238">
        <f>Z187*K187</f>
        <v>0</v>
      </c>
      <c r="AR187" s="21" t="s">
        <v>251</v>
      </c>
      <c r="AT187" s="21" t="s">
        <v>192</v>
      </c>
      <c r="AU187" s="21" t="s">
        <v>96</v>
      </c>
      <c r="AY187" s="21" t="s">
        <v>191</v>
      </c>
      <c r="BE187" s="152">
        <f>IF(U187="základní",N187,0)</f>
        <v>0</v>
      </c>
      <c r="BF187" s="152">
        <f>IF(U187="snížená",N187,0)</f>
        <v>0</v>
      </c>
      <c r="BG187" s="152">
        <f>IF(U187="zákl. přenesená",N187,0)</f>
        <v>0</v>
      </c>
      <c r="BH187" s="152">
        <f>IF(U187="sníž. přenesená",N187,0)</f>
        <v>0</v>
      </c>
      <c r="BI187" s="152">
        <f>IF(U187="nulová",N187,0)</f>
        <v>0</v>
      </c>
      <c r="BJ187" s="21" t="s">
        <v>89</v>
      </c>
      <c r="BK187" s="152">
        <f>ROUND(L187*K187,2)</f>
        <v>0</v>
      </c>
      <c r="BL187" s="21" t="s">
        <v>251</v>
      </c>
      <c r="BM187" s="21" t="s">
        <v>1532</v>
      </c>
    </row>
    <row r="188" s="1" customFormat="1" ht="16.5" customHeight="1">
      <c r="B188" s="46"/>
      <c r="C188" s="228" t="s">
        <v>581</v>
      </c>
      <c r="D188" s="228" t="s">
        <v>192</v>
      </c>
      <c r="E188" s="229" t="s">
        <v>2492</v>
      </c>
      <c r="F188" s="230" t="s">
        <v>2493</v>
      </c>
      <c r="G188" s="230"/>
      <c r="H188" s="230"/>
      <c r="I188" s="230"/>
      <c r="J188" s="231" t="s">
        <v>2419</v>
      </c>
      <c r="K188" s="232">
        <v>4</v>
      </c>
      <c r="L188" s="233">
        <v>0</v>
      </c>
      <c r="M188" s="234"/>
      <c r="N188" s="235">
        <f>ROUND(L188*K188,2)</f>
        <v>0</v>
      </c>
      <c r="O188" s="235"/>
      <c r="P188" s="235"/>
      <c r="Q188" s="235"/>
      <c r="R188" s="48"/>
      <c r="T188" s="236" t="s">
        <v>22</v>
      </c>
      <c r="U188" s="56" t="s">
        <v>46</v>
      </c>
      <c r="V188" s="47"/>
      <c r="W188" s="237">
        <f>V188*K188</f>
        <v>0</v>
      </c>
      <c r="X188" s="237">
        <v>0</v>
      </c>
      <c r="Y188" s="237">
        <f>X188*K188</f>
        <v>0</v>
      </c>
      <c r="Z188" s="237">
        <v>0</v>
      </c>
      <c r="AA188" s="238">
        <f>Z188*K188</f>
        <v>0</v>
      </c>
      <c r="AR188" s="21" t="s">
        <v>251</v>
      </c>
      <c r="AT188" s="21" t="s">
        <v>192</v>
      </c>
      <c r="AU188" s="21" t="s">
        <v>96</v>
      </c>
      <c r="AY188" s="21" t="s">
        <v>191</v>
      </c>
      <c r="BE188" s="152">
        <f>IF(U188="základní",N188,0)</f>
        <v>0</v>
      </c>
      <c r="BF188" s="152">
        <f>IF(U188="snížená",N188,0)</f>
        <v>0</v>
      </c>
      <c r="BG188" s="152">
        <f>IF(U188="zákl. přenesená",N188,0)</f>
        <v>0</v>
      </c>
      <c r="BH188" s="152">
        <f>IF(U188="sníž. přenesená",N188,0)</f>
        <v>0</v>
      </c>
      <c r="BI188" s="152">
        <f>IF(U188="nulová",N188,0)</f>
        <v>0</v>
      </c>
      <c r="BJ188" s="21" t="s">
        <v>89</v>
      </c>
      <c r="BK188" s="152">
        <f>ROUND(L188*K188,2)</f>
        <v>0</v>
      </c>
      <c r="BL188" s="21" t="s">
        <v>251</v>
      </c>
      <c r="BM188" s="21" t="s">
        <v>1542</v>
      </c>
    </row>
    <row r="189" s="1" customFormat="1" ht="25.5" customHeight="1">
      <c r="B189" s="46"/>
      <c r="C189" s="228" t="s">
        <v>585</v>
      </c>
      <c r="D189" s="228" t="s">
        <v>192</v>
      </c>
      <c r="E189" s="229" t="s">
        <v>2494</v>
      </c>
      <c r="F189" s="230" t="s">
        <v>2495</v>
      </c>
      <c r="G189" s="230"/>
      <c r="H189" s="230"/>
      <c r="I189" s="230"/>
      <c r="J189" s="231" t="s">
        <v>2419</v>
      </c>
      <c r="K189" s="232">
        <v>1</v>
      </c>
      <c r="L189" s="233">
        <v>0</v>
      </c>
      <c r="M189" s="234"/>
      <c r="N189" s="235">
        <f>ROUND(L189*K189,2)</f>
        <v>0</v>
      </c>
      <c r="O189" s="235"/>
      <c r="P189" s="235"/>
      <c r="Q189" s="235"/>
      <c r="R189" s="48"/>
      <c r="T189" s="236" t="s">
        <v>22</v>
      </c>
      <c r="U189" s="56" t="s">
        <v>46</v>
      </c>
      <c r="V189" s="47"/>
      <c r="W189" s="237">
        <f>V189*K189</f>
        <v>0</v>
      </c>
      <c r="X189" s="237">
        <v>0</v>
      </c>
      <c r="Y189" s="237">
        <f>X189*K189</f>
        <v>0</v>
      </c>
      <c r="Z189" s="237">
        <v>0</v>
      </c>
      <c r="AA189" s="238">
        <f>Z189*K189</f>
        <v>0</v>
      </c>
      <c r="AR189" s="21" t="s">
        <v>251</v>
      </c>
      <c r="AT189" s="21" t="s">
        <v>192</v>
      </c>
      <c r="AU189" s="21" t="s">
        <v>96</v>
      </c>
      <c r="AY189" s="21" t="s">
        <v>191</v>
      </c>
      <c r="BE189" s="152">
        <f>IF(U189="základní",N189,0)</f>
        <v>0</v>
      </c>
      <c r="BF189" s="152">
        <f>IF(U189="snížená",N189,0)</f>
        <v>0</v>
      </c>
      <c r="BG189" s="152">
        <f>IF(U189="zákl. přenesená",N189,0)</f>
        <v>0</v>
      </c>
      <c r="BH189" s="152">
        <f>IF(U189="sníž. přenesená",N189,0)</f>
        <v>0</v>
      </c>
      <c r="BI189" s="152">
        <f>IF(U189="nulová",N189,0)</f>
        <v>0</v>
      </c>
      <c r="BJ189" s="21" t="s">
        <v>89</v>
      </c>
      <c r="BK189" s="152">
        <f>ROUND(L189*K189,2)</f>
        <v>0</v>
      </c>
      <c r="BL189" s="21" t="s">
        <v>251</v>
      </c>
      <c r="BM189" s="21" t="s">
        <v>1552</v>
      </c>
    </row>
    <row r="190" s="1" customFormat="1" ht="16.5" customHeight="1">
      <c r="B190" s="46"/>
      <c r="C190" s="228" t="s">
        <v>589</v>
      </c>
      <c r="D190" s="228" t="s">
        <v>192</v>
      </c>
      <c r="E190" s="229" t="s">
        <v>2496</v>
      </c>
      <c r="F190" s="230" t="s">
        <v>2497</v>
      </c>
      <c r="G190" s="230"/>
      <c r="H190" s="230"/>
      <c r="I190" s="230"/>
      <c r="J190" s="231" t="s">
        <v>2419</v>
      </c>
      <c r="K190" s="232">
        <v>4</v>
      </c>
      <c r="L190" s="233">
        <v>0</v>
      </c>
      <c r="M190" s="234"/>
      <c r="N190" s="235">
        <f>ROUND(L190*K190,2)</f>
        <v>0</v>
      </c>
      <c r="O190" s="235"/>
      <c r="P190" s="235"/>
      <c r="Q190" s="235"/>
      <c r="R190" s="48"/>
      <c r="T190" s="236" t="s">
        <v>22</v>
      </c>
      <c r="U190" s="56" t="s">
        <v>46</v>
      </c>
      <c r="V190" s="47"/>
      <c r="W190" s="237">
        <f>V190*K190</f>
        <v>0</v>
      </c>
      <c r="X190" s="237">
        <v>0</v>
      </c>
      <c r="Y190" s="237">
        <f>X190*K190</f>
        <v>0</v>
      </c>
      <c r="Z190" s="237">
        <v>0</v>
      </c>
      <c r="AA190" s="238">
        <f>Z190*K190</f>
        <v>0</v>
      </c>
      <c r="AR190" s="21" t="s">
        <v>251</v>
      </c>
      <c r="AT190" s="21" t="s">
        <v>192</v>
      </c>
      <c r="AU190" s="21" t="s">
        <v>96</v>
      </c>
      <c r="AY190" s="21" t="s">
        <v>191</v>
      </c>
      <c r="BE190" s="152">
        <f>IF(U190="základní",N190,0)</f>
        <v>0</v>
      </c>
      <c r="BF190" s="152">
        <f>IF(U190="snížená",N190,0)</f>
        <v>0</v>
      </c>
      <c r="BG190" s="152">
        <f>IF(U190="zákl. přenesená",N190,0)</f>
        <v>0</v>
      </c>
      <c r="BH190" s="152">
        <f>IF(U190="sníž. přenesená",N190,0)</f>
        <v>0</v>
      </c>
      <c r="BI190" s="152">
        <f>IF(U190="nulová",N190,0)</f>
        <v>0</v>
      </c>
      <c r="BJ190" s="21" t="s">
        <v>89</v>
      </c>
      <c r="BK190" s="152">
        <f>ROUND(L190*K190,2)</f>
        <v>0</v>
      </c>
      <c r="BL190" s="21" t="s">
        <v>251</v>
      </c>
      <c r="BM190" s="21" t="s">
        <v>1558</v>
      </c>
    </row>
    <row r="191" s="1" customFormat="1" ht="16.5" customHeight="1">
      <c r="B191" s="46"/>
      <c r="C191" s="228" t="s">
        <v>593</v>
      </c>
      <c r="D191" s="228" t="s">
        <v>192</v>
      </c>
      <c r="E191" s="229" t="s">
        <v>2498</v>
      </c>
      <c r="F191" s="230" t="s">
        <v>2499</v>
      </c>
      <c r="G191" s="230"/>
      <c r="H191" s="230"/>
      <c r="I191" s="230"/>
      <c r="J191" s="231" t="s">
        <v>2419</v>
      </c>
      <c r="K191" s="232">
        <v>4</v>
      </c>
      <c r="L191" s="233">
        <v>0</v>
      </c>
      <c r="M191" s="234"/>
      <c r="N191" s="235">
        <f>ROUND(L191*K191,2)</f>
        <v>0</v>
      </c>
      <c r="O191" s="235"/>
      <c r="P191" s="235"/>
      <c r="Q191" s="235"/>
      <c r="R191" s="48"/>
      <c r="T191" s="236" t="s">
        <v>22</v>
      </c>
      <c r="U191" s="56" t="s">
        <v>46</v>
      </c>
      <c r="V191" s="47"/>
      <c r="W191" s="237">
        <f>V191*K191</f>
        <v>0</v>
      </c>
      <c r="X191" s="237">
        <v>0</v>
      </c>
      <c r="Y191" s="237">
        <f>X191*K191</f>
        <v>0</v>
      </c>
      <c r="Z191" s="237">
        <v>0</v>
      </c>
      <c r="AA191" s="238">
        <f>Z191*K191</f>
        <v>0</v>
      </c>
      <c r="AR191" s="21" t="s">
        <v>251</v>
      </c>
      <c r="AT191" s="21" t="s">
        <v>192</v>
      </c>
      <c r="AU191" s="21" t="s">
        <v>96</v>
      </c>
      <c r="AY191" s="21" t="s">
        <v>191</v>
      </c>
      <c r="BE191" s="152">
        <f>IF(U191="základní",N191,0)</f>
        <v>0</v>
      </c>
      <c r="BF191" s="152">
        <f>IF(U191="snížená",N191,0)</f>
        <v>0</v>
      </c>
      <c r="BG191" s="152">
        <f>IF(U191="zákl. přenesená",N191,0)</f>
        <v>0</v>
      </c>
      <c r="BH191" s="152">
        <f>IF(U191="sníž. přenesená",N191,0)</f>
        <v>0</v>
      </c>
      <c r="BI191" s="152">
        <f>IF(U191="nulová",N191,0)</f>
        <v>0</v>
      </c>
      <c r="BJ191" s="21" t="s">
        <v>89</v>
      </c>
      <c r="BK191" s="152">
        <f>ROUND(L191*K191,2)</f>
        <v>0</v>
      </c>
      <c r="BL191" s="21" t="s">
        <v>251</v>
      </c>
      <c r="BM191" s="21" t="s">
        <v>1567</v>
      </c>
    </row>
    <row r="192" s="1" customFormat="1" ht="16.5" customHeight="1">
      <c r="B192" s="46"/>
      <c r="C192" s="228" t="s">
        <v>595</v>
      </c>
      <c r="D192" s="228" t="s">
        <v>192</v>
      </c>
      <c r="E192" s="229" t="s">
        <v>2500</v>
      </c>
      <c r="F192" s="230" t="s">
        <v>2501</v>
      </c>
      <c r="G192" s="230"/>
      <c r="H192" s="230"/>
      <c r="I192" s="230"/>
      <c r="J192" s="231" t="s">
        <v>2419</v>
      </c>
      <c r="K192" s="232">
        <v>1</v>
      </c>
      <c r="L192" s="233">
        <v>0</v>
      </c>
      <c r="M192" s="234"/>
      <c r="N192" s="235">
        <f>ROUND(L192*K192,2)</f>
        <v>0</v>
      </c>
      <c r="O192" s="235"/>
      <c r="P192" s="235"/>
      <c r="Q192" s="235"/>
      <c r="R192" s="48"/>
      <c r="T192" s="236" t="s">
        <v>22</v>
      </c>
      <c r="U192" s="56" t="s">
        <v>46</v>
      </c>
      <c r="V192" s="47"/>
      <c r="W192" s="237">
        <f>V192*K192</f>
        <v>0</v>
      </c>
      <c r="X192" s="237">
        <v>0</v>
      </c>
      <c r="Y192" s="237">
        <f>X192*K192</f>
        <v>0</v>
      </c>
      <c r="Z192" s="237">
        <v>0</v>
      </c>
      <c r="AA192" s="238">
        <f>Z192*K192</f>
        <v>0</v>
      </c>
      <c r="AR192" s="21" t="s">
        <v>251</v>
      </c>
      <c r="AT192" s="21" t="s">
        <v>192</v>
      </c>
      <c r="AU192" s="21" t="s">
        <v>96</v>
      </c>
      <c r="AY192" s="21" t="s">
        <v>191</v>
      </c>
      <c r="BE192" s="152">
        <f>IF(U192="základní",N192,0)</f>
        <v>0</v>
      </c>
      <c r="BF192" s="152">
        <f>IF(U192="snížená",N192,0)</f>
        <v>0</v>
      </c>
      <c r="BG192" s="152">
        <f>IF(U192="zákl. přenesená",N192,0)</f>
        <v>0</v>
      </c>
      <c r="BH192" s="152">
        <f>IF(U192="sníž. přenesená",N192,0)</f>
        <v>0</v>
      </c>
      <c r="BI192" s="152">
        <f>IF(U192="nulová",N192,0)</f>
        <v>0</v>
      </c>
      <c r="BJ192" s="21" t="s">
        <v>89</v>
      </c>
      <c r="BK192" s="152">
        <f>ROUND(L192*K192,2)</f>
        <v>0</v>
      </c>
      <c r="BL192" s="21" t="s">
        <v>251</v>
      </c>
      <c r="BM192" s="21" t="s">
        <v>1575</v>
      </c>
    </row>
    <row r="193" s="1" customFormat="1" ht="16.5" customHeight="1">
      <c r="B193" s="46"/>
      <c r="C193" s="228" t="s">
        <v>597</v>
      </c>
      <c r="D193" s="228" t="s">
        <v>192</v>
      </c>
      <c r="E193" s="229" t="s">
        <v>2502</v>
      </c>
      <c r="F193" s="230" t="s">
        <v>2503</v>
      </c>
      <c r="G193" s="230"/>
      <c r="H193" s="230"/>
      <c r="I193" s="230"/>
      <c r="J193" s="231" t="s">
        <v>2419</v>
      </c>
      <c r="K193" s="232">
        <v>2</v>
      </c>
      <c r="L193" s="233">
        <v>0</v>
      </c>
      <c r="M193" s="234"/>
      <c r="N193" s="235">
        <f>ROUND(L193*K193,2)</f>
        <v>0</v>
      </c>
      <c r="O193" s="235"/>
      <c r="P193" s="235"/>
      <c r="Q193" s="235"/>
      <c r="R193" s="48"/>
      <c r="T193" s="236" t="s">
        <v>22</v>
      </c>
      <c r="U193" s="56" t="s">
        <v>46</v>
      </c>
      <c r="V193" s="47"/>
      <c r="W193" s="237">
        <f>V193*K193</f>
        <v>0</v>
      </c>
      <c r="X193" s="237">
        <v>0</v>
      </c>
      <c r="Y193" s="237">
        <f>X193*K193</f>
        <v>0</v>
      </c>
      <c r="Z193" s="237">
        <v>0</v>
      </c>
      <c r="AA193" s="238">
        <f>Z193*K193</f>
        <v>0</v>
      </c>
      <c r="AR193" s="21" t="s">
        <v>251</v>
      </c>
      <c r="AT193" s="21" t="s">
        <v>192</v>
      </c>
      <c r="AU193" s="21" t="s">
        <v>96</v>
      </c>
      <c r="AY193" s="21" t="s">
        <v>191</v>
      </c>
      <c r="BE193" s="152">
        <f>IF(U193="základní",N193,0)</f>
        <v>0</v>
      </c>
      <c r="BF193" s="152">
        <f>IF(U193="snížená",N193,0)</f>
        <v>0</v>
      </c>
      <c r="BG193" s="152">
        <f>IF(U193="zákl. přenesená",N193,0)</f>
        <v>0</v>
      </c>
      <c r="BH193" s="152">
        <f>IF(U193="sníž. přenesená",N193,0)</f>
        <v>0</v>
      </c>
      <c r="BI193" s="152">
        <f>IF(U193="nulová",N193,0)</f>
        <v>0</v>
      </c>
      <c r="BJ193" s="21" t="s">
        <v>89</v>
      </c>
      <c r="BK193" s="152">
        <f>ROUND(L193*K193,2)</f>
        <v>0</v>
      </c>
      <c r="BL193" s="21" t="s">
        <v>251</v>
      </c>
      <c r="BM193" s="21" t="s">
        <v>1584</v>
      </c>
    </row>
    <row r="194" s="1" customFormat="1" ht="16.5" customHeight="1">
      <c r="B194" s="46"/>
      <c r="C194" s="228" t="s">
        <v>602</v>
      </c>
      <c r="D194" s="228" t="s">
        <v>192</v>
      </c>
      <c r="E194" s="229" t="s">
        <v>2504</v>
      </c>
      <c r="F194" s="230" t="s">
        <v>2505</v>
      </c>
      <c r="G194" s="230"/>
      <c r="H194" s="230"/>
      <c r="I194" s="230"/>
      <c r="J194" s="231" t="s">
        <v>2419</v>
      </c>
      <c r="K194" s="232">
        <v>1</v>
      </c>
      <c r="L194" s="233">
        <v>0</v>
      </c>
      <c r="M194" s="234"/>
      <c r="N194" s="235">
        <f>ROUND(L194*K194,2)</f>
        <v>0</v>
      </c>
      <c r="O194" s="235"/>
      <c r="P194" s="235"/>
      <c r="Q194" s="235"/>
      <c r="R194" s="48"/>
      <c r="T194" s="236" t="s">
        <v>22</v>
      </c>
      <c r="U194" s="56" t="s">
        <v>46</v>
      </c>
      <c r="V194" s="47"/>
      <c r="W194" s="237">
        <f>V194*K194</f>
        <v>0</v>
      </c>
      <c r="X194" s="237">
        <v>0</v>
      </c>
      <c r="Y194" s="237">
        <f>X194*K194</f>
        <v>0</v>
      </c>
      <c r="Z194" s="237">
        <v>0</v>
      </c>
      <c r="AA194" s="238">
        <f>Z194*K194</f>
        <v>0</v>
      </c>
      <c r="AR194" s="21" t="s">
        <v>251</v>
      </c>
      <c r="AT194" s="21" t="s">
        <v>192</v>
      </c>
      <c r="AU194" s="21" t="s">
        <v>96</v>
      </c>
      <c r="AY194" s="21" t="s">
        <v>191</v>
      </c>
      <c r="BE194" s="152">
        <f>IF(U194="základní",N194,0)</f>
        <v>0</v>
      </c>
      <c r="BF194" s="152">
        <f>IF(U194="snížená",N194,0)</f>
        <v>0</v>
      </c>
      <c r="BG194" s="152">
        <f>IF(U194="zákl. přenesená",N194,0)</f>
        <v>0</v>
      </c>
      <c r="BH194" s="152">
        <f>IF(U194="sníž. přenesená",N194,0)</f>
        <v>0</v>
      </c>
      <c r="BI194" s="152">
        <f>IF(U194="nulová",N194,0)</f>
        <v>0</v>
      </c>
      <c r="BJ194" s="21" t="s">
        <v>89</v>
      </c>
      <c r="BK194" s="152">
        <f>ROUND(L194*K194,2)</f>
        <v>0</v>
      </c>
      <c r="BL194" s="21" t="s">
        <v>251</v>
      </c>
      <c r="BM194" s="21" t="s">
        <v>1594</v>
      </c>
    </row>
    <row r="195" s="1" customFormat="1" ht="16.5" customHeight="1">
      <c r="B195" s="46"/>
      <c r="C195" s="228" t="s">
        <v>604</v>
      </c>
      <c r="D195" s="228" t="s">
        <v>192</v>
      </c>
      <c r="E195" s="229" t="s">
        <v>2506</v>
      </c>
      <c r="F195" s="230" t="s">
        <v>2507</v>
      </c>
      <c r="G195" s="230"/>
      <c r="H195" s="230"/>
      <c r="I195" s="230"/>
      <c r="J195" s="231" t="s">
        <v>2419</v>
      </c>
      <c r="K195" s="232">
        <v>1</v>
      </c>
      <c r="L195" s="233">
        <v>0</v>
      </c>
      <c r="M195" s="234"/>
      <c r="N195" s="235">
        <f>ROUND(L195*K195,2)</f>
        <v>0</v>
      </c>
      <c r="O195" s="235"/>
      <c r="P195" s="235"/>
      <c r="Q195" s="235"/>
      <c r="R195" s="48"/>
      <c r="T195" s="236" t="s">
        <v>22</v>
      </c>
      <c r="U195" s="56" t="s">
        <v>46</v>
      </c>
      <c r="V195" s="47"/>
      <c r="W195" s="237">
        <f>V195*K195</f>
        <v>0</v>
      </c>
      <c r="X195" s="237">
        <v>0</v>
      </c>
      <c r="Y195" s="237">
        <f>X195*K195</f>
        <v>0</v>
      </c>
      <c r="Z195" s="237">
        <v>0</v>
      </c>
      <c r="AA195" s="238">
        <f>Z195*K195</f>
        <v>0</v>
      </c>
      <c r="AR195" s="21" t="s">
        <v>251</v>
      </c>
      <c r="AT195" s="21" t="s">
        <v>192</v>
      </c>
      <c r="AU195" s="21" t="s">
        <v>96</v>
      </c>
      <c r="AY195" s="21" t="s">
        <v>191</v>
      </c>
      <c r="BE195" s="152">
        <f>IF(U195="základní",N195,0)</f>
        <v>0</v>
      </c>
      <c r="BF195" s="152">
        <f>IF(U195="snížená",N195,0)</f>
        <v>0</v>
      </c>
      <c r="BG195" s="152">
        <f>IF(U195="zákl. přenesená",N195,0)</f>
        <v>0</v>
      </c>
      <c r="BH195" s="152">
        <f>IF(U195="sníž. přenesená",N195,0)</f>
        <v>0</v>
      </c>
      <c r="BI195" s="152">
        <f>IF(U195="nulová",N195,0)</f>
        <v>0</v>
      </c>
      <c r="BJ195" s="21" t="s">
        <v>89</v>
      </c>
      <c r="BK195" s="152">
        <f>ROUND(L195*K195,2)</f>
        <v>0</v>
      </c>
      <c r="BL195" s="21" t="s">
        <v>251</v>
      </c>
      <c r="BM195" s="21" t="s">
        <v>1602</v>
      </c>
    </row>
    <row r="196" s="1" customFormat="1" ht="16.5" customHeight="1">
      <c r="B196" s="46"/>
      <c r="C196" s="228" t="s">
        <v>606</v>
      </c>
      <c r="D196" s="228" t="s">
        <v>192</v>
      </c>
      <c r="E196" s="229" t="s">
        <v>2508</v>
      </c>
      <c r="F196" s="230" t="s">
        <v>2509</v>
      </c>
      <c r="G196" s="230"/>
      <c r="H196" s="230"/>
      <c r="I196" s="230"/>
      <c r="J196" s="231" t="s">
        <v>2419</v>
      </c>
      <c r="K196" s="232">
        <v>1</v>
      </c>
      <c r="L196" s="233">
        <v>0</v>
      </c>
      <c r="M196" s="234"/>
      <c r="N196" s="235">
        <f>ROUND(L196*K196,2)</f>
        <v>0</v>
      </c>
      <c r="O196" s="235"/>
      <c r="P196" s="235"/>
      <c r="Q196" s="235"/>
      <c r="R196" s="48"/>
      <c r="T196" s="236" t="s">
        <v>22</v>
      </c>
      <c r="U196" s="56" t="s">
        <v>46</v>
      </c>
      <c r="V196" s="47"/>
      <c r="W196" s="237">
        <f>V196*K196</f>
        <v>0</v>
      </c>
      <c r="X196" s="237">
        <v>0</v>
      </c>
      <c r="Y196" s="237">
        <f>X196*K196</f>
        <v>0</v>
      </c>
      <c r="Z196" s="237">
        <v>0</v>
      </c>
      <c r="AA196" s="238">
        <f>Z196*K196</f>
        <v>0</v>
      </c>
      <c r="AR196" s="21" t="s">
        <v>251</v>
      </c>
      <c r="AT196" s="21" t="s">
        <v>192</v>
      </c>
      <c r="AU196" s="21" t="s">
        <v>96</v>
      </c>
      <c r="AY196" s="21" t="s">
        <v>191</v>
      </c>
      <c r="BE196" s="152">
        <f>IF(U196="základní",N196,0)</f>
        <v>0</v>
      </c>
      <c r="BF196" s="152">
        <f>IF(U196="snížená",N196,0)</f>
        <v>0</v>
      </c>
      <c r="BG196" s="152">
        <f>IF(U196="zákl. přenesená",N196,0)</f>
        <v>0</v>
      </c>
      <c r="BH196" s="152">
        <f>IF(U196="sníž. přenesená",N196,0)</f>
        <v>0</v>
      </c>
      <c r="BI196" s="152">
        <f>IF(U196="nulová",N196,0)</f>
        <v>0</v>
      </c>
      <c r="BJ196" s="21" t="s">
        <v>89</v>
      </c>
      <c r="BK196" s="152">
        <f>ROUND(L196*K196,2)</f>
        <v>0</v>
      </c>
      <c r="BL196" s="21" t="s">
        <v>251</v>
      </c>
      <c r="BM196" s="21" t="s">
        <v>1611</v>
      </c>
    </row>
    <row r="197" s="10" customFormat="1" ht="29.88" customHeight="1">
      <c r="B197" s="215"/>
      <c r="C197" s="216"/>
      <c r="D197" s="225" t="s">
        <v>2392</v>
      </c>
      <c r="E197" s="225"/>
      <c r="F197" s="225"/>
      <c r="G197" s="225"/>
      <c r="H197" s="225"/>
      <c r="I197" s="225"/>
      <c r="J197" s="225"/>
      <c r="K197" s="225"/>
      <c r="L197" s="225"/>
      <c r="M197" s="225"/>
      <c r="N197" s="239">
        <f>BK197</f>
        <v>0</v>
      </c>
      <c r="O197" s="240"/>
      <c r="P197" s="240"/>
      <c r="Q197" s="240"/>
      <c r="R197" s="218"/>
      <c r="T197" s="219"/>
      <c r="U197" s="216"/>
      <c r="V197" s="216"/>
      <c r="W197" s="220">
        <f>SUM(W198:W204)</f>
        <v>0</v>
      </c>
      <c r="X197" s="216"/>
      <c r="Y197" s="220">
        <f>SUM(Y198:Y204)</f>
        <v>0</v>
      </c>
      <c r="Z197" s="216"/>
      <c r="AA197" s="221">
        <f>SUM(AA198:AA204)</f>
        <v>0</v>
      </c>
      <c r="AR197" s="222" t="s">
        <v>96</v>
      </c>
      <c r="AT197" s="223" t="s">
        <v>80</v>
      </c>
      <c r="AU197" s="223" t="s">
        <v>89</v>
      </c>
      <c r="AY197" s="222" t="s">
        <v>191</v>
      </c>
      <c r="BK197" s="224">
        <f>SUM(BK198:BK204)</f>
        <v>0</v>
      </c>
    </row>
    <row r="198" s="1" customFormat="1" ht="16.5" customHeight="1">
      <c r="B198" s="46"/>
      <c r="C198" s="228" t="s">
        <v>611</v>
      </c>
      <c r="D198" s="228" t="s">
        <v>192</v>
      </c>
      <c r="E198" s="229" t="s">
        <v>2510</v>
      </c>
      <c r="F198" s="230" t="s">
        <v>2511</v>
      </c>
      <c r="G198" s="230"/>
      <c r="H198" s="230"/>
      <c r="I198" s="230"/>
      <c r="J198" s="231" t="s">
        <v>2419</v>
      </c>
      <c r="K198" s="232">
        <v>9</v>
      </c>
      <c r="L198" s="233">
        <v>0</v>
      </c>
      <c r="M198" s="234"/>
      <c r="N198" s="235">
        <f>ROUND(L198*K198,2)</f>
        <v>0</v>
      </c>
      <c r="O198" s="235"/>
      <c r="P198" s="235"/>
      <c r="Q198" s="235"/>
      <c r="R198" s="48"/>
      <c r="T198" s="236" t="s">
        <v>22</v>
      </c>
      <c r="U198" s="56" t="s">
        <v>46</v>
      </c>
      <c r="V198" s="47"/>
      <c r="W198" s="237">
        <f>V198*K198</f>
        <v>0</v>
      </c>
      <c r="X198" s="237">
        <v>0</v>
      </c>
      <c r="Y198" s="237">
        <f>X198*K198</f>
        <v>0</v>
      </c>
      <c r="Z198" s="237">
        <v>0</v>
      </c>
      <c r="AA198" s="238">
        <f>Z198*K198</f>
        <v>0</v>
      </c>
      <c r="AR198" s="21" t="s">
        <v>251</v>
      </c>
      <c r="AT198" s="21" t="s">
        <v>192</v>
      </c>
      <c r="AU198" s="21" t="s">
        <v>96</v>
      </c>
      <c r="AY198" s="21" t="s">
        <v>191</v>
      </c>
      <c r="BE198" s="152">
        <f>IF(U198="základní",N198,0)</f>
        <v>0</v>
      </c>
      <c r="BF198" s="152">
        <f>IF(U198="snížená",N198,0)</f>
        <v>0</v>
      </c>
      <c r="BG198" s="152">
        <f>IF(U198="zákl. přenesená",N198,0)</f>
        <v>0</v>
      </c>
      <c r="BH198" s="152">
        <f>IF(U198="sníž. přenesená",N198,0)</f>
        <v>0</v>
      </c>
      <c r="BI198" s="152">
        <f>IF(U198="nulová",N198,0)</f>
        <v>0</v>
      </c>
      <c r="BJ198" s="21" t="s">
        <v>89</v>
      </c>
      <c r="BK198" s="152">
        <f>ROUND(L198*K198,2)</f>
        <v>0</v>
      </c>
      <c r="BL198" s="21" t="s">
        <v>251</v>
      </c>
      <c r="BM198" s="21" t="s">
        <v>1620</v>
      </c>
    </row>
    <row r="199" s="1" customFormat="1" ht="16.5" customHeight="1">
      <c r="B199" s="46"/>
      <c r="C199" s="228" t="s">
        <v>615</v>
      </c>
      <c r="D199" s="228" t="s">
        <v>192</v>
      </c>
      <c r="E199" s="229" t="s">
        <v>2512</v>
      </c>
      <c r="F199" s="230" t="s">
        <v>2513</v>
      </c>
      <c r="G199" s="230"/>
      <c r="H199" s="230"/>
      <c r="I199" s="230"/>
      <c r="J199" s="231" t="s">
        <v>2419</v>
      </c>
      <c r="K199" s="232">
        <v>1</v>
      </c>
      <c r="L199" s="233">
        <v>0</v>
      </c>
      <c r="M199" s="234"/>
      <c r="N199" s="235">
        <f>ROUND(L199*K199,2)</f>
        <v>0</v>
      </c>
      <c r="O199" s="235"/>
      <c r="P199" s="235"/>
      <c r="Q199" s="235"/>
      <c r="R199" s="48"/>
      <c r="T199" s="236" t="s">
        <v>22</v>
      </c>
      <c r="U199" s="56" t="s">
        <v>46</v>
      </c>
      <c r="V199" s="47"/>
      <c r="W199" s="237">
        <f>V199*K199</f>
        <v>0</v>
      </c>
      <c r="X199" s="237">
        <v>0</v>
      </c>
      <c r="Y199" s="237">
        <f>X199*K199</f>
        <v>0</v>
      </c>
      <c r="Z199" s="237">
        <v>0</v>
      </c>
      <c r="AA199" s="238">
        <f>Z199*K199</f>
        <v>0</v>
      </c>
      <c r="AR199" s="21" t="s">
        <v>251</v>
      </c>
      <c r="AT199" s="21" t="s">
        <v>192</v>
      </c>
      <c r="AU199" s="21" t="s">
        <v>96</v>
      </c>
      <c r="AY199" s="21" t="s">
        <v>191</v>
      </c>
      <c r="BE199" s="152">
        <f>IF(U199="základní",N199,0)</f>
        <v>0</v>
      </c>
      <c r="BF199" s="152">
        <f>IF(U199="snížená",N199,0)</f>
        <v>0</v>
      </c>
      <c r="BG199" s="152">
        <f>IF(U199="zákl. přenesená",N199,0)</f>
        <v>0</v>
      </c>
      <c r="BH199" s="152">
        <f>IF(U199="sníž. přenesená",N199,0)</f>
        <v>0</v>
      </c>
      <c r="BI199" s="152">
        <f>IF(U199="nulová",N199,0)</f>
        <v>0</v>
      </c>
      <c r="BJ199" s="21" t="s">
        <v>89</v>
      </c>
      <c r="BK199" s="152">
        <f>ROUND(L199*K199,2)</f>
        <v>0</v>
      </c>
      <c r="BL199" s="21" t="s">
        <v>251</v>
      </c>
      <c r="BM199" s="21" t="s">
        <v>1629</v>
      </c>
    </row>
    <row r="200" s="1" customFormat="1" ht="16.5" customHeight="1">
      <c r="B200" s="46"/>
      <c r="C200" s="228" t="s">
        <v>620</v>
      </c>
      <c r="D200" s="228" t="s">
        <v>192</v>
      </c>
      <c r="E200" s="229" t="s">
        <v>2514</v>
      </c>
      <c r="F200" s="230" t="s">
        <v>2515</v>
      </c>
      <c r="G200" s="230"/>
      <c r="H200" s="230"/>
      <c r="I200" s="230"/>
      <c r="J200" s="231" t="s">
        <v>2419</v>
      </c>
      <c r="K200" s="232">
        <v>2</v>
      </c>
      <c r="L200" s="233">
        <v>0</v>
      </c>
      <c r="M200" s="234"/>
      <c r="N200" s="235">
        <f>ROUND(L200*K200,2)</f>
        <v>0</v>
      </c>
      <c r="O200" s="235"/>
      <c r="P200" s="235"/>
      <c r="Q200" s="235"/>
      <c r="R200" s="48"/>
      <c r="T200" s="236" t="s">
        <v>22</v>
      </c>
      <c r="U200" s="56" t="s">
        <v>46</v>
      </c>
      <c r="V200" s="47"/>
      <c r="W200" s="237">
        <f>V200*K200</f>
        <v>0</v>
      </c>
      <c r="X200" s="237">
        <v>0</v>
      </c>
      <c r="Y200" s="237">
        <f>X200*K200</f>
        <v>0</v>
      </c>
      <c r="Z200" s="237">
        <v>0</v>
      </c>
      <c r="AA200" s="238">
        <f>Z200*K200</f>
        <v>0</v>
      </c>
      <c r="AR200" s="21" t="s">
        <v>251</v>
      </c>
      <c r="AT200" s="21" t="s">
        <v>192</v>
      </c>
      <c r="AU200" s="21" t="s">
        <v>96</v>
      </c>
      <c r="AY200" s="21" t="s">
        <v>191</v>
      </c>
      <c r="BE200" s="152">
        <f>IF(U200="základní",N200,0)</f>
        <v>0</v>
      </c>
      <c r="BF200" s="152">
        <f>IF(U200="snížená",N200,0)</f>
        <v>0</v>
      </c>
      <c r="BG200" s="152">
        <f>IF(U200="zákl. přenesená",N200,0)</f>
        <v>0</v>
      </c>
      <c r="BH200" s="152">
        <f>IF(U200="sníž. přenesená",N200,0)</f>
        <v>0</v>
      </c>
      <c r="BI200" s="152">
        <f>IF(U200="nulová",N200,0)</f>
        <v>0</v>
      </c>
      <c r="BJ200" s="21" t="s">
        <v>89</v>
      </c>
      <c r="BK200" s="152">
        <f>ROUND(L200*K200,2)</f>
        <v>0</v>
      </c>
      <c r="BL200" s="21" t="s">
        <v>251</v>
      </c>
      <c r="BM200" s="21" t="s">
        <v>1635</v>
      </c>
    </row>
    <row r="201" s="1" customFormat="1" ht="16.5" customHeight="1">
      <c r="B201" s="46"/>
      <c r="C201" s="228" t="s">
        <v>624</v>
      </c>
      <c r="D201" s="228" t="s">
        <v>192</v>
      </c>
      <c r="E201" s="229" t="s">
        <v>2516</v>
      </c>
      <c r="F201" s="230" t="s">
        <v>2517</v>
      </c>
      <c r="G201" s="230"/>
      <c r="H201" s="230"/>
      <c r="I201" s="230"/>
      <c r="J201" s="231" t="s">
        <v>2419</v>
      </c>
      <c r="K201" s="232">
        <v>1</v>
      </c>
      <c r="L201" s="233">
        <v>0</v>
      </c>
      <c r="M201" s="234"/>
      <c r="N201" s="235">
        <f>ROUND(L201*K201,2)</f>
        <v>0</v>
      </c>
      <c r="O201" s="235"/>
      <c r="P201" s="235"/>
      <c r="Q201" s="235"/>
      <c r="R201" s="48"/>
      <c r="T201" s="236" t="s">
        <v>22</v>
      </c>
      <c r="U201" s="56" t="s">
        <v>46</v>
      </c>
      <c r="V201" s="47"/>
      <c r="W201" s="237">
        <f>V201*K201</f>
        <v>0</v>
      </c>
      <c r="X201" s="237">
        <v>0</v>
      </c>
      <c r="Y201" s="237">
        <f>X201*K201</f>
        <v>0</v>
      </c>
      <c r="Z201" s="237">
        <v>0</v>
      </c>
      <c r="AA201" s="238">
        <f>Z201*K201</f>
        <v>0</v>
      </c>
      <c r="AR201" s="21" t="s">
        <v>251</v>
      </c>
      <c r="AT201" s="21" t="s">
        <v>192</v>
      </c>
      <c r="AU201" s="21" t="s">
        <v>96</v>
      </c>
      <c r="AY201" s="21" t="s">
        <v>191</v>
      </c>
      <c r="BE201" s="152">
        <f>IF(U201="základní",N201,0)</f>
        <v>0</v>
      </c>
      <c r="BF201" s="152">
        <f>IF(U201="snížená",N201,0)</f>
        <v>0</v>
      </c>
      <c r="BG201" s="152">
        <f>IF(U201="zákl. přenesená",N201,0)</f>
        <v>0</v>
      </c>
      <c r="BH201" s="152">
        <f>IF(U201="sníž. přenesená",N201,0)</f>
        <v>0</v>
      </c>
      <c r="BI201" s="152">
        <f>IF(U201="nulová",N201,0)</f>
        <v>0</v>
      </c>
      <c r="BJ201" s="21" t="s">
        <v>89</v>
      </c>
      <c r="BK201" s="152">
        <f>ROUND(L201*K201,2)</f>
        <v>0</v>
      </c>
      <c r="BL201" s="21" t="s">
        <v>251</v>
      </c>
      <c r="BM201" s="21" t="s">
        <v>1644</v>
      </c>
    </row>
    <row r="202" s="1" customFormat="1" ht="16.5" customHeight="1">
      <c r="B202" s="46"/>
      <c r="C202" s="228" t="s">
        <v>629</v>
      </c>
      <c r="D202" s="228" t="s">
        <v>192</v>
      </c>
      <c r="E202" s="229" t="s">
        <v>2518</v>
      </c>
      <c r="F202" s="230" t="s">
        <v>2519</v>
      </c>
      <c r="G202" s="230"/>
      <c r="H202" s="230"/>
      <c r="I202" s="230"/>
      <c r="J202" s="231" t="s">
        <v>2419</v>
      </c>
      <c r="K202" s="232">
        <v>1</v>
      </c>
      <c r="L202" s="233">
        <v>0</v>
      </c>
      <c r="M202" s="234"/>
      <c r="N202" s="235">
        <f>ROUND(L202*K202,2)</f>
        <v>0</v>
      </c>
      <c r="O202" s="235"/>
      <c r="P202" s="235"/>
      <c r="Q202" s="235"/>
      <c r="R202" s="48"/>
      <c r="T202" s="236" t="s">
        <v>22</v>
      </c>
      <c r="U202" s="56" t="s">
        <v>46</v>
      </c>
      <c r="V202" s="47"/>
      <c r="W202" s="237">
        <f>V202*K202</f>
        <v>0</v>
      </c>
      <c r="X202" s="237">
        <v>0</v>
      </c>
      <c r="Y202" s="237">
        <f>X202*K202</f>
        <v>0</v>
      </c>
      <c r="Z202" s="237">
        <v>0</v>
      </c>
      <c r="AA202" s="238">
        <f>Z202*K202</f>
        <v>0</v>
      </c>
      <c r="AR202" s="21" t="s">
        <v>251</v>
      </c>
      <c r="AT202" s="21" t="s">
        <v>192</v>
      </c>
      <c r="AU202" s="21" t="s">
        <v>96</v>
      </c>
      <c r="AY202" s="21" t="s">
        <v>191</v>
      </c>
      <c r="BE202" s="152">
        <f>IF(U202="základní",N202,0)</f>
        <v>0</v>
      </c>
      <c r="BF202" s="152">
        <f>IF(U202="snížená",N202,0)</f>
        <v>0</v>
      </c>
      <c r="BG202" s="152">
        <f>IF(U202="zákl. přenesená",N202,0)</f>
        <v>0</v>
      </c>
      <c r="BH202" s="152">
        <f>IF(U202="sníž. přenesená",N202,0)</f>
        <v>0</v>
      </c>
      <c r="BI202" s="152">
        <f>IF(U202="nulová",N202,0)</f>
        <v>0</v>
      </c>
      <c r="BJ202" s="21" t="s">
        <v>89</v>
      </c>
      <c r="BK202" s="152">
        <f>ROUND(L202*K202,2)</f>
        <v>0</v>
      </c>
      <c r="BL202" s="21" t="s">
        <v>251</v>
      </c>
      <c r="BM202" s="21" t="s">
        <v>1654</v>
      </c>
    </row>
    <row r="203" s="1" customFormat="1" ht="16.5" customHeight="1">
      <c r="B203" s="46"/>
      <c r="C203" s="228" t="s">
        <v>634</v>
      </c>
      <c r="D203" s="228" t="s">
        <v>192</v>
      </c>
      <c r="E203" s="229" t="s">
        <v>2520</v>
      </c>
      <c r="F203" s="230" t="s">
        <v>2521</v>
      </c>
      <c r="G203" s="230"/>
      <c r="H203" s="230"/>
      <c r="I203" s="230"/>
      <c r="J203" s="231" t="s">
        <v>2419</v>
      </c>
      <c r="K203" s="232">
        <v>1</v>
      </c>
      <c r="L203" s="233">
        <v>0</v>
      </c>
      <c r="M203" s="234"/>
      <c r="N203" s="235">
        <f>ROUND(L203*K203,2)</f>
        <v>0</v>
      </c>
      <c r="O203" s="235"/>
      <c r="P203" s="235"/>
      <c r="Q203" s="235"/>
      <c r="R203" s="48"/>
      <c r="T203" s="236" t="s">
        <v>22</v>
      </c>
      <c r="U203" s="56" t="s">
        <v>46</v>
      </c>
      <c r="V203" s="47"/>
      <c r="W203" s="237">
        <f>V203*K203</f>
        <v>0</v>
      </c>
      <c r="X203" s="237">
        <v>0</v>
      </c>
      <c r="Y203" s="237">
        <f>X203*K203</f>
        <v>0</v>
      </c>
      <c r="Z203" s="237">
        <v>0</v>
      </c>
      <c r="AA203" s="238">
        <f>Z203*K203</f>
        <v>0</v>
      </c>
      <c r="AR203" s="21" t="s">
        <v>251</v>
      </c>
      <c r="AT203" s="21" t="s">
        <v>192</v>
      </c>
      <c r="AU203" s="21" t="s">
        <v>96</v>
      </c>
      <c r="AY203" s="21" t="s">
        <v>191</v>
      </c>
      <c r="BE203" s="152">
        <f>IF(U203="základní",N203,0)</f>
        <v>0</v>
      </c>
      <c r="BF203" s="152">
        <f>IF(U203="snížená",N203,0)</f>
        <v>0</v>
      </c>
      <c r="BG203" s="152">
        <f>IF(U203="zákl. přenesená",N203,0)</f>
        <v>0</v>
      </c>
      <c r="BH203" s="152">
        <f>IF(U203="sníž. přenesená",N203,0)</f>
        <v>0</v>
      </c>
      <c r="BI203" s="152">
        <f>IF(U203="nulová",N203,0)</f>
        <v>0</v>
      </c>
      <c r="BJ203" s="21" t="s">
        <v>89</v>
      </c>
      <c r="BK203" s="152">
        <f>ROUND(L203*K203,2)</f>
        <v>0</v>
      </c>
      <c r="BL203" s="21" t="s">
        <v>251</v>
      </c>
      <c r="BM203" s="21" t="s">
        <v>1659</v>
      </c>
    </row>
    <row r="204" s="1" customFormat="1" ht="16.5" customHeight="1">
      <c r="B204" s="46"/>
      <c r="C204" s="228" t="s">
        <v>638</v>
      </c>
      <c r="D204" s="228" t="s">
        <v>192</v>
      </c>
      <c r="E204" s="229" t="s">
        <v>2522</v>
      </c>
      <c r="F204" s="230" t="s">
        <v>2523</v>
      </c>
      <c r="G204" s="230"/>
      <c r="H204" s="230"/>
      <c r="I204" s="230"/>
      <c r="J204" s="231" t="s">
        <v>2419</v>
      </c>
      <c r="K204" s="232">
        <v>8</v>
      </c>
      <c r="L204" s="233">
        <v>0</v>
      </c>
      <c r="M204" s="234"/>
      <c r="N204" s="235">
        <f>ROUND(L204*K204,2)</f>
        <v>0</v>
      </c>
      <c r="O204" s="235"/>
      <c r="P204" s="235"/>
      <c r="Q204" s="235"/>
      <c r="R204" s="48"/>
      <c r="T204" s="236" t="s">
        <v>22</v>
      </c>
      <c r="U204" s="56" t="s">
        <v>46</v>
      </c>
      <c r="V204" s="47"/>
      <c r="W204" s="237">
        <f>V204*K204</f>
        <v>0</v>
      </c>
      <c r="X204" s="237">
        <v>0</v>
      </c>
      <c r="Y204" s="237">
        <f>X204*K204</f>
        <v>0</v>
      </c>
      <c r="Z204" s="237">
        <v>0</v>
      </c>
      <c r="AA204" s="238">
        <f>Z204*K204</f>
        <v>0</v>
      </c>
      <c r="AR204" s="21" t="s">
        <v>251</v>
      </c>
      <c r="AT204" s="21" t="s">
        <v>192</v>
      </c>
      <c r="AU204" s="21" t="s">
        <v>96</v>
      </c>
      <c r="AY204" s="21" t="s">
        <v>191</v>
      </c>
      <c r="BE204" s="152">
        <f>IF(U204="základní",N204,0)</f>
        <v>0</v>
      </c>
      <c r="BF204" s="152">
        <f>IF(U204="snížená",N204,0)</f>
        <v>0</v>
      </c>
      <c r="BG204" s="152">
        <f>IF(U204="zákl. přenesená",N204,0)</f>
        <v>0</v>
      </c>
      <c r="BH204" s="152">
        <f>IF(U204="sníž. přenesená",N204,0)</f>
        <v>0</v>
      </c>
      <c r="BI204" s="152">
        <f>IF(U204="nulová",N204,0)</f>
        <v>0</v>
      </c>
      <c r="BJ204" s="21" t="s">
        <v>89</v>
      </c>
      <c r="BK204" s="152">
        <f>ROUND(L204*K204,2)</f>
        <v>0</v>
      </c>
      <c r="BL204" s="21" t="s">
        <v>251</v>
      </c>
      <c r="BM204" s="21" t="s">
        <v>1666</v>
      </c>
    </row>
    <row r="205" s="10" customFormat="1" ht="29.88" customHeight="1">
      <c r="B205" s="215"/>
      <c r="C205" s="216"/>
      <c r="D205" s="225" t="s">
        <v>2399</v>
      </c>
      <c r="E205" s="225"/>
      <c r="F205" s="225"/>
      <c r="G205" s="225"/>
      <c r="H205" s="225"/>
      <c r="I205" s="225"/>
      <c r="J205" s="225"/>
      <c r="K205" s="225"/>
      <c r="L205" s="225"/>
      <c r="M205" s="225"/>
      <c r="N205" s="239">
        <f>BK205</f>
        <v>0</v>
      </c>
      <c r="O205" s="240"/>
      <c r="P205" s="240"/>
      <c r="Q205" s="240"/>
      <c r="R205" s="218"/>
      <c r="T205" s="219"/>
      <c r="U205" s="216"/>
      <c r="V205" s="216"/>
      <c r="W205" s="220">
        <f>SUM(W206:W207)</f>
        <v>0</v>
      </c>
      <c r="X205" s="216"/>
      <c r="Y205" s="220">
        <f>SUM(Y206:Y207)</f>
        <v>0</v>
      </c>
      <c r="Z205" s="216"/>
      <c r="AA205" s="221">
        <f>SUM(AA206:AA207)</f>
        <v>0</v>
      </c>
      <c r="AR205" s="222" t="s">
        <v>96</v>
      </c>
      <c r="AT205" s="223" t="s">
        <v>80</v>
      </c>
      <c r="AU205" s="223" t="s">
        <v>89</v>
      </c>
      <c r="AY205" s="222" t="s">
        <v>191</v>
      </c>
      <c r="BK205" s="224">
        <f>SUM(BK206:BK207)</f>
        <v>0</v>
      </c>
    </row>
    <row r="206" s="1" customFormat="1" ht="76.5" customHeight="1">
      <c r="B206" s="46"/>
      <c r="C206" s="228" t="s">
        <v>642</v>
      </c>
      <c r="D206" s="228" t="s">
        <v>192</v>
      </c>
      <c r="E206" s="229" t="s">
        <v>2524</v>
      </c>
      <c r="F206" s="230" t="s">
        <v>2525</v>
      </c>
      <c r="G206" s="230"/>
      <c r="H206" s="230"/>
      <c r="I206" s="230"/>
      <c r="J206" s="231" t="s">
        <v>2419</v>
      </c>
      <c r="K206" s="232">
        <v>8</v>
      </c>
      <c r="L206" s="233">
        <v>0</v>
      </c>
      <c r="M206" s="234"/>
      <c r="N206" s="235">
        <f>ROUND(L206*K206,2)</f>
        <v>0</v>
      </c>
      <c r="O206" s="235"/>
      <c r="P206" s="235"/>
      <c r="Q206" s="235"/>
      <c r="R206" s="48"/>
      <c r="T206" s="236" t="s">
        <v>22</v>
      </c>
      <c r="U206" s="56" t="s">
        <v>46</v>
      </c>
      <c r="V206" s="47"/>
      <c r="W206" s="237">
        <f>V206*K206</f>
        <v>0</v>
      </c>
      <c r="X206" s="237">
        <v>0</v>
      </c>
      <c r="Y206" s="237">
        <f>X206*K206</f>
        <v>0</v>
      </c>
      <c r="Z206" s="237">
        <v>0</v>
      </c>
      <c r="AA206" s="238">
        <f>Z206*K206</f>
        <v>0</v>
      </c>
      <c r="AR206" s="21" t="s">
        <v>251</v>
      </c>
      <c r="AT206" s="21" t="s">
        <v>192</v>
      </c>
      <c r="AU206" s="21" t="s">
        <v>96</v>
      </c>
      <c r="AY206" s="21" t="s">
        <v>191</v>
      </c>
      <c r="BE206" s="152">
        <f>IF(U206="základní",N206,0)</f>
        <v>0</v>
      </c>
      <c r="BF206" s="152">
        <f>IF(U206="snížená",N206,0)</f>
        <v>0</v>
      </c>
      <c r="BG206" s="152">
        <f>IF(U206="zákl. přenesená",N206,0)</f>
        <v>0</v>
      </c>
      <c r="BH206" s="152">
        <f>IF(U206="sníž. přenesená",N206,0)</f>
        <v>0</v>
      </c>
      <c r="BI206" s="152">
        <f>IF(U206="nulová",N206,0)</f>
        <v>0</v>
      </c>
      <c r="BJ206" s="21" t="s">
        <v>89</v>
      </c>
      <c r="BK206" s="152">
        <f>ROUND(L206*K206,2)</f>
        <v>0</v>
      </c>
      <c r="BL206" s="21" t="s">
        <v>251</v>
      </c>
      <c r="BM206" s="21" t="s">
        <v>1675</v>
      </c>
    </row>
    <row r="207" s="1" customFormat="1" ht="25.5" customHeight="1">
      <c r="B207" s="46"/>
      <c r="C207" s="228" t="s">
        <v>646</v>
      </c>
      <c r="D207" s="228" t="s">
        <v>192</v>
      </c>
      <c r="E207" s="229" t="s">
        <v>2526</v>
      </c>
      <c r="F207" s="230" t="s">
        <v>2527</v>
      </c>
      <c r="G207" s="230"/>
      <c r="H207" s="230"/>
      <c r="I207" s="230"/>
      <c r="J207" s="231" t="s">
        <v>2419</v>
      </c>
      <c r="K207" s="232">
        <v>9</v>
      </c>
      <c r="L207" s="233">
        <v>0</v>
      </c>
      <c r="M207" s="234"/>
      <c r="N207" s="235">
        <f>ROUND(L207*K207,2)</f>
        <v>0</v>
      </c>
      <c r="O207" s="235"/>
      <c r="P207" s="235"/>
      <c r="Q207" s="235"/>
      <c r="R207" s="48"/>
      <c r="T207" s="236" t="s">
        <v>22</v>
      </c>
      <c r="U207" s="56" t="s">
        <v>46</v>
      </c>
      <c r="V207" s="47"/>
      <c r="W207" s="237">
        <f>V207*K207</f>
        <v>0</v>
      </c>
      <c r="X207" s="237">
        <v>0</v>
      </c>
      <c r="Y207" s="237">
        <f>X207*K207</f>
        <v>0</v>
      </c>
      <c r="Z207" s="237">
        <v>0</v>
      </c>
      <c r="AA207" s="238">
        <f>Z207*K207</f>
        <v>0</v>
      </c>
      <c r="AR207" s="21" t="s">
        <v>251</v>
      </c>
      <c r="AT207" s="21" t="s">
        <v>192</v>
      </c>
      <c r="AU207" s="21" t="s">
        <v>96</v>
      </c>
      <c r="AY207" s="21" t="s">
        <v>191</v>
      </c>
      <c r="BE207" s="152">
        <f>IF(U207="základní",N207,0)</f>
        <v>0</v>
      </c>
      <c r="BF207" s="152">
        <f>IF(U207="snížená",N207,0)</f>
        <v>0</v>
      </c>
      <c r="BG207" s="152">
        <f>IF(U207="zákl. přenesená",N207,0)</f>
        <v>0</v>
      </c>
      <c r="BH207" s="152">
        <f>IF(U207="sníž. přenesená",N207,0)</f>
        <v>0</v>
      </c>
      <c r="BI207" s="152">
        <f>IF(U207="nulová",N207,0)</f>
        <v>0</v>
      </c>
      <c r="BJ207" s="21" t="s">
        <v>89</v>
      </c>
      <c r="BK207" s="152">
        <f>ROUND(L207*K207,2)</f>
        <v>0</v>
      </c>
      <c r="BL207" s="21" t="s">
        <v>251</v>
      </c>
      <c r="BM207" s="21" t="s">
        <v>1683</v>
      </c>
    </row>
    <row r="208" s="10" customFormat="1" ht="29.88" customHeight="1">
      <c r="B208" s="215"/>
      <c r="C208" s="216"/>
      <c r="D208" s="225" t="s">
        <v>2400</v>
      </c>
      <c r="E208" s="225"/>
      <c r="F208" s="225"/>
      <c r="G208" s="225"/>
      <c r="H208" s="225"/>
      <c r="I208" s="225"/>
      <c r="J208" s="225"/>
      <c r="K208" s="225"/>
      <c r="L208" s="225"/>
      <c r="M208" s="225"/>
      <c r="N208" s="239">
        <f>BK208</f>
        <v>0</v>
      </c>
      <c r="O208" s="240"/>
      <c r="P208" s="240"/>
      <c r="Q208" s="240"/>
      <c r="R208" s="218"/>
      <c r="T208" s="219"/>
      <c r="U208" s="216"/>
      <c r="V208" s="216"/>
      <c r="W208" s="220">
        <f>SUM(W209:W212)</f>
        <v>0</v>
      </c>
      <c r="X208" s="216"/>
      <c r="Y208" s="220">
        <f>SUM(Y209:Y212)</f>
        <v>0</v>
      </c>
      <c r="Z208" s="216"/>
      <c r="AA208" s="221">
        <f>SUM(AA209:AA212)</f>
        <v>0</v>
      </c>
      <c r="AR208" s="222" t="s">
        <v>96</v>
      </c>
      <c r="AT208" s="223" t="s">
        <v>80</v>
      </c>
      <c r="AU208" s="223" t="s">
        <v>89</v>
      </c>
      <c r="AY208" s="222" t="s">
        <v>191</v>
      </c>
      <c r="BK208" s="224">
        <f>SUM(BK209:BK212)</f>
        <v>0</v>
      </c>
    </row>
    <row r="209" s="1" customFormat="1" ht="25.5" customHeight="1">
      <c r="B209" s="46"/>
      <c r="C209" s="228" t="s">
        <v>651</v>
      </c>
      <c r="D209" s="228" t="s">
        <v>192</v>
      </c>
      <c r="E209" s="229" t="s">
        <v>2528</v>
      </c>
      <c r="F209" s="230" t="s">
        <v>2529</v>
      </c>
      <c r="G209" s="230"/>
      <c r="H209" s="230"/>
      <c r="I209" s="230"/>
      <c r="J209" s="231" t="s">
        <v>2419</v>
      </c>
      <c r="K209" s="232">
        <v>9</v>
      </c>
      <c r="L209" s="233">
        <v>0</v>
      </c>
      <c r="M209" s="234"/>
      <c r="N209" s="235">
        <f>ROUND(L209*K209,2)</f>
        <v>0</v>
      </c>
      <c r="O209" s="235"/>
      <c r="P209" s="235"/>
      <c r="Q209" s="235"/>
      <c r="R209" s="48"/>
      <c r="T209" s="236" t="s">
        <v>22</v>
      </c>
      <c r="U209" s="56" t="s">
        <v>46</v>
      </c>
      <c r="V209" s="47"/>
      <c r="W209" s="237">
        <f>V209*K209</f>
        <v>0</v>
      </c>
      <c r="X209" s="237">
        <v>0</v>
      </c>
      <c r="Y209" s="237">
        <f>X209*K209</f>
        <v>0</v>
      </c>
      <c r="Z209" s="237">
        <v>0</v>
      </c>
      <c r="AA209" s="238">
        <f>Z209*K209</f>
        <v>0</v>
      </c>
      <c r="AR209" s="21" t="s">
        <v>251</v>
      </c>
      <c r="AT209" s="21" t="s">
        <v>192</v>
      </c>
      <c r="AU209" s="21" t="s">
        <v>96</v>
      </c>
      <c r="AY209" s="21" t="s">
        <v>191</v>
      </c>
      <c r="BE209" s="152">
        <f>IF(U209="základní",N209,0)</f>
        <v>0</v>
      </c>
      <c r="BF209" s="152">
        <f>IF(U209="snížená",N209,0)</f>
        <v>0</v>
      </c>
      <c r="BG209" s="152">
        <f>IF(U209="zákl. přenesená",N209,0)</f>
        <v>0</v>
      </c>
      <c r="BH209" s="152">
        <f>IF(U209="sníž. přenesená",N209,0)</f>
        <v>0</v>
      </c>
      <c r="BI209" s="152">
        <f>IF(U209="nulová",N209,0)</f>
        <v>0</v>
      </c>
      <c r="BJ209" s="21" t="s">
        <v>89</v>
      </c>
      <c r="BK209" s="152">
        <f>ROUND(L209*K209,2)</f>
        <v>0</v>
      </c>
      <c r="BL209" s="21" t="s">
        <v>251</v>
      </c>
      <c r="BM209" s="21" t="s">
        <v>1689</v>
      </c>
    </row>
    <row r="210" s="1" customFormat="1" ht="25.5" customHeight="1">
      <c r="B210" s="46"/>
      <c r="C210" s="228" t="s">
        <v>655</v>
      </c>
      <c r="D210" s="228" t="s">
        <v>192</v>
      </c>
      <c r="E210" s="229" t="s">
        <v>2530</v>
      </c>
      <c r="F210" s="230" t="s">
        <v>2531</v>
      </c>
      <c r="G210" s="230"/>
      <c r="H210" s="230"/>
      <c r="I210" s="230"/>
      <c r="J210" s="231" t="s">
        <v>2419</v>
      </c>
      <c r="K210" s="232">
        <v>1</v>
      </c>
      <c r="L210" s="233">
        <v>0</v>
      </c>
      <c r="M210" s="234"/>
      <c r="N210" s="235">
        <f>ROUND(L210*K210,2)</f>
        <v>0</v>
      </c>
      <c r="O210" s="235"/>
      <c r="P210" s="235"/>
      <c r="Q210" s="235"/>
      <c r="R210" s="48"/>
      <c r="T210" s="236" t="s">
        <v>22</v>
      </c>
      <c r="U210" s="56" t="s">
        <v>46</v>
      </c>
      <c r="V210" s="47"/>
      <c r="W210" s="237">
        <f>V210*K210</f>
        <v>0</v>
      </c>
      <c r="X210" s="237">
        <v>0</v>
      </c>
      <c r="Y210" s="237">
        <f>X210*K210</f>
        <v>0</v>
      </c>
      <c r="Z210" s="237">
        <v>0</v>
      </c>
      <c r="AA210" s="238">
        <f>Z210*K210</f>
        <v>0</v>
      </c>
      <c r="AR210" s="21" t="s">
        <v>251</v>
      </c>
      <c r="AT210" s="21" t="s">
        <v>192</v>
      </c>
      <c r="AU210" s="21" t="s">
        <v>96</v>
      </c>
      <c r="AY210" s="21" t="s">
        <v>191</v>
      </c>
      <c r="BE210" s="152">
        <f>IF(U210="základní",N210,0)</f>
        <v>0</v>
      </c>
      <c r="BF210" s="152">
        <f>IF(U210="snížená",N210,0)</f>
        <v>0</v>
      </c>
      <c r="BG210" s="152">
        <f>IF(U210="zákl. přenesená",N210,0)</f>
        <v>0</v>
      </c>
      <c r="BH210" s="152">
        <f>IF(U210="sníž. přenesená",N210,0)</f>
        <v>0</v>
      </c>
      <c r="BI210" s="152">
        <f>IF(U210="nulová",N210,0)</f>
        <v>0</v>
      </c>
      <c r="BJ210" s="21" t="s">
        <v>89</v>
      </c>
      <c r="BK210" s="152">
        <f>ROUND(L210*K210,2)</f>
        <v>0</v>
      </c>
      <c r="BL210" s="21" t="s">
        <v>251</v>
      </c>
      <c r="BM210" s="21" t="s">
        <v>2137</v>
      </c>
    </row>
    <row r="211" s="1" customFormat="1" ht="38.25" customHeight="1">
      <c r="B211" s="46"/>
      <c r="C211" s="228" t="s">
        <v>660</v>
      </c>
      <c r="D211" s="228" t="s">
        <v>192</v>
      </c>
      <c r="E211" s="229" t="s">
        <v>2532</v>
      </c>
      <c r="F211" s="230" t="s">
        <v>2533</v>
      </c>
      <c r="G211" s="230"/>
      <c r="H211" s="230"/>
      <c r="I211" s="230"/>
      <c r="J211" s="231" t="s">
        <v>2419</v>
      </c>
      <c r="K211" s="232">
        <v>1</v>
      </c>
      <c r="L211" s="233">
        <v>0</v>
      </c>
      <c r="M211" s="234"/>
      <c r="N211" s="235">
        <f>ROUND(L211*K211,2)</f>
        <v>0</v>
      </c>
      <c r="O211" s="235"/>
      <c r="P211" s="235"/>
      <c r="Q211" s="235"/>
      <c r="R211" s="48"/>
      <c r="T211" s="236" t="s">
        <v>22</v>
      </c>
      <c r="U211" s="56" t="s">
        <v>46</v>
      </c>
      <c r="V211" s="47"/>
      <c r="W211" s="237">
        <f>V211*K211</f>
        <v>0</v>
      </c>
      <c r="X211" s="237">
        <v>0</v>
      </c>
      <c r="Y211" s="237">
        <f>X211*K211</f>
        <v>0</v>
      </c>
      <c r="Z211" s="237">
        <v>0</v>
      </c>
      <c r="AA211" s="238">
        <f>Z211*K211</f>
        <v>0</v>
      </c>
      <c r="AR211" s="21" t="s">
        <v>251</v>
      </c>
      <c r="AT211" s="21" t="s">
        <v>192</v>
      </c>
      <c r="AU211" s="21" t="s">
        <v>96</v>
      </c>
      <c r="AY211" s="21" t="s">
        <v>191</v>
      </c>
      <c r="BE211" s="152">
        <f>IF(U211="základní",N211,0)</f>
        <v>0</v>
      </c>
      <c r="BF211" s="152">
        <f>IF(U211="snížená",N211,0)</f>
        <v>0</v>
      </c>
      <c r="BG211" s="152">
        <f>IF(U211="zákl. přenesená",N211,0)</f>
        <v>0</v>
      </c>
      <c r="BH211" s="152">
        <f>IF(U211="sníž. přenesená",N211,0)</f>
        <v>0</v>
      </c>
      <c r="BI211" s="152">
        <f>IF(U211="nulová",N211,0)</f>
        <v>0</v>
      </c>
      <c r="BJ211" s="21" t="s">
        <v>89</v>
      </c>
      <c r="BK211" s="152">
        <f>ROUND(L211*K211,2)</f>
        <v>0</v>
      </c>
      <c r="BL211" s="21" t="s">
        <v>251</v>
      </c>
      <c r="BM211" s="21" t="s">
        <v>2147</v>
      </c>
    </row>
    <row r="212" s="1" customFormat="1" ht="16.5" customHeight="1">
      <c r="B212" s="46"/>
      <c r="C212" s="228" t="s">
        <v>1070</v>
      </c>
      <c r="D212" s="228" t="s">
        <v>192</v>
      </c>
      <c r="E212" s="229" t="s">
        <v>2534</v>
      </c>
      <c r="F212" s="230" t="s">
        <v>2535</v>
      </c>
      <c r="G212" s="230"/>
      <c r="H212" s="230"/>
      <c r="I212" s="230"/>
      <c r="J212" s="231" t="s">
        <v>2419</v>
      </c>
      <c r="K212" s="232">
        <v>1</v>
      </c>
      <c r="L212" s="233">
        <v>0</v>
      </c>
      <c r="M212" s="234"/>
      <c r="N212" s="235">
        <f>ROUND(L212*K212,2)</f>
        <v>0</v>
      </c>
      <c r="O212" s="235"/>
      <c r="P212" s="235"/>
      <c r="Q212" s="235"/>
      <c r="R212" s="48"/>
      <c r="T212" s="236" t="s">
        <v>22</v>
      </c>
      <c r="U212" s="56" t="s">
        <v>46</v>
      </c>
      <c r="V212" s="47"/>
      <c r="W212" s="237">
        <f>V212*K212</f>
        <v>0</v>
      </c>
      <c r="X212" s="237">
        <v>0</v>
      </c>
      <c r="Y212" s="237">
        <f>X212*K212</f>
        <v>0</v>
      </c>
      <c r="Z212" s="237">
        <v>0</v>
      </c>
      <c r="AA212" s="238">
        <f>Z212*K212</f>
        <v>0</v>
      </c>
      <c r="AR212" s="21" t="s">
        <v>251</v>
      </c>
      <c r="AT212" s="21" t="s">
        <v>192</v>
      </c>
      <c r="AU212" s="21" t="s">
        <v>96</v>
      </c>
      <c r="AY212" s="21" t="s">
        <v>191</v>
      </c>
      <c r="BE212" s="152">
        <f>IF(U212="základní",N212,0)</f>
        <v>0</v>
      </c>
      <c r="BF212" s="152">
        <f>IF(U212="snížená",N212,0)</f>
        <v>0</v>
      </c>
      <c r="BG212" s="152">
        <f>IF(U212="zákl. přenesená",N212,0)</f>
        <v>0</v>
      </c>
      <c r="BH212" s="152">
        <f>IF(U212="sníž. přenesená",N212,0)</f>
        <v>0</v>
      </c>
      <c r="BI212" s="152">
        <f>IF(U212="nulová",N212,0)</f>
        <v>0</v>
      </c>
      <c r="BJ212" s="21" t="s">
        <v>89</v>
      </c>
      <c r="BK212" s="152">
        <f>ROUND(L212*K212,2)</f>
        <v>0</v>
      </c>
      <c r="BL212" s="21" t="s">
        <v>251</v>
      </c>
      <c r="BM212" s="21" t="s">
        <v>2156</v>
      </c>
    </row>
    <row r="213" s="10" customFormat="1" ht="29.88" customHeight="1">
      <c r="B213" s="215"/>
      <c r="C213" s="216"/>
      <c r="D213" s="225" t="s">
        <v>2401</v>
      </c>
      <c r="E213" s="225"/>
      <c r="F213" s="225"/>
      <c r="G213" s="225"/>
      <c r="H213" s="225"/>
      <c r="I213" s="225"/>
      <c r="J213" s="225"/>
      <c r="K213" s="225"/>
      <c r="L213" s="225"/>
      <c r="M213" s="225"/>
      <c r="N213" s="239">
        <f>BK213</f>
        <v>0</v>
      </c>
      <c r="O213" s="240"/>
      <c r="P213" s="240"/>
      <c r="Q213" s="240"/>
      <c r="R213" s="218"/>
      <c r="T213" s="219"/>
      <c r="U213" s="216"/>
      <c r="V213" s="216"/>
      <c r="W213" s="220">
        <f>SUM(W214:W218)</f>
        <v>0</v>
      </c>
      <c r="X213" s="216"/>
      <c r="Y213" s="220">
        <f>SUM(Y214:Y218)</f>
        <v>0</v>
      </c>
      <c r="Z213" s="216"/>
      <c r="AA213" s="221">
        <f>SUM(AA214:AA218)</f>
        <v>0</v>
      </c>
      <c r="AR213" s="222" t="s">
        <v>96</v>
      </c>
      <c r="AT213" s="223" t="s">
        <v>80</v>
      </c>
      <c r="AU213" s="223" t="s">
        <v>89</v>
      </c>
      <c r="AY213" s="222" t="s">
        <v>191</v>
      </c>
      <c r="BK213" s="224">
        <f>SUM(BK214:BK218)</f>
        <v>0</v>
      </c>
    </row>
    <row r="214" s="1" customFormat="1" ht="38.25" customHeight="1">
      <c r="B214" s="46"/>
      <c r="C214" s="228" t="s">
        <v>1074</v>
      </c>
      <c r="D214" s="228" t="s">
        <v>192</v>
      </c>
      <c r="E214" s="229" t="s">
        <v>2536</v>
      </c>
      <c r="F214" s="230" t="s">
        <v>2537</v>
      </c>
      <c r="G214" s="230"/>
      <c r="H214" s="230"/>
      <c r="I214" s="230"/>
      <c r="J214" s="231" t="s">
        <v>2419</v>
      </c>
      <c r="K214" s="232">
        <v>2</v>
      </c>
      <c r="L214" s="233">
        <v>0</v>
      </c>
      <c r="M214" s="234"/>
      <c r="N214" s="235">
        <f>ROUND(L214*K214,2)</f>
        <v>0</v>
      </c>
      <c r="O214" s="235"/>
      <c r="P214" s="235"/>
      <c r="Q214" s="235"/>
      <c r="R214" s="48"/>
      <c r="T214" s="236" t="s">
        <v>22</v>
      </c>
      <c r="U214" s="56" t="s">
        <v>46</v>
      </c>
      <c r="V214" s="47"/>
      <c r="W214" s="237">
        <f>V214*K214</f>
        <v>0</v>
      </c>
      <c r="X214" s="237">
        <v>0</v>
      </c>
      <c r="Y214" s="237">
        <f>X214*K214</f>
        <v>0</v>
      </c>
      <c r="Z214" s="237">
        <v>0</v>
      </c>
      <c r="AA214" s="238">
        <f>Z214*K214</f>
        <v>0</v>
      </c>
      <c r="AR214" s="21" t="s">
        <v>251</v>
      </c>
      <c r="AT214" s="21" t="s">
        <v>192</v>
      </c>
      <c r="AU214" s="21" t="s">
        <v>96</v>
      </c>
      <c r="AY214" s="21" t="s">
        <v>191</v>
      </c>
      <c r="BE214" s="152">
        <f>IF(U214="základní",N214,0)</f>
        <v>0</v>
      </c>
      <c r="BF214" s="152">
        <f>IF(U214="snížená",N214,0)</f>
        <v>0</v>
      </c>
      <c r="BG214" s="152">
        <f>IF(U214="zákl. přenesená",N214,0)</f>
        <v>0</v>
      </c>
      <c r="BH214" s="152">
        <f>IF(U214="sníž. přenesená",N214,0)</f>
        <v>0</v>
      </c>
      <c r="BI214" s="152">
        <f>IF(U214="nulová",N214,0)</f>
        <v>0</v>
      </c>
      <c r="BJ214" s="21" t="s">
        <v>89</v>
      </c>
      <c r="BK214" s="152">
        <f>ROUND(L214*K214,2)</f>
        <v>0</v>
      </c>
      <c r="BL214" s="21" t="s">
        <v>251</v>
      </c>
      <c r="BM214" s="21" t="s">
        <v>2165</v>
      </c>
    </row>
    <row r="215" s="1" customFormat="1" ht="25.5" customHeight="1">
      <c r="B215" s="46"/>
      <c r="C215" s="228" t="s">
        <v>1078</v>
      </c>
      <c r="D215" s="228" t="s">
        <v>192</v>
      </c>
      <c r="E215" s="229" t="s">
        <v>2538</v>
      </c>
      <c r="F215" s="230" t="s">
        <v>2539</v>
      </c>
      <c r="G215" s="230"/>
      <c r="H215" s="230"/>
      <c r="I215" s="230"/>
      <c r="J215" s="231" t="s">
        <v>2419</v>
      </c>
      <c r="K215" s="232">
        <v>3</v>
      </c>
      <c r="L215" s="233">
        <v>0</v>
      </c>
      <c r="M215" s="234"/>
      <c r="N215" s="235">
        <f>ROUND(L215*K215,2)</f>
        <v>0</v>
      </c>
      <c r="O215" s="235"/>
      <c r="P215" s="235"/>
      <c r="Q215" s="235"/>
      <c r="R215" s="48"/>
      <c r="T215" s="236" t="s">
        <v>22</v>
      </c>
      <c r="U215" s="56" t="s">
        <v>46</v>
      </c>
      <c r="V215" s="47"/>
      <c r="W215" s="237">
        <f>V215*K215</f>
        <v>0</v>
      </c>
      <c r="X215" s="237">
        <v>0</v>
      </c>
      <c r="Y215" s="237">
        <f>X215*K215</f>
        <v>0</v>
      </c>
      <c r="Z215" s="237">
        <v>0</v>
      </c>
      <c r="AA215" s="238">
        <f>Z215*K215</f>
        <v>0</v>
      </c>
      <c r="AR215" s="21" t="s">
        <v>251</v>
      </c>
      <c r="AT215" s="21" t="s">
        <v>192</v>
      </c>
      <c r="AU215" s="21" t="s">
        <v>96</v>
      </c>
      <c r="AY215" s="21" t="s">
        <v>191</v>
      </c>
      <c r="BE215" s="152">
        <f>IF(U215="základní",N215,0)</f>
        <v>0</v>
      </c>
      <c r="BF215" s="152">
        <f>IF(U215="snížená",N215,0)</f>
        <v>0</v>
      </c>
      <c r="BG215" s="152">
        <f>IF(U215="zákl. přenesená",N215,0)</f>
        <v>0</v>
      </c>
      <c r="BH215" s="152">
        <f>IF(U215="sníž. přenesená",N215,0)</f>
        <v>0</v>
      </c>
      <c r="BI215" s="152">
        <f>IF(U215="nulová",N215,0)</f>
        <v>0</v>
      </c>
      <c r="BJ215" s="21" t="s">
        <v>89</v>
      </c>
      <c r="BK215" s="152">
        <f>ROUND(L215*K215,2)</f>
        <v>0</v>
      </c>
      <c r="BL215" s="21" t="s">
        <v>251</v>
      </c>
      <c r="BM215" s="21" t="s">
        <v>2173</v>
      </c>
    </row>
    <row r="216" s="1" customFormat="1" ht="25.5" customHeight="1">
      <c r="B216" s="46"/>
      <c r="C216" s="228" t="s">
        <v>1080</v>
      </c>
      <c r="D216" s="228" t="s">
        <v>192</v>
      </c>
      <c r="E216" s="229" t="s">
        <v>2540</v>
      </c>
      <c r="F216" s="230" t="s">
        <v>2541</v>
      </c>
      <c r="G216" s="230"/>
      <c r="H216" s="230"/>
      <c r="I216" s="230"/>
      <c r="J216" s="231" t="s">
        <v>2419</v>
      </c>
      <c r="K216" s="232">
        <v>2</v>
      </c>
      <c r="L216" s="233">
        <v>0</v>
      </c>
      <c r="M216" s="234"/>
      <c r="N216" s="235">
        <f>ROUND(L216*K216,2)</f>
        <v>0</v>
      </c>
      <c r="O216" s="235"/>
      <c r="P216" s="235"/>
      <c r="Q216" s="235"/>
      <c r="R216" s="48"/>
      <c r="T216" s="236" t="s">
        <v>22</v>
      </c>
      <c r="U216" s="56" t="s">
        <v>46</v>
      </c>
      <c r="V216" s="47"/>
      <c r="W216" s="237">
        <f>V216*K216</f>
        <v>0</v>
      </c>
      <c r="X216" s="237">
        <v>0</v>
      </c>
      <c r="Y216" s="237">
        <f>X216*K216</f>
        <v>0</v>
      </c>
      <c r="Z216" s="237">
        <v>0</v>
      </c>
      <c r="AA216" s="238">
        <f>Z216*K216</f>
        <v>0</v>
      </c>
      <c r="AR216" s="21" t="s">
        <v>251</v>
      </c>
      <c r="AT216" s="21" t="s">
        <v>192</v>
      </c>
      <c r="AU216" s="21" t="s">
        <v>96</v>
      </c>
      <c r="AY216" s="21" t="s">
        <v>191</v>
      </c>
      <c r="BE216" s="152">
        <f>IF(U216="základní",N216,0)</f>
        <v>0</v>
      </c>
      <c r="BF216" s="152">
        <f>IF(U216="snížená",N216,0)</f>
        <v>0</v>
      </c>
      <c r="BG216" s="152">
        <f>IF(U216="zákl. přenesená",N216,0)</f>
        <v>0</v>
      </c>
      <c r="BH216" s="152">
        <f>IF(U216="sníž. přenesená",N216,0)</f>
        <v>0</v>
      </c>
      <c r="BI216" s="152">
        <f>IF(U216="nulová",N216,0)</f>
        <v>0</v>
      </c>
      <c r="BJ216" s="21" t="s">
        <v>89</v>
      </c>
      <c r="BK216" s="152">
        <f>ROUND(L216*K216,2)</f>
        <v>0</v>
      </c>
      <c r="BL216" s="21" t="s">
        <v>251</v>
      </c>
      <c r="BM216" s="21" t="s">
        <v>2181</v>
      </c>
    </row>
    <row r="217" s="1" customFormat="1" ht="25.5" customHeight="1">
      <c r="B217" s="46"/>
      <c r="C217" s="228" t="s">
        <v>1467</v>
      </c>
      <c r="D217" s="228" t="s">
        <v>192</v>
      </c>
      <c r="E217" s="229" t="s">
        <v>2542</v>
      </c>
      <c r="F217" s="230" t="s">
        <v>2543</v>
      </c>
      <c r="G217" s="230"/>
      <c r="H217" s="230"/>
      <c r="I217" s="230"/>
      <c r="J217" s="231" t="s">
        <v>2419</v>
      </c>
      <c r="K217" s="232">
        <v>1</v>
      </c>
      <c r="L217" s="233">
        <v>0</v>
      </c>
      <c r="M217" s="234"/>
      <c r="N217" s="235">
        <f>ROUND(L217*K217,2)</f>
        <v>0</v>
      </c>
      <c r="O217" s="235"/>
      <c r="P217" s="235"/>
      <c r="Q217" s="235"/>
      <c r="R217" s="48"/>
      <c r="T217" s="236" t="s">
        <v>22</v>
      </c>
      <c r="U217" s="56" t="s">
        <v>46</v>
      </c>
      <c r="V217" s="47"/>
      <c r="W217" s="237">
        <f>V217*K217</f>
        <v>0</v>
      </c>
      <c r="X217" s="237">
        <v>0</v>
      </c>
      <c r="Y217" s="237">
        <f>X217*K217</f>
        <v>0</v>
      </c>
      <c r="Z217" s="237">
        <v>0</v>
      </c>
      <c r="AA217" s="238">
        <f>Z217*K217</f>
        <v>0</v>
      </c>
      <c r="AR217" s="21" t="s">
        <v>251</v>
      </c>
      <c r="AT217" s="21" t="s">
        <v>192</v>
      </c>
      <c r="AU217" s="21" t="s">
        <v>96</v>
      </c>
      <c r="AY217" s="21" t="s">
        <v>191</v>
      </c>
      <c r="BE217" s="152">
        <f>IF(U217="základní",N217,0)</f>
        <v>0</v>
      </c>
      <c r="BF217" s="152">
        <f>IF(U217="snížená",N217,0)</f>
        <v>0</v>
      </c>
      <c r="BG217" s="152">
        <f>IF(U217="zákl. přenesená",N217,0)</f>
        <v>0</v>
      </c>
      <c r="BH217" s="152">
        <f>IF(U217="sníž. přenesená",N217,0)</f>
        <v>0</v>
      </c>
      <c r="BI217" s="152">
        <f>IF(U217="nulová",N217,0)</f>
        <v>0</v>
      </c>
      <c r="BJ217" s="21" t="s">
        <v>89</v>
      </c>
      <c r="BK217" s="152">
        <f>ROUND(L217*K217,2)</f>
        <v>0</v>
      </c>
      <c r="BL217" s="21" t="s">
        <v>251</v>
      </c>
      <c r="BM217" s="21" t="s">
        <v>2189</v>
      </c>
    </row>
    <row r="218" s="1" customFormat="1" ht="16.5" customHeight="1">
      <c r="B218" s="46"/>
      <c r="C218" s="228" t="s">
        <v>1469</v>
      </c>
      <c r="D218" s="228" t="s">
        <v>192</v>
      </c>
      <c r="E218" s="229" t="s">
        <v>2544</v>
      </c>
      <c r="F218" s="230" t="s">
        <v>2545</v>
      </c>
      <c r="G218" s="230"/>
      <c r="H218" s="230"/>
      <c r="I218" s="230"/>
      <c r="J218" s="231" t="s">
        <v>2419</v>
      </c>
      <c r="K218" s="232">
        <v>2</v>
      </c>
      <c r="L218" s="233">
        <v>0</v>
      </c>
      <c r="M218" s="234"/>
      <c r="N218" s="235">
        <f>ROUND(L218*K218,2)</f>
        <v>0</v>
      </c>
      <c r="O218" s="235"/>
      <c r="P218" s="235"/>
      <c r="Q218" s="235"/>
      <c r="R218" s="48"/>
      <c r="T218" s="236" t="s">
        <v>22</v>
      </c>
      <c r="U218" s="56" t="s">
        <v>46</v>
      </c>
      <c r="V218" s="47"/>
      <c r="W218" s="237">
        <f>V218*K218</f>
        <v>0</v>
      </c>
      <c r="X218" s="237">
        <v>0</v>
      </c>
      <c r="Y218" s="237">
        <f>X218*K218</f>
        <v>0</v>
      </c>
      <c r="Z218" s="237">
        <v>0</v>
      </c>
      <c r="AA218" s="238">
        <f>Z218*K218</f>
        <v>0</v>
      </c>
      <c r="AR218" s="21" t="s">
        <v>251</v>
      </c>
      <c r="AT218" s="21" t="s">
        <v>192</v>
      </c>
      <c r="AU218" s="21" t="s">
        <v>96</v>
      </c>
      <c r="AY218" s="21" t="s">
        <v>191</v>
      </c>
      <c r="BE218" s="152">
        <f>IF(U218="základní",N218,0)</f>
        <v>0</v>
      </c>
      <c r="BF218" s="152">
        <f>IF(U218="snížená",N218,0)</f>
        <v>0</v>
      </c>
      <c r="BG218" s="152">
        <f>IF(U218="zákl. přenesená",N218,0)</f>
        <v>0</v>
      </c>
      <c r="BH218" s="152">
        <f>IF(U218="sníž. přenesená",N218,0)</f>
        <v>0</v>
      </c>
      <c r="BI218" s="152">
        <f>IF(U218="nulová",N218,0)</f>
        <v>0</v>
      </c>
      <c r="BJ218" s="21" t="s">
        <v>89</v>
      </c>
      <c r="BK218" s="152">
        <f>ROUND(L218*K218,2)</f>
        <v>0</v>
      </c>
      <c r="BL218" s="21" t="s">
        <v>251</v>
      </c>
      <c r="BM218" s="21" t="s">
        <v>2198</v>
      </c>
    </row>
    <row r="219" s="10" customFormat="1" ht="29.88" customHeight="1">
      <c r="B219" s="215"/>
      <c r="C219" s="216"/>
      <c r="D219" s="225" t="s">
        <v>2402</v>
      </c>
      <c r="E219" s="225"/>
      <c r="F219" s="225"/>
      <c r="G219" s="225"/>
      <c r="H219" s="225"/>
      <c r="I219" s="225"/>
      <c r="J219" s="225"/>
      <c r="K219" s="225"/>
      <c r="L219" s="225"/>
      <c r="M219" s="225"/>
      <c r="N219" s="239">
        <f>BK219</f>
        <v>0</v>
      </c>
      <c r="O219" s="240"/>
      <c r="P219" s="240"/>
      <c r="Q219" s="240"/>
      <c r="R219" s="218"/>
      <c r="T219" s="219"/>
      <c r="U219" s="216"/>
      <c r="V219" s="216"/>
      <c r="W219" s="220">
        <f>W220</f>
        <v>0</v>
      </c>
      <c r="X219" s="216"/>
      <c r="Y219" s="220">
        <f>Y220</f>
        <v>0</v>
      </c>
      <c r="Z219" s="216"/>
      <c r="AA219" s="221">
        <f>AA220</f>
        <v>0</v>
      </c>
      <c r="AR219" s="222" t="s">
        <v>96</v>
      </c>
      <c r="AT219" s="223" t="s">
        <v>80</v>
      </c>
      <c r="AU219" s="223" t="s">
        <v>89</v>
      </c>
      <c r="AY219" s="222" t="s">
        <v>191</v>
      </c>
      <c r="BK219" s="224">
        <f>BK220</f>
        <v>0</v>
      </c>
    </row>
    <row r="220" s="1" customFormat="1" ht="16.5" customHeight="1">
      <c r="B220" s="46"/>
      <c r="C220" s="228" t="s">
        <v>1474</v>
      </c>
      <c r="D220" s="228" t="s">
        <v>192</v>
      </c>
      <c r="E220" s="229" t="s">
        <v>2546</v>
      </c>
      <c r="F220" s="230" t="s">
        <v>2547</v>
      </c>
      <c r="G220" s="230"/>
      <c r="H220" s="230"/>
      <c r="I220" s="230"/>
      <c r="J220" s="231" t="s">
        <v>2419</v>
      </c>
      <c r="K220" s="232">
        <v>1</v>
      </c>
      <c r="L220" s="233">
        <v>0</v>
      </c>
      <c r="M220" s="234"/>
      <c r="N220" s="235">
        <f>ROUND(L220*K220,2)</f>
        <v>0</v>
      </c>
      <c r="O220" s="235"/>
      <c r="P220" s="235"/>
      <c r="Q220" s="235"/>
      <c r="R220" s="48"/>
      <c r="T220" s="236" t="s">
        <v>22</v>
      </c>
      <c r="U220" s="56" t="s">
        <v>46</v>
      </c>
      <c r="V220" s="47"/>
      <c r="W220" s="237">
        <f>V220*K220</f>
        <v>0</v>
      </c>
      <c r="X220" s="237">
        <v>0</v>
      </c>
      <c r="Y220" s="237">
        <f>X220*K220</f>
        <v>0</v>
      </c>
      <c r="Z220" s="237">
        <v>0</v>
      </c>
      <c r="AA220" s="238">
        <f>Z220*K220</f>
        <v>0</v>
      </c>
      <c r="AR220" s="21" t="s">
        <v>251</v>
      </c>
      <c r="AT220" s="21" t="s">
        <v>192</v>
      </c>
      <c r="AU220" s="21" t="s">
        <v>96</v>
      </c>
      <c r="AY220" s="21" t="s">
        <v>191</v>
      </c>
      <c r="BE220" s="152">
        <f>IF(U220="základní",N220,0)</f>
        <v>0</v>
      </c>
      <c r="BF220" s="152">
        <f>IF(U220="snížená",N220,0)</f>
        <v>0</v>
      </c>
      <c r="BG220" s="152">
        <f>IF(U220="zákl. přenesená",N220,0)</f>
        <v>0</v>
      </c>
      <c r="BH220" s="152">
        <f>IF(U220="sníž. přenesená",N220,0)</f>
        <v>0</v>
      </c>
      <c r="BI220" s="152">
        <f>IF(U220="nulová",N220,0)</f>
        <v>0</v>
      </c>
      <c r="BJ220" s="21" t="s">
        <v>89</v>
      </c>
      <c r="BK220" s="152">
        <f>ROUND(L220*K220,2)</f>
        <v>0</v>
      </c>
      <c r="BL220" s="21" t="s">
        <v>251</v>
      </c>
      <c r="BM220" s="21" t="s">
        <v>2206</v>
      </c>
    </row>
    <row r="221" s="10" customFormat="1" ht="29.88" customHeight="1">
      <c r="B221" s="215"/>
      <c r="C221" s="216"/>
      <c r="D221" s="225" t="s">
        <v>2403</v>
      </c>
      <c r="E221" s="225"/>
      <c r="F221" s="225"/>
      <c r="G221" s="225"/>
      <c r="H221" s="225"/>
      <c r="I221" s="225"/>
      <c r="J221" s="225"/>
      <c r="K221" s="225"/>
      <c r="L221" s="225"/>
      <c r="M221" s="225"/>
      <c r="N221" s="239">
        <f>BK221</f>
        <v>0</v>
      </c>
      <c r="O221" s="240"/>
      <c r="P221" s="240"/>
      <c r="Q221" s="240"/>
      <c r="R221" s="218"/>
      <c r="T221" s="219"/>
      <c r="U221" s="216"/>
      <c r="V221" s="216"/>
      <c r="W221" s="220">
        <f>SUM(W222:W240)</f>
        <v>0</v>
      </c>
      <c r="X221" s="216"/>
      <c r="Y221" s="220">
        <f>SUM(Y222:Y240)</f>
        <v>0</v>
      </c>
      <c r="Z221" s="216"/>
      <c r="AA221" s="221">
        <f>SUM(AA222:AA240)</f>
        <v>0</v>
      </c>
      <c r="AR221" s="222" t="s">
        <v>96</v>
      </c>
      <c r="AT221" s="223" t="s">
        <v>80</v>
      </c>
      <c r="AU221" s="223" t="s">
        <v>89</v>
      </c>
      <c r="AY221" s="222" t="s">
        <v>191</v>
      </c>
      <c r="BK221" s="224">
        <f>SUM(BK222:BK240)</f>
        <v>0</v>
      </c>
    </row>
    <row r="222" s="1" customFormat="1" ht="25.5" customHeight="1">
      <c r="B222" s="46"/>
      <c r="C222" s="228" t="s">
        <v>1479</v>
      </c>
      <c r="D222" s="228" t="s">
        <v>192</v>
      </c>
      <c r="E222" s="229" t="s">
        <v>2548</v>
      </c>
      <c r="F222" s="230" t="s">
        <v>2549</v>
      </c>
      <c r="G222" s="230"/>
      <c r="H222" s="230"/>
      <c r="I222" s="230"/>
      <c r="J222" s="231" t="s">
        <v>1767</v>
      </c>
      <c r="K222" s="232">
        <v>1</v>
      </c>
      <c r="L222" s="233">
        <v>0</v>
      </c>
      <c r="M222" s="234"/>
      <c r="N222" s="235">
        <f>ROUND(L222*K222,2)</f>
        <v>0</v>
      </c>
      <c r="O222" s="235"/>
      <c r="P222" s="235"/>
      <c r="Q222" s="235"/>
      <c r="R222" s="48"/>
      <c r="T222" s="236" t="s">
        <v>22</v>
      </c>
      <c r="U222" s="56" t="s">
        <v>46</v>
      </c>
      <c r="V222" s="47"/>
      <c r="W222" s="237">
        <f>V222*K222</f>
        <v>0</v>
      </c>
      <c r="X222" s="237">
        <v>0</v>
      </c>
      <c r="Y222" s="237">
        <f>X222*K222</f>
        <v>0</v>
      </c>
      <c r="Z222" s="237">
        <v>0</v>
      </c>
      <c r="AA222" s="238">
        <f>Z222*K222</f>
        <v>0</v>
      </c>
      <c r="AR222" s="21" t="s">
        <v>251</v>
      </c>
      <c r="AT222" s="21" t="s">
        <v>192</v>
      </c>
      <c r="AU222" s="21" t="s">
        <v>96</v>
      </c>
      <c r="AY222" s="21" t="s">
        <v>191</v>
      </c>
      <c r="BE222" s="152">
        <f>IF(U222="základní",N222,0)</f>
        <v>0</v>
      </c>
      <c r="BF222" s="152">
        <f>IF(U222="snížená",N222,0)</f>
        <v>0</v>
      </c>
      <c r="BG222" s="152">
        <f>IF(U222="zákl. přenesená",N222,0)</f>
        <v>0</v>
      </c>
      <c r="BH222" s="152">
        <f>IF(U222="sníž. přenesená",N222,0)</f>
        <v>0</v>
      </c>
      <c r="BI222" s="152">
        <f>IF(U222="nulová",N222,0)</f>
        <v>0</v>
      </c>
      <c r="BJ222" s="21" t="s">
        <v>89</v>
      </c>
      <c r="BK222" s="152">
        <f>ROUND(L222*K222,2)</f>
        <v>0</v>
      </c>
      <c r="BL222" s="21" t="s">
        <v>251</v>
      </c>
      <c r="BM222" s="21" t="s">
        <v>2215</v>
      </c>
    </row>
    <row r="223" s="1" customFormat="1" ht="16.5" customHeight="1">
      <c r="B223" s="46"/>
      <c r="C223" s="228" t="s">
        <v>1483</v>
      </c>
      <c r="D223" s="228" t="s">
        <v>192</v>
      </c>
      <c r="E223" s="229" t="s">
        <v>2550</v>
      </c>
      <c r="F223" s="230" t="s">
        <v>2551</v>
      </c>
      <c r="G223" s="230"/>
      <c r="H223" s="230"/>
      <c r="I223" s="230"/>
      <c r="J223" s="231" t="s">
        <v>2419</v>
      </c>
      <c r="K223" s="232">
        <v>1</v>
      </c>
      <c r="L223" s="233">
        <v>0</v>
      </c>
      <c r="M223" s="234"/>
      <c r="N223" s="235">
        <f>ROUND(L223*K223,2)</f>
        <v>0</v>
      </c>
      <c r="O223" s="235"/>
      <c r="P223" s="235"/>
      <c r="Q223" s="235"/>
      <c r="R223" s="48"/>
      <c r="T223" s="236" t="s">
        <v>22</v>
      </c>
      <c r="U223" s="56" t="s">
        <v>46</v>
      </c>
      <c r="V223" s="47"/>
      <c r="W223" s="237">
        <f>V223*K223</f>
        <v>0</v>
      </c>
      <c r="X223" s="237">
        <v>0</v>
      </c>
      <c r="Y223" s="237">
        <f>X223*K223</f>
        <v>0</v>
      </c>
      <c r="Z223" s="237">
        <v>0</v>
      </c>
      <c r="AA223" s="238">
        <f>Z223*K223</f>
        <v>0</v>
      </c>
      <c r="AR223" s="21" t="s">
        <v>251</v>
      </c>
      <c r="AT223" s="21" t="s">
        <v>192</v>
      </c>
      <c r="AU223" s="21" t="s">
        <v>96</v>
      </c>
      <c r="AY223" s="21" t="s">
        <v>191</v>
      </c>
      <c r="BE223" s="152">
        <f>IF(U223="základní",N223,0)</f>
        <v>0</v>
      </c>
      <c r="BF223" s="152">
        <f>IF(U223="snížená",N223,0)</f>
        <v>0</v>
      </c>
      <c r="BG223" s="152">
        <f>IF(U223="zákl. přenesená",N223,0)</f>
        <v>0</v>
      </c>
      <c r="BH223" s="152">
        <f>IF(U223="sníž. přenesená",N223,0)</f>
        <v>0</v>
      </c>
      <c r="BI223" s="152">
        <f>IF(U223="nulová",N223,0)</f>
        <v>0</v>
      </c>
      <c r="BJ223" s="21" t="s">
        <v>89</v>
      </c>
      <c r="BK223" s="152">
        <f>ROUND(L223*K223,2)</f>
        <v>0</v>
      </c>
      <c r="BL223" s="21" t="s">
        <v>251</v>
      </c>
      <c r="BM223" s="21" t="s">
        <v>2224</v>
      </c>
    </row>
    <row r="224" s="1" customFormat="1" ht="16.5" customHeight="1">
      <c r="B224" s="46"/>
      <c r="C224" s="228" t="s">
        <v>1487</v>
      </c>
      <c r="D224" s="228" t="s">
        <v>192</v>
      </c>
      <c r="E224" s="229" t="s">
        <v>2552</v>
      </c>
      <c r="F224" s="230" t="s">
        <v>2553</v>
      </c>
      <c r="G224" s="230"/>
      <c r="H224" s="230"/>
      <c r="I224" s="230"/>
      <c r="J224" s="231" t="s">
        <v>2419</v>
      </c>
      <c r="K224" s="232">
        <v>1</v>
      </c>
      <c r="L224" s="233">
        <v>0</v>
      </c>
      <c r="M224" s="234"/>
      <c r="N224" s="235">
        <f>ROUND(L224*K224,2)</f>
        <v>0</v>
      </c>
      <c r="O224" s="235"/>
      <c r="P224" s="235"/>
      <c r="Q224" s="235"/>
      <c r="R224" s="48"/>
      <c r="T224" s="236" t="s">
        <v>22</v>
      </c>
      <c r="U224" s="56" t="s">
        <v>46</v>
      </c>
      <c r="V224" s="47"/>
      <c r="W224" s="237">
        <f>V224*K224</f>
        <v>0</v>
      </c>
      <c r="X224" s="237">
        <v>0</v>
      </c>
      <c r="Y224" s="237">
        <f>X224*K224</f>
        <v>0</v>
      </c>
      <c r="Z224" s="237">
        <v>0</v>
      </c>
      <c r="AA224" s="238">
        <f>Z224*K224</f>
        <v>0</v>
      </c>
      <c r="AR224" s="21" t="s">
        <v>251</v>
      </c>
      <c r="AT224" s="21" t="s">
        <v>192</v>
      </c>
      <c r="AU224" s="21" t="s">
        <v>96</v>
      </c>
      <c r="AY224" s="21" t="s">
        <v>191</v>
      </c>
      <c r="BE224" s="152">
        <f>IF(U224="základní",N224,0)</f>
        <v>0</v>
      </c>
      <c r="BF224" s="152">
        <f>IF(U224="snížená",N224,0)</f>
        <v>0</v>
      </c>
      <c r="BG224" s="152">
        <f>IF(U224="zákl. přenesená",N224,0)</f>
        <v>0</v>
      </c>
      <c r="BH224" s="152">
        <f>IF(U224="sníž. přenesená",N224,0)</f>
        <v>0</v>
      </c>
      <c r="BI224" s="152">
        <f>IF(U224="nulová",N224,0)</f>
        <v>0</v>
      </c>
      <c r="BJ224" s="21" t="s">
        <v>89</v>
      </c>
      <c r="BK224" s="152">
        <f>ROUND(L224*K224,2)</f>
        <v>0</v>
      </c>
      <c r="BL224" s="21" t="s">
        <v>251</v>
      </c>
      <c r="BM224" s="21" t="s">
        <v>2234</v>
      </c>
    </row>
    <row r="225" s="1" customFormat="1" ht="16.5" customHeight="1">
      <c r="B225" s="46"/>
      <c r="C225" s="228" t="s">
        <v>1489</v>
      </c>
      <c r="D225" s="228" t="s">
        <v>192</v>
      </c>
      <c r="E225" s="229" t="s">
        <v>2554</v>
      </c>
      <c r="F225" s="230" t="s">
        <v>2555</v>
      </c>
      <c r="G225" s="230"/>
      <c r="H225" s="230"/>
      <c r="I225" s="230"/>
      <c r="J225" s="231" t="s">
        <v>2419</v>
      </c>
      <c r="K225" s="232">
        <v>1</v>
      </c>
      <c r="L225" s="233">
        <v>0</v>
      </c>
      <c r="M225" s="234"/>
      <c r="N225" s="235">
        <f>ROUND(L225*K225,2)</f>
        <v>0</v>
      </c>
      <c r="O225" s="235"/>
      <c r="P225" s="235"/>
      <c r="Q225" s="235"/>
      <c r="R225" s="48"/>
      <c r="T225" s="236" t="s">
        <v>22</v>
      </c>
      <c r="U225" s="56" t="s">
        <v>46</v>
      </c>
      <c r="V225" s="47"/>
      <c r="W225" s="237">
        <f>V225*K225</f>
        <v>0</v>
      </c>
      <c r="X225" s="237">
        <v>0</v>
      </c>
      <c r="Y225" s="237">
        <f>X225*K225</f>
        <v>0</v>
      </c>
      <c r="Z225" s="237">
        <v>0</v>
      </c>
      <c r="AA225" s="238">
        <f>Z225*K225</f>
        <v>0</v>
      </c>
      <c r="AR225" s="21" t="s">
        <v>251</v>
      </c>
      <c r="AT225" s="21" t="s">
        <v>192</v>
      </c>
      <c r="AU225" s="21" t="s">
        <v>96</v>
      </c>
      <c r="AY225" s="21" t="s">
        <v>191</v>
      </c>
      <c r="BE225" s="152">
        <f>IF(U225="základní",N225,0)</f>
        <v>0</v>
      </c>
      <c r="BF225" s="152">
        <f>IF(U225="snížená",N225,0)</f>
        <v>0</v>
      </c>
      <c r="BG225" s="152">
        <f>IF(U225="zákl. přenesená",N225,0)</f>
        <v>0</v>
      </c>
      <c r="BH225" s="152">
        <f>IF(U225="sníž. přenesená",N225,0)</f>
        <v>0</v>
      </c>
      <c r="BI225" s="152">
        <f>IF(U225="nulová",N225,0)</f>
        <v>0</v>
      </c>
      <c r="BJ225" s="21" t="s">
        <v>89</v>
      </c>
      <c r="BK225" s="152">
        <f>ROUND(L225*K225,2)</f>
        <v>0</v>
      </c>
      <c r="BL225" s="21" t="s">
        <v>251</v>
      </c>
      <c r="BM225" s="21" t="s">
        <v>2243</v>
      </c>
    </row>
    <row r="226" s="1" customFormat="1" ht="16.5" customHeight="1">
      <c r="B226" s="46"/>
      <c r="C226" s="228" t="s">
        <v>1494</v>
      </c>
      <c r="D226" s="228" t="s">
        <v>192</v>
      </c>
      <c r="E226" s="229" t="s">
        <v>2556</v>
      </c>
      <c r="F226" s="230" t="s">
        <v>2557</v>
      </c>
      <c r="G226" s="230"/>
      <c r="H226" s="230"/>
      <c r="I226" s="230"/>
      <c r="J226" s="231" t="s">
        <v>2419</v>
      </c>
      <c r="K226" s="232">
        <v>1</v>
      </c>
      <c r="L226" s="233">
        <v>0</v>
      </c>
      <c r="M226" s="234"/>
      <c r="N226" s="235">
        <f>ROUND(L226*K226,2)</f>
        <v>0</v>
      </c>
      <c r="O226" s="235"/>
      <c r="P226" s="235"/>
      <c r="Q226" s="235"/>
      <c r="R226" s="48"/>
      <c r="T226" s="236" t="s">
        <v>22</v>
      </c>
      <c r="U226" s="56" t="s">
        <v>46</v>
      </c>
      <c r="V226" s="47"/>
      <c r="W226" s="237">
        <f>V226*K226</f>
        <v>0</v>
      </c>
      <c r="X226" s="237">
        <v>0</v>
      </c>
      <c r="Y226" s="237">
        <f>X226*K226</f>
        <v>0</v>
      </c>
      <c r="Z226" s="237">
        <v>0</v>
      </c>
      <c r="AA226" s="238">
        <f>Z226*K226</f>
        <v>0</v>
      </c>
      <c r="AR226" s="21" t="s">
        <v>251</v>
      </c>
      <c r="AT226" s="21" t="s">
        <v>192</v>
      </c>
      <c r="AU226" s="21" t="s">
        <v>96</v>
      </c>
      <c r="AY226" s="21" t="s">
        <v>191</v>
      </c>
      <c r="BE226" s="152">
        <f>IF(U226="základní",N226,0)</f>
        <v>0</v>
      </c>
      <c r="BF226" s="152">
        <f>IF(U226="snížená",N226,0)</f>
        <v>0</v>
      </c>
      <c r="BG226" s="152">
        <f>IF(U226="zákl. přenesená",N226,0)</f>
        <v>0</v>
      </c>
      <c r="BH226" s="152">
        <f>IF(U226="sníž. přenesená",N226,0)</f>
        <v>0</v>
      </c>
      <c r="BI226" s="152">
        <f>IF(U226="nulová",N226,0)</f>
        <v>0</v>
      </c>
      <c r="BJ226" s="21" t="s">
        <v>89</v>
      </c>
      <c r="BK226" s="152">
        <f>ROUND(L226*K226,2)</f>
        <v>0</v>
      </c>
      <c r="BL226" s="21" t="s">
        <v>251</v>
      </c>
      <c r="BM226" s="21" t="s">
        <v>2558</v>
      </c>
    </row>
    <row r="227" s="1" customFormat="1" ht="16.5" customHeight="1">
      <c r="B227" s="46"/>
      <c r="C227" s="228" t="s">
        <v>1496</v>
      </c>
      <c r="D227" s="228" t="s">
        <v>192</v>
      </c>
      <c r="E227" s="229" t="s">
        <v>2559</v>
      </c>
      <c r="F227" s="230" t="s">
        <v>2560</v>
      </c>
      <c r="G227" s="230"/>
      <c r="H227" s="230"/>
      <c r="I227" s="230"/>
      <c r="J227" s="231" t="s">
        <v>2419</v>
      </c>
      <c r="K227" s="232">
        <v>1</v>
      </c>
      <c r="L227" s="233">
        <v>0</v>
      </c>
      <c r="M227" s="234"/>
      <c r="N227" s="235">
        <f>ROUND(L227*K227,2)</f>
        <v>0</v>
      </c>
      <c r="O227" s="235"/>
      <c r="P227" s="235"/>
      <c r="Q227" s="235"/>
      <c r="R227" s="48"/>
      <c r="T227" s="236" t="s">
        <v>22</v>
      </c>
      <c r="U227" s="56" t="s">
        <v>46</v>
      </c>
      <c r="V227" s="47"/>
      <c r="W227" s="237">
        <f>V227*K227</f>
        <v>0</v>
      </c>
      <c r="X227" s="237">
        <v>0</v>
      </c>
      <c r="Y227" s="237">
        <f>X227*K227</f>
        <v>0</v>
      </c>
      <c r="Z227" s="237">
        <v>0</v>
      </c>
      <c r="AA227" s="238">
        <f>Z227*K227</f>
        <v>0</v>
      </c>
      <c r="AR227" s="21" t="s">
        <v>251</v>
      </c>
      <c r="AT227" s="21" t="s">
        <v>192</v>
      </c>
      <c r="AU227" s="21" t="s">
        <v>96</v>
      </c>
      <c r="AY227" s="21" t="s">
        <v>191</v>
      </c>
      <c r="BE227" s="152">
        <f>IF(U227="základní",N227,0)</f>
        <v>0</v>
      </c>
      <c r="BF227" s="152">
        <f>IF(U227="snížená",N227,0)</f>
        <v>0</v>
      </c>
      <c r="BG227" s="152">
        <f>IF(U227="zákl. přenesená",N227,0)</f>
        <v>0</v>
      </c>
      <c r="BH227" s="152">
        <f>IF(U227="sníž. přenesená",N227,0)</f>
        <v>0</v>
      </c>
      <c r="BI227" s="152">
        <f>IF(U227="nulová",N227,0)</f>
        <v>0</v>
      </c>
      <c r="BJ227" s="21" t="s">
        <v>89</v>
      </c>
      <c r="BK227" s="152">
        <f>ROUND(L227*K227,2)</f>
        <v>0</v>
      </c>
      <c r="BL227" s="21" t="s">
        <v>251</v>
      </c>
      <c r="BM227" s="21" t="s">
        <v>2561</v>
      </c>
    </row>
    <row r="228" s="1" customFormat="1" ht="16.5" customHeight="1">
      <c r="B228" s="46"/>
      <c r="C228" s="228" t="s">
        <v>1498</v>
      </c>
      <c r="D228" s="228" t="s">
        <v>192</v>
      </c>
      <c r="E228" s="229" t="s">
        <v>2562</v>
      </c>
      <c r="F228" s="230" t="s">
        <v>2563</v>
      </c>
      <c r="G228" s="230"/>
      <c r="H228" s="230"/>
      <c r="I228" s="230"/>
      <c r="J228" s="231" t="s">
        <v>2419</v>
      </c>
      <c r="K228" s="232">
        <v>1</v>
      </c>
      <c r="L228" s="233">
        <v>0</v>
      </c>
      <c r="M228" s="234"/>
      <c r="N228" s="235">
        <f>ROUND(L228*K228,2)</f>
        <v>0</v>
      </c>
      <c r="O228" s="235"/>
      <c r="P228" s="235"/>
      <c r="Q228" s="235"/>
      <c r="R228" s="48"/>
      <c r="T228" s="236" t="s">
        <v>22</v>
      </c>
      <c r="U228" s="56" t="s">
        <v>46</v>
      </c>
      <c r="V228" s="47"/>
      <c r="W228" s="237">
        <f>V228*K228</f>
        <v>0</v>
      </c>
      <c r="X228" s="237">
        <v>0</v>
      </c>
      <c r="Y228" s="237">
        <f>X228*K228</f>
        <v>0</v>
      </c>
      <c r="Z228" s="237">
        <v>0</v>
      </c>
      <c r="AA228" s="238">
        <f>Z228*K228</f>
        <v>0</v>
      </c>
      <c r="AR228" s="21" t="s">
        <v>251</v>
      </c>
      <c r="AT228" s="21" t="s">
        <v>192</v>
      </c>
      <c r="AU228" s="21" t="s">
        <v>96</v>
      </c>
      <c r="AY228" s="21" t="s">
        <v>191</v>
      </c>
      <c r="BE228" s="152">
        <f>IF(U228="základní",N228,0)</f>
        <v>0</v>
      </c>
      <c r="BF228" s="152">
        <f>IF(U228="snížená",N228,0)</f>
        <v>0</v>
      </c>
      <c r="BG228" s="152">
        <f>IF(U228="zákl. přenesená",N228,0)</f>
        <v>0</v>
      </c>
      <c r="BH228" s="152">
        <f>IF(U228="sníž. přenesená",N228,0)</f>
        <v>0</v>
      </c>
      <c r="BI228" s="152">
        <f>IF(U228="nulová",N228,0)</f>
        <v>0</v>
      </c>
      <c r="BJ228" s="21" t="s">
        <v>89</v>
      </c>
      <c r="BK228" s="152">
        <f>ROUND(L228*K228,2)</f>
        <v>0</v>
      </c>
      <c r="BL228" s="21" t="s">
        <v>251</v>
      </c>
      <c r="BM228" s="21" t="s">
        <v>2564</v>
      </c>
    </row>
    <row r="229" s="1" customFormat="1" ht="16.5" customHeight="1">
      <c r="B229" s="46"/>
      <c r="C229" s="228" t="s">
        <v>1502</v>
      </c>
      <c r="D229" s="228" t="s">
        <v>192</v>
      </c>
      <c r="E229" s="229" t="s">
        <v>2565</v>
      </c>
      <c r="F229" s="230" t="s">
        <v>2566</v>
      </c>
      <c r="G229" s="230"/>
      <c r="H229" s="230"/>
      <c r="I229" s="230"/>
      <c r="J229" s="231" t="s">
        <v>2419</v>
      </c>
      <c r="K229" s="232">
        <v>1</v>
      </c>
      <c r="L229" s="233">
        <v>0</v>
      </c>
      <c r="M229" s="234"/>
      <c r="N229" s="235">
        <f>ROUND(L229*K229,2)</f>
        <v>0</v>
      </c>
      <c r="O229" s="235"/>
      <c r="P229" s="235"/>
      <c r="Q229" s="235"/>
      <c r="R229" s="48"/>
      <c r="T229" s="236" t="s">
        <v>22</v>
      </c>
      <c r="U229" s="56" t="s">
        <v>46</v>
      </c>
      <c r="V229" s="47"/>
      <c r="W229" s="237">
        <f>V229*K229</f>
        <v>0</v>
      </c>
      <c r="X229" s="237">
        <v>0</v>
      </c>
      <c r="Y229" s="237">
        <f>X229*K229</f>
        <v>0</v>
      </c>
      <c r="Z229" s="237">
        <v>0</v>
      </c>
      <c r="AA229" s="238">
        <f>Z229*K229</f>
        <v>0</v>
      </c>
      <c r="AR229" s="21" t="s">
        <v>251</v>
      </c>
      <c r="AT229" s="21" t="s">
        <v>192</v>
      </c>
      <c r="AU229" s="21" t="s">
        <v>96</v>
      </c>
      <c r="AY229" s="21" t="s">
        <v>191</v>
      </c>
      <c r="BE229" s="152">
        <f>IF(U229="základní",N229,0)</f>
        <v>0</v>
      </c>
      <c r="BF229" s="152">
        <f>IF(U229="snížená",N229,0)</f>
        <v>0</v>
      </c>
      <c r="BG229" s="152">
        <f>IF(U229="zákl. přenesená",N229,0)</f>
        <v>0</v>
      </c>
      <c r="BH229" s="152">
        <f>IF(U229="sníž. přenesená",N229,0)</f>
        <v>0</v>
      </c>
      <c r="BI229" s="152">
        <f>IF(U229="nulová",N229,0)</f>
        <v>0</v>
      </c>
      <c r="BJ229" s="21" t="s">
        <v>89</v>
      </c>
      <c r="BK229" s="152">
        <f>ROUND(L229*K229,2)</f>
        <v>0</v>
      </c>
      <c r="BL229" s="21" t="s">
        <v>251</v>
      </c>
      <c r="BM229" s="21" t="s">
        <v>2567</v>
      </c>
    </row>
    <row r="230" s="1" customFormat="1" ht="25.5" customHeight="1">
      <c r="B230" s="46"/>
      <c r="C230" s="228" t="s">
        <v>1506</v>
      </c>
      <c r="D230" s="228" t="s">
        <v>192</v>
      </c>
      <c r="E230" s="229" t="s">
        <v>2568</v>
      </c>
      <c r="F230" s="230" t="s">
        <v>2569</v>
      </c>
      <c r="G230" s="230"/>
      <c r="H230" s="230"/>
      <c r="I230" s="230"/>
      <c r="J230" s="231" t="s">
        <v>1767</v>
      </c>
      <c r="K230" s="232">
        <v>1</v>
      </c>
      <c r="L230" s="233">
        <v>0</v>
      </c>
      <c r="M230" s="234"/>
      <c r="N230" s="235">
        <f>ROUND(L230*K230,2)</f>
        <v>0</v>
      </c>
      <c r="O230" s="235"/>
      <c r="P230" s="235"/>
      <c r="Q230" s="235"/>
      <c r="R230" s="48"/>
      <c r="T230" s="236" t="s">
        <v>22</v>
      </c>
      <c r="U230" s="56" t="s">
        <v>46</v>
      </c>
      <c r="V230" s="47"/>
      <c r="W230" s="237">
        <f>V230*K230</f>
        <v>0</v>
      </c>
      <c r="X230" s="237">
        <v>0</v>
      </c>
      <c r="Y230" s="237">
        <f>X230*K230</f>
        <v>0</v>
      </c>
      <c r="Z230" s="237">
        <v>0</v>
      </c>
      <c r="AA230" s="238">
        <f>Z230*K230</f>
        <v>0</v>
      </c>
      <c r="AR230" s="21" t="s">
        <v>251</v>
      </c>
      <c r="AT230" s="21" t="s">
        <v>192</v>
      </c>
      <c r="AU230" s="21" t="s">
        <v>96</v>
      </c>
      <c r="AY230" s="21" t="s">
        <v>191</v>
      </c>
      <c r="BE230" s="152">
        <f>IF(U230="základní",N230,0)</f>
        <v>0</v>
      </c>
      <c r="BF230" s="152">
        <f>IF(U230="snížená",N230,0)</f>
        <v>0</v>
      </c>
      <c r="BG230" s="152">
        <f>IF(U230="zákl. přenesená",N230,0)</f>
        <v>0</v>
      </c>
      <c r="BH230" s="152">
        <f>IF(U230="sníž. přenesená",N230,0)</f>
        <v>0</v>
      </c>
      <c r="BI230" s="152">
        <f>IF(U230="nulová",N230,0)</f>
        <v>0</v>
      </c>
      <c r="BJ230" s="21" t="s">
        <v>89</v>
      </c>
      <c r="BK230" s="152">
        <f>ROUND(L230*K230,2)</f>
        <v>0</v>
      </c>
      <c r="BL230" s="21" t="s">
        <v>251</v>
      </c>
      <c r="BM230" s="21" t="s">
        <v>2570</v>
      </c>
    </row>
    <row r="231" s="1" customFormat="1" ht="16.5" customHeight="1">
      <c r="B231" s="46"/>
      <c r="C231" s="228" t="s">
        <v>1510</v>
      </c>
      <c r="D231" s="228" t="s">
        <v>192</v>
      </c>
      <c r="E231" s="229" t="s">
        <v>2571</v>
      </c>
      <c r="F231" s="230" t="s">
        <v>2572</v>
      </c>
      <c r="G231" s="230"/>
      <c r="H231" s="230"/>
      <c r="I231" s="230"/>
      <c r="J231" s="231" t="s">
        <v>2419</v>
      </c>
      <c r="K231" s="232">
        <v>135</v>
      </c>
      <c r="L231" s="233">
        <v>0</v>
      </c>
      <c r="M231" s="234"/>
      <c r="N231" s="235">
        <f>ROUND(L231*K231,2)</f>
        <v>0</v>
      </c>
      <c r="O231" s="235"/>
      <c r="P231" s="235"/>
      <c r="Q231" s="235"/>
      <c r="R231" s="48"/>
      <c r="T231" s="236" t="s">
        <v>22</v>
      </c>
      <c r="U231" s="56" t="s">
        <v>46</v>
      </c>
      <c r="V231" s="47"/>
      <c r="W231" s="237">
        <f>V231*K231</f>
        <v>0</v>
      </c>
      <c r="X231" s="237">
        <v>0</v>
      </c>
      <c r="Y231" s="237">
        <f>X231*K231</f>
        <v>0</v>
      </c>
      <c r="Z231" s="237">
        <v>0</v>
      </c>
      <c r="AA231" s="238">
        <f>Z231*K231</f>
        <v>0</v>
      </c>
      <c r="AR231" s="21" t="s">
        <v>251</v>
      </c>
      <c r="AT231" s="21" t="s">
        <v>192</v>
      </c>
      <c r="AU231" s="21" t="s">
        <v>96</v>
      </c>
      <c r="AY231" s="21" t="s">
        <v>191</v>
      </c>
      <c r="BE231" s="152">
        <f>IF(U231="základní",N231,0)</f>
        <v>0</v>
      </c>
      <c r="BF231" s="152">
        <f>IF(U231="snížená",N231,0)</f>
        <v>0</v>
      </c>
      <c r="BG231" s="152">
        <f>IF(U231="zákl. přenesená",N231,0)</f>
        <v>0</v>
      </c>
      <c r="BH231" s="152">
        <f>IF(U231="sníž. přenesená",N231,0)</f>
        <v>0</v>
      </c>
      <c r="BI231" s="152">
        <f>IF(U231="nulová",N231,0)</f>
        <v>0</v>
      </c>
      <c r="BJ231" s="21" t="s">
        <v>89</v>
      </c>
      <c r="BK231" s="152">
        <f>ROUND(L231*K231,2)</f>
        <v>0</v>
      </c>
      <c r="BL231" s="21" t="s">
        <v>251</v>
      </c>
      <c r="BM231" s="21" t="s">
        <v>2573</v>
      </c>
    </row>
    <row r="232" s="1" customFormat="1" ht="16.5" customHeight="1">
      <c r="B232" s="46"/>
      <c r="C232" s="228" t="s">
        <v>1514</v>
      </c>
      <c r="D232" s="228" t="s">
        <v>192</v>
      </c>
      <c r="E232" s="229" t="s">
        <v>2574</v>
      </c>
      <c r="F232" s="230" t="s">
        <v>2575</v>
      </c>
      <c r="G232" s="230"/>
      <c r="H232" s="230"/>
      <c r="I232" s="230"/>
      <c r="J232" s="231" t="s">
        <v>2419</v>
      </c>
      <c r="K232" s="232">
        <v>45</v>
      </c>
      <c r="L232" s="233">
        <v>0</v>
      </c>
      <c r="M232" s="234"/>
      <c r="N232" s="235">
        <f>ROUND(L232*K232,2)</f>
        <v>0</v>
      </c>
      <c r="O232" s="235"/>
      <c r="P232" s="235"/>
      <c r="Q232" s="235"/>
      <c r="R232" s="48"/>
      <c r="T232" s="236" t="s">
        <v>22</v>
      </c>
      <c r="U232" s="56" t="s">
        <v>46</v>
      </c>
      <c r="V232" s="47"/>
      <c r="W232" s="237">
        <f>V232*K232</f>
        <v>0</v>
      </c>
      <c r="X232" s="237">
        <v>0</v>
      </c>
      <c r="Y232" s="237">
        <f>X232*K232</f>
        <v>0</v>
      </c>
      <c r="Z232" s="237">
        <v>0</v>
      </c>
      <c r="AA232" s="238">
        <f>Z232*K232</f>
        <v>0</v>
      </c>
      <c r="AR232" s="21" t="s">
        <v>251</v>
      </c>
      <c r="AT232" s="21" t="s">
        <v>192</v>
      </c>
      <c r="AU232" s="21" t="s">
        <v>96</v>
      </c>
      <c r="AY232" s="21" t="s">
        <v>191</v>
      </c>
      <c r="BE232" s="152">
        <f>IF(U232="základní",N232,0)</f>
        <v>0</v>
      </c>
      <c r="BF232" s="152">
        <f>IF(U232="snížená",N232,0)</f>
        <v>0</v>
      </c>
      <c r="BG232" s="152">
        <f>IF(U232="zákl. přenesená",N232,0)</f>
        <v>0</v>
      </c>
      <c r="BH232" s="152">
        <f>IF(U232="sníž. přenesená",N232,0)</f>
        <v>0</v>
      </c>
      <c r="BI232" s="152">
        <f>IF(U232="nulová",N232,0)</f>
        <v>0</v>
      </c>
      <c r="BJ232" s="21" t="s">
        <v>89</v>
      </c>
      <c r="BK232" s="152">
        <f>ROUND(L232*K232,2)</f>
        <v>0</v>
      </c>
      <c r="BL232" s="21" t="s">
        <v>251</v>
      </c>
      <c r="BM232" s="21" t="s">
        <v>2576</v>
      </c>
    </row>
    <row r="233" s="1" customFormat="1" ht="16.5" customHeight="1">
      <c r="B233" s="46"/>
      <c r="C233" s="228" t="s">
        <v>1519</v>
      </c>
      <c r="D233" s="228" t="s">
        <v>192</v>
      </c>
      <c r="E233" s="229" t="s">
        <v>2577</v>
      </c>
      <c r="F233" s="230" t="s">
        <v>2578</v>
      </c>
      <c r="G233" s="230"/>
      <c r="H233" s="230"/>
      <c r="I233" s="230"/>
      <c r="J233" s="231" t="s">
        <v>2419</v>
      </c>
      <c r="K233" s="232">
        <v>108</v>
      </c>
      <c r="L233" s="233">
        <v>0</v>
      </c>
      <c r="M233" s="234"/>
      <c r="N233" s="235">
        <f>ROUND(L233*K233,2)</f>
        <v>0</v>
      </c>
      <c r="O233" s="235"/>
      <c r="P233" s="235"/>
      <c r="Q233" s="235"/>
      <c r="R233" s="48"/>
      <c r="T233" s="236" t="s">
        <v>22</v>
      </c>
      <c r="U233" s="56" t="s">
        <v>46</v>
      </c>
      <c r="V233" s="47"/>
      <c r="W233" s="237">
        <f>V233*K233</f>
        <v>0</v>
      </c>
      <c r="X233" s="237">
        <v>0</v>
      </c>
      <c r="Y233" s="237">
        <f>X233*K233</f>
        <v>0</v>
      </c>
      <c r="Z233" s="237">
        <v>0</v>
      </c>
      <c r="AA233" s="238">
        <f>Z233*K233</f>
        <v>0</v>
      </c>
      <c r="AR233" s="21" t="s">
        <v>251</v>
      </c>
      <c r="AT233" s="21" t="s">
        <v>192</v>
      </c>
      <c r="AU233" s="21" t="s">
        <v>96</v>
      </c>
      <c r="AY233" s="21" t="s">
        <v>191</v>
      </c>
      <c r="BE233" s="152">
        <f>IF(U233="základní",N233,0)</f>
        <v>0</v>
      </c>
      <c r="BF233" s="152">
        <f>IF(U233="snížená",N233,0)</f>
        <v>0</v>
      </c>
      <c r="BG233" s="152">
        <f>IF(U233="zákl. přenesená",N233,0)</f>
        <v>0</v>
      </c>
      <c r="BH233" s="152">
        <f>IF(U233="sníž. přenesená",N233,0)</f>
        <v>0</v>
      </c>
      <c r="BI233" s="152">
        <f>IF(U233="nulová",N233,0)</f>
        <v>0</v>
      </c>
      <c r="BJ233" s="21" t="s">
        <v>89</v>
      </c>
      <c r="BK233" s="152">
        <f>ROUND(L233*K233,2)</f>
        <v>0</v>
      </c>
      <c r="BL233" s="21" t="s">
        <v>251</v>
      </c>
      <c r="BM233" s="21" t="s">
        <v>2579</v>
      </c>
    </row>
    <row r="234" s="1" customFormat="1" ht="16.5" customHeight="1">
      <c r="B234" s="46"/>
      <c r="C234" s="228" t="s">
        <v>1523</v>
      </c>
      <c r="D234" s="228" t="s">
        <v>192</v>
      </c>
      <c r="E234" s="229" t="s">
        <v>2580</v>
      </c>
      <c r="F234" s="230" t="s">
        <v>2581</v>
      </c>
      <c r="G234" s="230"/>
      <c r="H234" s="230"/>
      <c r="I234" s="230"/>
      <c r="J234" s="231" t="s">
        <v>2419</v>
      </c>
      <c r="K234" s="232">
        <v>1</v>
      </c>
      <c r="L234" s="233">
        <v>0</v>
      </c>
      <c r="M234" s="234"/>
      <c r="N234" s="235">
        <f>ROUND(L234*K234,2)</f>
        <v>0</v>
      </c>
      <c r="O234" s="235"/>
      <c r="P234" s="235"/>
      <c r="Q234" s="235"/>
      <c r="R234" s="48"/>
      <c r="T234" s="236" t="s">
        <v>22</v>
      </c>
      <c r="U234" s="56" t="s">
        <v>46</v>
      </c>
      <c r="V234" s="47"/>
      <c r="W234" s="237">
        <f>V234*K234</f>
        <v>0</v>
      </c>
      <c r="X234" s="237">
        <v>0</v>
      </c>
      <c r="Y234" s="237">
        <f>X234*K234</f>
        <v>0</v>
      </c>
      <c r="Z234" s="237">
        <v>0</v>
      </c>
      <c r="AA234" s="238">
        <f>Z234*K234</f>
        <v>0</v>
      </c>
      <c r="AR234" s="21" t="s">
        <v>251</v>
      </c>
      <c r="AT234" s="21" t="s">
        <v>192</v>
      </c>
      <c r="AU234" s="21" t="s">
        <v>96</v>
      </c>
      <c r="AY234" s="21" t="s">
        <v>191</v>
      </c>
      <c r="BE234" s="152">
        <f>IF(U234="základní",N234,0)</f>
        <v>0</v>
      </c>
      <c r="BF234" s="152">
        <f>IF(U234="snížená",N234,0)</f>
        <v>0</v>
      </c>
      <c r="BG234" s="152">
        <f>IF(U234="zákl. přenesená",N234,0)</f>
        <v>0</v>
      </c>
      <c r="BH234" s="152">
        <f>IF(U234="sníž. přenesená",N234,0)</f>
        <v>0</v>
      </c>
      <c r="BI234" s="152">
        <f>IF(U234="nulová",N234,0)</f>
        <v>0</v>
      </c>
      <c r="BJ234" s="21" t="s">
        <v>89</v>
      </c>
      <c r="BK234" s="152">
        <f>ROUND(L234*K234,2)</f>
        <v>0</v>
      </c>
      <c r="BL234" s="21" t="s">
        <v>251</v>
      </c>
      <c r="BM234" s="21" t="s">
        <v>2582</v>
      </c>
    </row>
    <row r="235" s="1" customFormat="1" ht="16.5" customHeight="1">
      <c r="B235" s="46"/>
      <c r="C235" s="228" t="s">
        <v>1527</v>
      </c>
      <c r="D235" s="228" t="s">
        <v>192</v>
      </c>
      <c r="E235" s="229" t="s">
        <v>2583</v>
      </c>
      <c r="F235" s="230" t="s">
        <v>2584</v>
      </c>
      <c r="G235" s="230"/>
      <c r="H235" s="230"/>
      <c r="I235" s="230"/>
      <c r="J235" s="231" t="s">
        <v>1767</v>
      </c>
      <c r="K235" s="232">
        <v>1</v>
      </c>
      <c r="L235" s="233">
        <v>0</v>
      </c>
      <c r="M235" s="234"/>
      <c r="N235" s="235">
        <f>ROUND(L235*K235,2)</f>
        <v>0</v>
      </c>
      <c r="O235" s="235"/>
      <c r="P235" s="235"/>
      <c r="Q235" s="235"/>
      <c r="R235" s="48"/>
      <c r="T235" s="236" t="s">
        <v>22</v>
      </c>
      <c r="U235" s="56" t="s">
        <v>46</v>
      </c>
      <c r="V235" s="47"/>
      <c r="W235" s="237">
        <f>V235*K235</f>
        <v>0</v>
      </c>
      <c r="X235" s="237">
        <v>0</v>
      </c>
      <c r="Y235" s="237">
        <f>X235*K235</f>
        <v>0</v>
      </c>
      <c r="Z235" s="237">
        <v>0</v>
      </c>
      <c r="AA235" s="238">
        <f>Z235*K235</f>
        <v>0</v>
      </c>
      <c r="AR235" s="21" t="s">
        <v>251</v>
      </c>
      <c r="AT235" s="21" t="s">
        <v>192</v>
      </c>
      <c r="AU235" s="21" t="s">
        <v>96</v>
      </c>
      <c r="AY235" s="21" t="s">
        <v>191</v>
      </c>
      <c r="BE235" s="152">
        <f>IF(U235="základní",N235,0)</f>
        <v>0</v>
      </c>
      <c r="BF235" s="152">
        <f>IF(U235="snížená",N235,0)</f>
        <v>0</v>
      </c>
      <c r="BG235" s="152">
        <f>IF(U235="zákl. přenesená",N235,0)</f>
        <v>0</v>
      </c>
      <c r="BH235" s="152">
        <f>IF(U235="sníž. přenesená",N235,0)</f>
        <v>0</v>
      </c>
      <c r="BI235" s="152">
        <f>IF(U235="nulová",N235,0)</f>
        <v>0</v>
      </c>
      <c r="BJ235" s="21" t="s">
        <v>89</v>
      </c>
      <c r="BK235" s="152">
        <f>ROUND(L235*K235,2)</f>
        <v>0</v>
      </c>
      <c r="BL235" s="21" t="s">
        <v>251</v>
      </c>
      <c r="BM235" s="21" t="s">
        <v>2585</v>
      </c>
    </row>
    <row r="236" s="1" customFormat="1" ht="38.25" customHeight="1">
      <c r="B236" s="46"/>
      <c r="C236" s="228" t="s">
        <v>1532</v>
      </c>
      <c r="D236" s="228" t="s">
        <v>192</v>
      </c>
      <c r="E236" s="229" t="s">
        <v>2586</v>
      </c>
      <c r="F236" s="230" t="s">
        <v>2587</v>
      </c>
      <c r="G236" s="230"/>
      <c r="H236" s="230"/>
      <c r="I236" s="230"/>
      <c r="J236" s="231" t="s">
        <v>1767</v>
      </c>
      <c r="K236" s="232">
        <v>1</v>
      </c>
      <c r="L236" s="233">
        <v>0</v>
      </c>
      <c r="M236" s="234"/>
      <c r="N236" s="235">
        <f>ROUND(L236*K236,2)</f>
        <v>0</v>
      </c>
      <c r="O236" s="235"/>
      <c r="P236" s="235"/>
      <c r="Q236" s="235"/>
      <c r="R236" s="48"/>
      <c r="T236" s="236" t="s">
        <v>22</v>
      </c>
      <c r="U236" s="56" t="s">
        <v>46</v>
      </c>
      <c r="V236" s="47"/>
      <c r="W236" s="237">
        <f>V236*K236</f>
        <v>0</v>
      </c>
      <c r="X236" s="237">
        <v>0</v>
      </c>
      <c r="Y236" s="237">
        <f>X236*K236</f>
        <v>0</v>
      </c>
      <c r="Z236" s="237">
        <v>0</v>
      </c>
      <c r="AA236" s="238">
        <f>Z236*K236</f>
        <v>0</v>
      </c>
      <c r="AR236" s="21" t="s">
        <v>251</v>
      </c>
      <c r="AT236" s="21" t="s">
        <v>192</v>
      </c>
      <c r="AU236" s="21" t="s">
        <v>96</v>
      </c>
      <c r="AY236" s="21" t="s">
        <v>191</v>
      </c>
      <c r="BE236" s="152">
        <f>IF(U236="základní",N236,0)</f>
        <v>0</v>
      </c>
      <c r="BF236" s="152">
        <f>IF(U236="snížená",N236,0)</f>
        <v>0</v>
      </c>
      <c r="BG236" s="152">
        <f>IF(U236="zákl. přenesená",N236,0)</f>
        <v>0</v>
      </c>
      <c r="BH236" s="152">
        <f>IF(U236="sníž. přenesená",N236,0)</f>
        <v>0</v>
      </c>
      <c r="BI236" s="152">
        <f>IF(U236="nulová",N236,0)</f>
        <v>0</v>
      </c>
      <c r="BJ236" s="21" t="s">
        <v>89</v>
      </c>
      <c r="BK236" s="152">
        <f>ROUND(L236*K236,2)</f>
        <v>0</v>
      </c>
      <c r="BL236" s="21" t="s">
        <v>251</v>
      </c>
      <c r="BM236" s="21" t="s">
        <v>2588</v>
      </c>
    </row>
    <row r="237" s="1" customFormat="1" ht="25.5" customHeight="1">
      <c r="B237" s="46"/>
      <c r="C237" s="228" t="s">
        <v>1537</v>
      </c>
      <c r="D237" s="228" t="s">
        <v>192</v>
      </c>
      <c r="E237" s="229" t="s">
        <v>2589</v>
      </c>
      <c r="F237" s="230" t="s">
        <v>2590</v>
      </c>
      <c r="G237" s="230"/>
      <c r="H237" s="230"/>
      <c r="I237" s="230"/>
      <c r="J237" s="231" t="s">
        <v>1767</v>
      </c>
      <c r="K237" s="232">
        <v>1</v>
      </c>
      <c r="L237" s="233">
        <v>0</v>
      </c>
      <c r="M237" s="234"/>
      <c r="N237" s="235">
        <f>ROUND(L237*K237,2)</f>
        <v>0</v>
      </c>
      <c r="O237" s="235"/>
      <c r="P237" s="235"/>
      <c r="Q237" s="235"/>
      <c r="R237" s="48"/>
      <c r="T237" s="236" t="s">
        <v>22</v>
      </c>
      <c r="U237" s="56" t="s">
        <v>46</v>
      </c>
      <c r="V237" s="47"/>
      <c r="W237" s="237">
        <f>V237*K237</f>
        <v>0</v>
      </c>
      <c r="X237" s="237">
        <v>0</v>
      </c>
      <c r="Y237" s="237">
        <f>X237*K237</f>
        <v>0</v>
      </c>
      <c r="Z237" s="237">
        <v>0</v>
      </c>
      <c r="AA237" s="238">
        <f>Z237*K237</f>
        <v>0</v>
      </c>
      <c r="AR237" s="21" t="s">
        <v>251</v>
      </c>
      <c r="AT237" s="21" t="s">
        <v>192</v>
      </c>
      <c r="AU237" s="21" t="s">
        <v>96</v>
      </c>
      <c r="AY237" s="21" t="s">
        <v>191</v>
      </c>
      <c r="BE237" s="152">
        <f>IF(U237="základní",N237,0)</f>
        <v>0</v>
      </c>
      <c r="BF237" s="152">
        <f>IF(U237="snížená",N237,0)</f>
        <v>0</v>
      </c>
      <c r="BG237" s="152">
        <f>IF(U237="zákl. přenesená",N237,0)</f>
        <v>0</v>
      </c>
      <c r="BH237" s="152">
        <f>IF(U237="sníž. přenesená",N237,0)</f>
        <v>0</v>
      </c>
      <c r="BI237" s="152">
        <f>IF(U237="nulová",N237,0)</f>
        <v>0</v>
      </c>
      <c r="BJ237" s="21" t="s">
        <v>89</v>
      </c>
      <c r="BK237" s="152">
        <f>ROUND(L237*K237,2)</f>
        <v>0</v>
      </c>
      <c r="BL237" s="21" t="s">
        <v>251</v>
      </c>
      <c r="BM237" s="21" t="s">
        <v>2591</v>
      </c>
    </row>
    <row r="238" s="1" customFormat="1" ht="25.5" customHeight="1">
      <c r="B238" s="46"/>
      <c r="C238" s="228" t="s">
        <v>1542</v>
      </c>
      <c r="D238" s="228" t="s">
        <v>192</v>
      </c>
      <c r="E238" s="229" t="s">
        <v>2592</v>
      </c>
      <c r="F238" s="230" t="s">
        <v>2473</v>
      </c>
      <c r="G238" s="230"/>
      <c r="H238" s="230"/>
      <c r="I238" s="230"/>
      <c r="J238" s="231" t="s">
        <v>1767</v>
      </c>
      <c r="K238" s="232">
        <v>1</v>
      </c>
      <c r="L238" s="233">
        <v>0</v>
      </c>
      <c r="M238" s="234"/>
      <c r="N238" s="235">
        <f>ROUND(L238*K238,2)</f>
        <v>0</v>
      </c>
      <c r="O238" s="235"/>
      <c r="P238" s="235"/>
      <c r="Q238" s="235"/>
      <c r="R238" s="48"/>
      <c r="T238" s="236" t="s">
        <v>22</v>
      </c>
      <c r="U238" s="56" t="s">
        <v>46</v>
      </c>
      <c r="V238" s="47"/>
      <c r="W238" s="237">
        <f>V238*K238</f>
        <v>0</v>
      </c>
      <c r="X238" s="237">
        <v>0</v>
      </c>
      <c r="Y238" s="237">
        <f>X238*K238</f>
        <v>0</v>
      </c>
      <c r="Z238" s="237">
        <v>0</v>
      </c>
      <c r="AA238" s="238">
        <f>Z238*K238</f>
        <v>0</v>
      </c>
      <c r="AR238" s="21" t="s">
        <v>251</v>
      </c>
      <c r="AT238" s="21" t="s">
        <v>192</v>
      </c>
      <c r="AU238" s="21" t="s">
        <v>96</v>
      </c>
      <c r="AY238" s="21" t="s">
        <v>191</v>
      </c>
      <c r="BE238" s="152">
        <f>IF(U238="základní",N238,0)</f>
        <v>0</v>
      </c>
      <c r="BF238" s="152">
        <f>IF(U238="snížená",N238,0)</f>
        <v>0</v>
      </c>
      <c r="BG238" s="152">
        <f>IF(U238="zákl. přenesená",N238,0)</f>
        <v>0</v>
      </c>
      <c r="BH238" s="152">
        <f>IF(U238="sníž. přenesená",N238,0)</f>
        <v>0</v>
      </c>
      <c r="BI238" s="152">
        <f>IF(U238="nulová",N238,0)</f>
        <v>0</v>
      </c>
      <c r="BJ238" s="21" t="s">
        <v>89</v>
      </c>
      <c r="BK238" s="152">
        <f>ROUND(L238*K238,2)</f>
        <v>0</v>
      </c>
      <c r="BL238" s="21" t="s">
        <v>251</v>
      </c>
      <c r="BM238" s="21" t="s">
        <v>2593</v>
      </c>
    </row>
    <row r="239" s="1" customFormat="1" ht="16.5" customHeight="1">
      <c r="B239" s="46"/>
      <c r="C239" s="228" t="s">
        <v>1547</v>
      </c>
      <c r="D239" s="228" t="s">
        <v>192</v>
      </c>
      <c r="E239" s="229" t="s">
        <v>2594</v>
      </c>
      <c r="F239" s="230" t="s">
        <v>2595</v>
      </c>
      <c r="G239" s="230"/>
      <c r="H239" s="230"/>
      <c r="I239" s="230"/>
      <c r="J239" s="231" t="s">
        <v>348</v>
      </c>
      <c r="K239" s="232">
        <v>200</v>
      </c>
      <c r="L239" s="233">
        <v>0</v>
      </c>
      <c r="M239" s="234"/>
      <c r="N239" s="235">
        <f>ROUND(L239*K239,2)</f>
        <v>0</v>
      </c>
      <c r="O239" s="235"/>
      <c r="P239" s="235"/>
      <c r="Q239" s="235"/>
      <c r="R239" s="48"/>
      <c r="T239" s="236" t="s">
        <v>22</v>
      </c>
      <c r="U239" s="56" t="s">
        <v>46</v>
      </c>
      <c r="V239" s="47"/>
      <c r="W239" s="237">
        <f>V239*K239</f>
        <v>0</v>
      </c>
      <c r="X239" s="237">
        <v>0</v>
      </c>
      <c r="Y239" s="237">
        <f>X239*K239</f>
        <v>0</v>
      </c>
      <c r="Z239" s="237">
        <v>0</v>
      </c>
      <c r="AA239" s="238">
        <f>Z239*K239</f>
        <v>0</v>
      </c>
      <c r="AR239" s="21" t="s">
        <v>251</v>
      </c>
      <c r="AT239" s="21" t="s">
        <v>192</v>
      </c>
      <c r="AU239" s="21" t="s">
        <v>96</v>
      </c>
      <c r="AY239" s="21" t="s">
        <v>191</v>
      </c>
      <c r="BE239" s="152">
        <f>IF(U239="základní",N239,0)</f>
        <v>0</v>
      </c>
      <c r="BF239" s="152">
        <f>IF(U239="snížená",N239,0)</f>
        <v>0</v>
      </c>
      <c r="BG239" s="152">
        <f>IF(U239="zákl. přenesená",N239,0)</f>
        <v>0</v>
      </c>
      <c r="BH239" s="152">
        <f>IF(U239="sníž. přenesená",N239,0)</f>
        <v>0</v>
      </c>
      <c r="BI239" s="152">
        <f>IF(U239="nulová",N239,0)</f>
        <v>0</v>
      </c>
      <c r="BJ239" s="21" t="s">
        <v>89</v>
      </c>
      <c r="BK239" s="152">
        <f>ROUND(L239*K239,2)</f>
        <v>0</v>
      </c>
      <c r="BL239" s="21" t="s">
        <v>251</v>
      </c>
      <c r="BM239" s="21" t="s">
        <v>2596</v>
      </c>
    </row>
    <row r="240" s="1" customFormat="1" ht="16.5" customHeight="1">
      <c r="B240" s="46"/>
      <c r="C240" s="47"/>
      <c r="D240" s="47"/>
      <c r="E240" s="47"/>
      <c r="F240" s="258" t="s">
        <v>2597</v>
      </c>
      <c r="G240" s="67"/>
      <c r="H240" s="67"/>
      <c r="I240" s="67"/>
      <c r="J240" s="47"/>
      <c r="K240" s="47"/>
      <c r="L240" s="47"/>
      <c r="M240" s="47"/>
      <c r="N240" s="47"/>
      <c r="O240" s="47"/>
      <c r="P240" s="47"/>
      <c r="Q240" s="47"/>
      <c r="R240" s="48"/>
      <c r="T240" s="197"/>
      <c r="U240" s="47"/>
      <c r="V240" s="47"/>
      <c r="W240" s="47"/>
      <c r="X240" s="47"/>
      <c r="Y240" s="47"/>
      <c r="Z240" s="47"/>
      <c r="AA240" s="100"/>
      <c r="AT240" s="21" t="s">
        <v>312</v>
      </c>
      <c r="AU240" s="21" t="s">
        <v>96</v>
      </c>
    </row>
    <row r="241" s="1" customFormat="1" ht="49.92" customHeight="1">
      <c r="B241" s="46"/>
      <c r="C241" s="47"/>
      <c r="D241" s="217" t="s">
        <v>282</v>
      </c>
      <c r="E241" s="47"/>
      <c r="F241" s="47"/>
      <c r="G241" s="47"/>
      <c r="H241" s="47"/>
      <c r="I241" s="47"/>
      <c r="J241" s="47"/>
      <c r="K241" s="47"/>
      <c r="L241" s="47"/>
      <c r="M241" s="47"/>
      <c r="N241" s="261">
        <f>BK241</f>
        <v>0</v>
      </c>
      <c r="O241" s="262"/>
      <c r="P241" s="262"/>
      <c r="Q241" s="262"/>
      <c r="R241" s="48"/>
      <c r="T241" s="197"/>
      <c r="U241" s="47"/>
      <c r="V241" s="47"/>
      <c r="W241" s="47"/>
      <c r="X241" s="47"/>
      <c r="Y241" s="47"/>
      <c r="Z241" s="47"/>
      <c r="AA241" s="100"/>
      <c r="AT241" s="21" t="s">
        <v>80</v>
      </c>
      <c r="AU241" s="21" t="s">
        <v>81</v>
      </c>
      <c r="AY241" s="21" t="s">
        <v>283</v>
      </c>
      <c r="BK241" s="152">
        <f>SUM(BK242:BK246)</f>
        <v>0</v>
      </c>
    </row>
    <row r="242" s="1" customFormat="1" ht="22.32" customHeight="1">
      <c r="B242" s="46"/>
      <c r="C242" s="243" t="s">
        <v>22</v>
      </c>
      <c r="D242" s="243" t="s">
        <v>192</v>
      </c>
      <c r="E242" s="244" t="s">
        <v>22</v>
      </c>
      <c r="F242" s="245" t="s">
        <v>22</v>
      </c>
      <c r="G242" s="245"/>
      <c r="H242" s="245"/>
      <c r="I242" s="245"/>
      <c r="J242" s="246" t="s">
        <v>22</v>
      </c>
      <c r="K242" s="247"/>
      <c r="L242" s="233"/>
      <c r="M242" s="235"/>
      <c r="N242" s="235">
        <f>BK242</f>
        <v>0</v>
      </c>
      <c r="O242" s="235"/>
      <c r="P242" s="235"/>
      <c r="Q242" s="235"/>
      <c r="R242" s="48"/>
      <c r="T242" s="236" t="s">
        <v>22</v>
      </c>
      <c r="U242" s="248" t="s">
        <v>46</v>
      </c>
      <c r="V242" s="47"/>
      <c r="W242" s="47"/>
      <c r="X242" s="47"/>
      <c r="Y242" s="47"/>
      <c r="Z242" s="47"/>
      <c r="AA242" s="100"/>
      <c r="AT242" s="21" t="s">
        <v>283</v>
      </c>
      <c r="AU242" s="21" t="s">
        <v>89</v>
      </c>
      <c r="AY242" s="21" t="s">
        <v>283</v>
      </c>
      <c r="BE242" s="152">
        <f>IF(U242="základní",N242,0)</f>
        <v>0</v>
      </c>
      <c r="BF242" s="152">
        <f>IF(U242="snížená",N242,0)</f>
        <v>0</v>
      </c>
      <c r="BG242" s="152">
        <f>IF(U242="zákl. přenesená",N242,0)</f>
        <v>0</v>
      </c>
      <c r="BH242" s="152">
        <f>IF(U242="sníž. přenesená",N242,0)</f>
        <v>0</v>
      </c>
      <c r="BI242" s="152">
        <f>IF(U242="nulová",N242,0)</f>
        <v>0</v>
      </c>
      <c r="BJ242" s="21" t="s">
        <v>89</v>
      </c>
      <c r="BK242" s="152">
        <f>L242*K242</f>
        <v>0</v>
      </c>
    </row>
    <row r="243" s="1" customFormat="1" ht="22.32" customHeight="1">
      <c r="B243" s="46"/>
      <c r="C243" s="243" t="s">
        <v>22</v>
      </c>
      <c r="D243" s="243" t="s">
        <v>192</v>
      </c>
      <c r="E243" s="244" t="s">
        <v>22</v>
      </c>
      <c r="F243" s="245" t="s">
        <v>22</v>
      </c>
      <c r="G243" s="245"/>
      <c r="H243" s="245"/>
      <c r="I243" s="245"/>
      <c r="J243" s="246" t="s">
        <v>22</v>
      </c>
      <c r="K243" s="247"/>
      <c r="L243" s="233"/>
      <c r="M243" s="235"/>
      <c r="N243" s="235">
        <f>BK243</f>
        <v>0</v>
      </c>
      <c r="O243" s="235"/>
      <c r="P243" s="235"/>
      <c r="Q243" s="235"/>
      <c r="R243" s="48"/>
      <c r="T243" s="236" t="s">
        <v>22</v>
      </c>
      <c r="U243" s="248" t="s">
        <v>46</v>
      </c>
      <c r="V243" s="47"/>
      <c r="W243" s="47"/>
      <c r="X243" s="47"/>
      <c r="Y243" s="47"/>
      <c r="Z243" s="47"/>
      <c r="AA243" s="100"/>
      <c r="AT243" s="21" t="s">
        <v>283</v>
      </c>
      <c r="AU243" s="21" t="s">
        <v>89</v>
      </c>
      <c r="AY243" s="21" t="s">
        <v>283</v>
      </c>
      <c r="BE243" s="152">
        <f>IF(U243="základní",N243,0)</f>
        <v>0</v>
      </c>
      <c r="BF243" s="152">
        <f>IF(U243="snížená",N243,0)</f>
        <v>0</v>
      </c>
      <c r="BG243" s="152">
        <f>IF(U243="zákl. přenesená",N243,0)</f>
        <v>0</v>
      </c>
      <c r="BH243" s="152">
        <f>IF(U243="sníž. přenesená",N243,0)</f>
        <v>0</v>
      </c>
      <c r="BI243" s="152">
        <f>IF(U243="nulová",N243,0)</f>
        <v>0</v>
      </c>
      <c r="BJ243" s="21" t="s">
        <v>89</v>
      </c>
      <c r="BK243" s="152">
        <f>L243*K243</f>
        <v>0</v>
      </c>
    </row>
    <row r="244" s="1" customFormat="1" ht="22.32" customHeight="1">
      <c r="B244" s="46"/>
      <c r="C244" s="243" t="s">
        <v>22</v>
      </c>
      <c r="D244" s="243" t="s">
        <v>192</v>
      </c>
      <c r="E244" s="244" t="s">
        <v>22</v>
      </c>
      <c r="F244" s="245" t="s">
        <v>22</v>
      </c>
      <c r="G244" s="245"/>
      <c r="H244" s="245"/>
      <c r="I244" s="245"/>
      <c r="J244" s="246" t="s">
        <v>22</v>
      </c>
      <c r="K244" s="247"/>
      <c r="L244" s="233"/>
      <c r="M244" s="235"/>
      <c r="N244" s="235">
        <f>BK244</f>
        <v>0</v>
      </c>
      <c r="O244" s="235"/>
      <c r="P244" s="235"/>
      <c r="Q244" s="235"/>
      <c r="R244" s="48"/>
      <c r="T244" s="236" t="s">
        <v>22</v>
      </c>
      <c r="U244" s="248" t="s">
        <v>46</v>
      </c>
      <c r="V244" s="47"/>
      <c r="W244" s="47"/>
      <c r="X244" s="47"/>
      <c r="Y244" s="47"/>
      <c r="Z244" s="47"/>
      <c r="AA244" s="100"/>
      <c r="AT244" s="21" t="s">
        <v>283</v>
      </c>
      <c r="AU244" s="21" t="s">
        <v>89</v>
      </c>
      <c r="AY244" s="21" t="s">
        <v>283</v>
      </c>
      <c r="BE244" s="152">
        <f>IF(U244="základní",N244,0)</f>
        <v>0</v>
      </c>
      <c r="BF244" s="152">
        <f>IF(U244="snížená",N244,0)</f>
        <v>0</v>
      </c>
      <c r="BG244" s="152">
        <f>IF(U244="zákl. přenesená",N244,0)</f>
        <v>0</v>
      </c>
      <c r="BH244" s="152">
        <f>IF(U244="sníž. přenesená",N244,0)</f>
        <v>0</v>
      </c>
      <c r="BI244" s="152">
        <f>IF(U244="nulová",N244,0)</f>
        <v>0</v>
      </c>
      <c r="BJ244" s="21" t="s">
        <v>89</v>
      </c>
      <c r="BK244" s="152">
        <f>L244*K244</f>
        <v>0</v>
      </c>
    </row>
    <row r="245" s="1" customFormat="1" ht="22.32" customHeight="1">
      <c r="B245" s="46"/>
      <c r="C245" s="243" t="s">
        <v>22</v>
      </c>
      <c r="D245" s="243" t="s">
        <v>192</v>
      </c>
      <c r="E245" s="244" t="s">
        <v>22</v>
      </c>
      <c r="F245" s="245" t="s">
        <v>22</v>
      </c>
      <c r="G245" s="245"/>
      <c r="H245" s="245"/>
      <c r="I245" s="245"/>
      <c r="J245" s="246" t="s">
        <v>22</v>
      </c>
      <c r="K245" s="247"/>
      <c r="L245" s="233"/>
      <c r="M245" s="235"/>
      <c r="N245" s="235">
        <f>BK245</f>
        <v>0</v>
      </c>
      <c r="O245" s="235"/>
      <c r="P245" s="235"/>
      <c r="Q245" s="235"/>
      <c r="R245" s="48"/>
      <c r="T245" s="236" t="s">
        <v>22</v>
      </c>
      <c r="U245" s="248" t="s">
        <v>46</v>
      </c>
      <c r="V245" s="47"/>
      <c r="W245" s="47"/>
      <c r="X245" s="47"/>
      <c r="Y245" s="47"/>
      <c r="Z245" s="47"/>
      <c r="AA245" s="100"/>
      <c r="AT245" s="21" t="s">
        <v>283</v>
      </c>
      <c r="AU245" s="21" t="s">
        <v>89</v>
      </c>
      <c r="AY245" s="21" t="s">
        <v>283</v>
      </c>
      <c r="BE245" s="152">
        <f>IF(U245="základní",N245,0)</f>
        <v>0</v>
      </c>
      <c r="BF245" s="152">
        <f>IF(U245="snížená",N245,0)</f>
        <v>0</v>
      </c>
      <c r="BG245" s="152">
        <f>IF(U245="zákl. přenesená",N245,0)</f>
        <v>0</v>
      </c>
      <c r="BH245" s="152">
        <f>IF(U245="sníž. přenesená",N245,0)</f>
        <v>0</v>
      </c>
      <c r="BI245" s="152">
        <f>IF(U245="nulová",N245,0)</f>
        <v>0</v>
      </c>
      <c r="BJ245" s="21" t="s">
        <v>89</v>
      </c>
      <c r="BK245" s="152">
        <f>L245*K245</f>
        <v>0</v>
      </c>
    </row>
    <row r="246" s="1" customFormat="1" ht="22.32" customHeight="1">
      <c r="B246" s="46"/>
      <c r="C246" s="243" t="s">
        <v>22</v>
      </c>
      <c r="D246" s="243" t="s">
        <v>192</v>
      </c>
      <c r="E246" s="244" t="s">
        <v>22</v>
      </c>
      <c r="F246" s="245" t="s">
        <v>22</v>
      </c>
      <c r="G246" s="245"/>
      <c r="H246" s="245"/>
      <c r="I246" s="245"/>
      <c r="J246" s="246" t="s">
        <v>22</v>
      </c>
      <c r="K246" s="247"/>
      <c r="L246" s="233"/>
      <c r="M246" s="235"/>
      <c r="N246" s="235">
        <f>BK246</f>
        <v>0</v>
      </c>
      <c r="O246" s="235"/>
      <c r="P246" s="235"/>
      <c r="Q246" s="235"/>
      <c r="R246" s="48"/>
      <c r="T246" s="236" t="s">
        <v>22</v>
      </c>
      <c r="U246" s="248" t="s">
        <v>46</v>
      </c>
      <c r="V246" s="72"/>
      <c r="W246" s="72"/>
      <c r="X246" s="72"/>
      <c r="Y246" s="72"/>
      <c r="Z246" s="72"/>
      <c r="AA246" s="74"/>
      <c r="AT246" s="21" t="s">
        <v>283</v>
      </c>
      <c r="AU246" s="21" t="s">
        <v>89</v>
      </c>
      <c r="AY246" s="21" t="s">
        <v>283</v>
      </c>
      <c r="BE246" s="152">
        <f>IF(U246="základní",N246,0)</f>
        <v>0</v>
      </c>
      <c r="BF246" s="152">
        <f>IF(U246="snížená",N246,0)</f>
        <v>0</v>
      </c>
      <c r="BG246" s="152">
        <f>IF(U246="zákl. přenesená",N246,0)</f>
        <v>0</v>
      </c>
      <c r="BH246" s="152">
        <f>IF(U246="sníž. přenesená",N246,0)</f>
        <v>0</v>
      </c>
      <c r="BI246" s="152">
        <f>IF(U246="nulová",N246,0)</f>
        <v>0</v>
      </c>
      <c r="BJ246" s="21" t="s">
        <v>89</v>
      </c>
      <c r="BK246" s="152">
        <f>L246*K246</f>
        <v>0</v>
      </c>
    </row>
    <row r="247" s="1" customFormat="1" ht="6.96" customHeight="1">
      <c r="B247" s="75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7"/>
    </row>
  </sheetData>
  <sheetProtection sheet="1" objects="1" scenarios="1" spinCount="10" saltValue="f6502h2Z9jLXvGM5F0smC4slMVVMtG8Yo7UGSl2ljdflW0ihSUgJ/cksYLFd/J8Q2p39R2n0oidGeBJonPHDFg==" hashValue="K7yWHEIHC5JMdtVLiUK5KR6Ai/+ExhKVChsuMOmU8f7j/4B3BDak4OrVMzW8SP4PfeNJdO6XkOriM+mADz4GiA==" algorithmName="SHA-512" password="CC35"/>
  <mergeCells count="383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N100:Q100"/>
    <mergeCell ref="N101:Q101"/>
    <mergeCell ref="N102:Q102"/>
    <mergeCell ref="N103:Q103"/>
    <mergeCell ref="N104:Q104"/>
    <mergeCell ref="N105:Q105"/>
    <mergeCell ref="N106:Q106"/>
    <mergeCell ref="N108:Q108"/>
    <mergeCell ref="D109:H109"/>
    <mergeCell ref="N109:Q109"/>
    <mergeCell ref="D110:H110"/>
    <mergeCell ref="N110:Q110"/>
    <mergeCell ref="D111:H111"/>
    <mergeCell ref="N111:Q111"/>
    <mergeCell ref="D112:H112"/>
    <mergeCell ref="N112:Q112"/>
    <mergeCell ref="D113:H113"/>
    <mergeCell ref="N113:Q113"/>
    <mergeCell ref="N114:Q114"/>
    <mergeCell ref="L116:Q116"/>
    <mergeCell ref="C122:Q122"/>
    <mergeCell ref="F124:P124"/>
    <mergeCell ref="F125:P125"/>
    <mergeCell ref="F126:P126"/>
    <mergeCell ref="M128:P128"/>
    <mergeCell ref="M130:Q130"/>
    <mergeCell ref="M131:Q131"/>
    <mergeCell ref="F133:I133"/>
    <mergeCell ref="L133:M133"/>
    <mergeCell ref="N133:Q133"/>
    <mergeCell ref="F137:I137"/>
    <mergeCell ref="L137:M137"/>
    <mergeCell ref="N137:Q137"/>
    <mergeCell ref="F138:I138"/>
    <mergeCell ref="L138:M138"/>
    <mergeCell ref="N138:Q138"/>
    <mergeCell ref="F139:I139"/>
    <mergeCell ref="L139:M139"/>
    <mergeCell ref="N139:Q139"/>
    <mergeCell ref="F140:I140"/>
    <mergeCell ref="L140:M140"/>
    <mergeCell ref="N140:Q140"/>
    <mergeCell ref="F141:I141"/>
    <mergeCell ref="L141:M141"/>
    <mergeCell ref="N141:Q141"/>
    <mergeCell ref="F142:I142"/>
    <mergeCell ref="L142:M142"/>
    <mergeCell ref="N142:Q142"/>
    <mergeCell ref="F144:I144"/>
    <mergeCell ref="L144:M144"/>
    <mergeCell ref="N144:Q144"/>
    <mergeCell ref="F145:I145"/>
    <mergeCell ref="L145:M145"/>
    <mergeCell ref="N145:Q145"/>
    <mergeCell ref="F146:I146"/>
    <mergeCell ref="L146:M146"/>
    <mergeCell ref="N146:Q146"/>
    <mergeCell ref="F147:I147"/>
    <mergeCell ref="L147:M147"/>
    <mergeCell ref="N147:Q147"/>
    <mergeCell ref="F148:I148"/>
    <mergeCell ref="L148:M148"/>
    <mergeCell ref="N148:Q148"/>
    <mergeCell ref="F149:I149"/>
    <mergeCell ref="L149:M149"/>
    <mergeCell ref="N149:Q149"/>
    <mergeCell ref="F151:I151"/>
    <mergeCell ref="L151:M151"/>
    <mergeCell ref="N151:Q151"/>
    <mergeCell ref="F152:I152"/>
    <mergeCell ref="L152:M152"/>
    <mergeCell ref="N152:Q152"/>
    <mergeCell ref="F154:I154"/>
    <mergeCell ref="L154:M154"/>
    <mergeCell ref="N154:Q154"/>
    <mergeCell ref="F156:I156"/>
    <mergeCell ref="L156:M156"/>
    <mergeCell ref="N156:Q156"/>
    <mergeCell ref="F157:I157"/>
    <mergeCell ref="L157:M157"/>
    <mergeCell ref="N157:Q157"/>
    <mergeCell ref="F158:I158"/>
    <mergeCell ref="L158:M158"/>
    <mergeCell ref="N158:Q158"/>
    <mergeCell ref="F159:I159"/>
    <mergeCell ref="L159:M159"/>
    <mergeCell ref="N159:Q159"/>
    <mergeCell ref="F160:I160"/>
    <mergeCell ref="L160:M160"/>
    <mergeCell ref="N160:Q160"/>
    <mergeCell ref="F161:I161"/>
    <mergeCell ref="L161:M161"/>
    <mergeCell ref="N161:Q161"/>
    <mergeCell ref="F162:I162"/>
    <mergeCell ref="L162:M162"/>
    <mergeCell ref="N162:Q162"/>
    <mergeCell ref="F163:I163"/>
    <mergeCell ref="L163:M163"/>
    <mergeCell ref="N163:Q163"/>
    <mergeCell ref="F164:I164"/>
    <mergeCell ref="L164:M164"/>
    <mergeCell ref="N164:Q164"/>
    <mergeCell ref="F165:I165"/>
    <mergeCell ref="L165:M165"/>
    <mergeCell ref="N165:Q165"/>
    <mergeCell ref="F166:I166"/>
    <mergeCell ref="L166:M166"/>
    <mergeCell ref="N166:Q166"/>
    <mergeCell ref="F167:I167"/>
    <mergeCell ref="L167:M167"/>
    <mergeCell ref="N167:Q167"/>
    <mergeCell ref="F169:I169"/>
    <mergeCell ref="L169:M169"/>
    <mergeCell ref="N169:Q169"/>
    <mergeCell ref="F170:I170"/>
    <mergeCell ref="L170:M170"/>
    <mergeCell ref="N170:Q170"/>
    <mergeCell ref="F171:I171"/>
    <mergeCell ref="L171:M171"/>
    <mergeCell ref="N171:Q171"/>
    <mergeCell ref="F172:I172"/>
    <mergeCell ref="L172:M172"/>
    <mergeCell ref="N172:Q172"/>
    <mergeCell ref="F173:I173"/>
    <mergeCell ref="L173:M173"/>
    <mergeCell ref="N173:Q173"/>
    <mergeCell ref="F174:I174"/>
    <mergeCell ref="L174:M174"/>
    <mergeCell ref="N174:Q174"/>
    <mergeCell ref="F175:I175"/>
    <mergeCell ref="L175:M175"/>
    <mergeCell ref="N175:Q175"/>
    <mergeCell ref="F176:I176"/>
    <mergeCell ref="L176:M176"/>
    <mergeCell ref="N176:Q176"/>
    <mergeCell ref="F179:I179"/>
    <mergeCell ref="L179:M179"/>
    <mergeCell ref="N179:Q179"/>
    <mergeCell ref="F180:I180"/>
    <mergeCell ref="L180:M180"/>
    <mergeCell ref="N180:Q180"/>
    <mergeCell ref="F181:I181"/>
    <mergeCell ref="L181:M181"/>
    <mergeCell ref="N181:Q181"/>
    <mergeCell ref="F182:I182"/>
    <mergeCell ref="L182:M182"/>
    <mergeCell ref="N182:Q182"/>
    <mergeCell ref="F183:I183"/>
    <mergeCell ref="L183:M183"/>
    <mergeCell ref="N183:Q183"/>
    <mergeCell ref="F184:I184"/>
    <mergeCell ref="L184:M184"/>
    <mergeCell ref="N184:Q184"/>
    <mergeCell ref="F185:I185"/>
    <mergeCell ref="L185:M185"/>
    <mergeCell ref="N185:Q185"/>
    <mergeCell ref="F187:I187"/>
    <mergeCell ref="L187:M187"/>
    <mergeCell ref="N187:Q187"/>
    <mergeCell ref="F188:I188"/>
    <mergeCell ref="L188:M188"/>
    <mergeCell ref="N188:Q188"/>
    <mergeCell ref="F189:I189"/>
    <mergeCell ref="L189:M189"/>
    <mergeCell ref="N189:Q189"/>
    <mergeCell ref="F190:I190"/>
    <mergeCell ref="L190:M190"/>
    <mergeCell ref="N190:Q190"/>
    <mergeCell ref="F191:I191"/>
    <mergeCell ref="L191:M191"/>
    <mergeCell ref="N191:Q191"/>
    <mergeCell ref="F192:I192"/>
    <mergeCell ref="L192:M192"/>
    <mergeCell ref="N192:Q192"/>
    <mergeCell ref="F193:I193"/>
    <mergeCell ref="L193:M193"/>
    <mergeCell ref="N193:Q193"/>
    <mergeCell ref="F194:I194"/>
    <mergeCell ref="L194:M194"/>
    <mergeCell ref="N194:Q194"/>
    <mergeCell ref="F195:I195"/>
    <mergeCell ref="L195:M195"/>
    <mergeCell ref="N195:Q195"/>
    <mergeCell ref="F196:I196"/>
    <mergeCell ref="L196:M196"/>
    <mergeCell ref="N196:Q196"/>
    <mergeCell ref="F198:I198"/>
    <mergeCell ref="L198:M198"/>
    <mergeCell ref="N198:Q198"/>
    <mergeCell ref="F199:I199"/>
    <mergeCell ref="L199:M199"/>
    <mergeCell ref="N199:Q199"/>
    <mergeCell ref="F200:I200"/>
    <mergeCell ref="L200:M200"/>
    <mergeCell ref="N200:Q200"/>
    <mergeCell ref="F201:I201"/>
    <mergeCell ref="L201:M201"/>
    <mergeCell ref="N201:Q201"/>
    <mergeCell ref="F202:I202"/>
    <mergeCell ref="L202:M202"/>
    <mergeCell ref="N202:Q202"/>
    <mergeCell ref="F203:I203"/>
    <mergeCell ref="L203:M203"/>
    <mergeCell ref="N203:Q203"/>
    <mergeCell ref="F204:I204"/>
    <mergeCell ref="L204:M204"/>
    <mergeCell ref="N204:Q204"/>
    <mergeCell ref="F206:I206"/>
    <mergeCell ref="L206:M206"/>
    <mergeCell ref="N206:Q206"/>
    <mergeCell ref="F207:I207"/>
    <mergeCell ref="L207:M207"/>
    <mergeCell ref="N207:Q207"/>
    <mergeCell ref="F209:I209"/>
    <mergeCell ref="L209:M209"/>
    <mergeCell ref="N209:Q209"/>
    <mergeCell ref="F210:I210"/>
    <mergeCell ref="L210:M210"/>
    <mergeCell ref="N210:Q210"/>
    <mergeCell ref="F211:I211"/>
    <mergeCell ref="L211:M211"/>
    <mergeCell ref="N211:Q211"/>
    <mergeCell ref="F212:I212"/>
    <mergeCell ref="L212:M212"/>
    <mergeCell ref="N212:Q212"/>
    <mergeCell ref="F214:I214"/>
    <mergeCell ref="L214:M214"/>
    <mergeCell ref="N214:Q214"/>
    <mergeCell ref="F215:I215"/>
    <mergeCell ref="L215:M215"/>
    <mergeCell ref="N215:Q215"/>
    <mergeCell ref="F216:I216"/>
    <mergeCell ref="L216:M216"/>
    <mergeCell ref="N216:Q216"/>
    <mergeCell ref="F217:I217"/>
    <mergeCell ref="L217:M217"/>
    <mergeCell ref="N217:Q217"/>
    <mergeCell ref="F218:I218"/>
    <mergeCell ref="L218:M218"/>
    <mergeCell ref="N218:Q218"/>
    <mergeCell ref="F220:I220"/>
    <mergeCell ref="L220:M220"/>
    <mergeCell ref="N220:Q220"/>
    <mergeCell ref="F222:I222"/>
    <mergeCell ref="L222:M222"/>
    <mergeCell ref="N222:Q222"/>
    <mergeCell ref="F223:I223"/>
    <mergeCell ref="L223:M223"/>
    <mergeCell ref="N223:Q223"/>
    <mergeCell ref="F224:I224"/>
    <mergeCell ref="L224:M224"/>
    <mergeCell ref="N224:Q224"/>
    <mergeCell ref="F225:I225"/>
    <mergeCell ref="L225:M225"/>
    <mergeCell ref="N225:Q225"/>
    <mergeCell ref="F226:I226"/>
    <mergeCell ref="L226:M226"/>
    <mergeCell ref="N226:Q226"/>
    <mergeCell ref="F227:I227"/>
    <mergeCell ref="L227:M227"/>
    <mergeCell ref="N227:Q227"/>
    <mergeCell ref="F228:I228"/>
    <mergeCell ref="L228:M228"/>
    <mergeCell ref="N228:Q228"/>
    <mergeCell ref="F229:I229"/>
    <mergeCell ref="L229:M229"/>
    <mergeCell ref="N229:Q229"/>
    <mergeCell ref="F230:I230"/>
    <mergeCell ref="L230:M230"/>
    <mergeCell ref="N230:Q230"/>
    <mergeCell ref="F231:I231"/>
    <mergeCell ref="L231:M231"/>
    <mergeCell ref="N231:Q231"/>
    <mergeCell ref="F232:I232"/>
    <mergeCell ref="L232:M232"/>
    <mergeCell ref="N232:Q232"/>
    <mergeCell ref="F233:I233"/>
    <mergeCell ref="L233:M233"/>
    <mergeCell ref="N233:Q233"/>
    <mergeCell ref="F234:I234"/>
    <mergeCell ref="L234:M234"/>
    <mergeCell ref="N234:Q234"/>
    <mergeCell ref="F235:I235"/>
    <mergeCell ref="L235:M235"/>
    <mergeCell ref="N235:Q235"/>
    <mergeCell ref="F236:I236"/>
    <mergeCell ref="L236:M236"/>
    <mergeCell ref="N236:Q236"/>
    <mergeCell ref="F237:I237"/>
    <mergeCell ref="L237:M237"/>
    <mergeCell ref="N237:Q237"/>
    <mergeCell ref="F238:I238"/>
    <mergeCell ref="L238:M238"/>
    <mergeCell ref="N238:Q238"/>
    <mergeCell ref="F239:I239"/>
    <mergeCell ref="L239:M239"/>
    <mergeCell ref="N239:Q239"/>
    <mergeCell ref="F240:I240"/>
    <mergeCell ref="F242:I242"/>
    <mergeCell ref="L242:M242"/>
    <mergeCell ref="N242:Q242"/>
    <mergeCell ref="F243:I243"/>
    <mergeCell ref="L243:M243"/>
    <mergeCell ref="N243:Q243"/>
    <mergeCell ref="F244:I244"/>
    <mergeCell ref="L244:M244"/>
    <mergeCell ref="N244:Q244"/>
    <mergeCell ref="F245:I245"/>
    <mergeCell ref="L245:M245"/>
    <mergeCell ref="N245:Q245"/>
    <mergeCell ref="F246:I246"/>
    <mergeCell ref="L246:M246"/>
    <mergeCell ref="N246:Q246"/>
    <mergeCell ref="N134:Q134"/>
    <mergeCell ref="N135:Q135"/>
    <mergeCell ref="N136:Q136"/>
    <mergeCell ref="N143:Q143"/>
    <mergeCell ref="N150:Q150"/>
    <mergeCell ref="N153:Q153"/>
    <mergeCell ref="N155:Q155"/>
    <mergeCell ref="N168:Q168"/>
    <mergeCell ref="N177:Q177"/>
    <mergeCell ref="N178:Q178"/>
    <mergeCell ref="N186:Q186"/>
    <mergeCell ref="N197:Q197"/>
    <mergeCell ref="N205:Q205"/>
    <mergeCell ref="N208:Q208"/>
    <mergeCell ref="N213:Q213"/>
    <mergeCell ref="N219:Q219"/>
    <mergeCell ref="N221:Q221"/>
    <mergeCell ref="N241:Q241"/>
    <mergeCell ref="H1:K1"/>
    <mergeCell ref="S2:AC2"/>
  </mergeCells>
  <dataValidations count="2">
    <dataValidation type="list" allowBlank="1" showInputMessage="1" showErrorMessage="1" error="Povoleny jsou hodnoty K, M." sqref="D242:D247">
      <formula1>"K, M"</formula1>
    </dataValidation>
    <dataValidation type="list" allowBlank="1" showInputMessage="1" showErrorMessage="1" error="Povoleny jsou hodnoty základní, snížená, zákl. přenesená, sníž. přenesená, nulová." sqref="U242:U247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33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128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2386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2598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28.5" customHeight="1">
      <c r="B25" s="46"/>
      <c r="C25" s="47"/>
      <c r="D25" s="47"/>
      <c r="E25" s="42" t="s">
        <v>2599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N98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ROUND((((SUM(BE98:BE105)+SUM(BE124:BE186))+SUM(BE188:BE192))),2)</f>
        <v>0</v>
      </c>
      <c r="I33" s="47"/>
      <c r="J33" s="47"/>
      <c r="K33" s="47"/>
      <c r="L33" s="47"/>
      <c r="M33" s="170">
        <f>ROUND(((ROUND((SUM(BE98:BE105)+SUM(BE124:BE186)), 2)*F33)+SUM(BE188:BE192)*F33),2)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ROUND((((SUM(BF98:BF105)+SUM(BF124:BF186))+SUM(BF188:BF192))),2)</f>
        <v>0</v>
      </c>
      <c r="I34" s="47"/>
      <c r="J34" s="47"/>
      <c r="K34" s="47"/>
      <c r="L34" s="47"/>
      <c r="M34" s="170">
        <f>ROUND(((ROUND((SUM(BF98:BF105)+SUM(BF124:BF186)), 2)*F34)+SUM(BF188:BF192)*F34),2)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ROUND((((SUM(BG98:BG105)+SUM(BG124:BG186))+SUM(BG188:BG192))),2)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ROUND((((SUM(BH98:BH105)+SUM(BH124:BH186))+SUM(BH188:BH192))),2)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ROUND((((SUM(BI98:BI105)+SUM(BI124:BI186))+SUM(BI188:BI192))),2)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2386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N124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2600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N125</f>
        <v>0</v>
      </c>
      <c r="O90" s="184"/>
      <c r="P90" s="184"/>
      <c r="Q90" s="184"/>
      <c r="R90" s="187"/>
      <c r="T90" s="188"/>
      <c r="U90" s="188"/>
    </row>
    <row r="91" s="7" customFormat="1" ht="24.96" customHeight="1">
      <c r="B91" s="183"/>
      <c r="C91" s="184"/>
      <c r="D91" s="185" t="s">
        <v>2601</v>
      </c>
      <c r="E91" s="184"/>
      <c r="F91" s="184"/>
      <c r="G91" s="184"/>
      <c r="H91" s="184"/>
      <c r="I91" s="184"/>
      <c r="J91" s="184"/>
      <c r="K91" s="184"/>
      <c r="L91" s="184"/>
      <c r="M91" s="184"/>
      <c r="N91" s="186">
        <f>N136</f>
        <v>0</v>
      </c>
      <c r="O91" s="184"/>
      <c r="P91" s="184"/>
      <c r="Q91" s="184"/>
      <c r="R91" s="187"/>
      <c r="T91" s="188"/>
      <c r="U91" s="188"/>
    </row>
    <row r="92" s="7" customFormat="1" ht="24.96" customHeight="1">
      <c r="B92" s="183"/>
      <c r="C92" s="184"/>
      <c r="D92" s="185" t="s">
        <v>2602</v>
      </c>
      <c r="E92" s="184"/>
      <c r="F92" s="184"/>
      <c r="G92" s="184"/>
      <c r="H92" s="184"/>
      <c r="I92" s="184"/>
      <c r="J92" s="184"/>
      <c r="K92" s="184"/>
      <c r="L92" s="184"/>
      <c r="M92" s="184"/>
      <c r="N92" s="186">
        <f>N143</f>
        <v>0</v>
      </c>
      <c r="O92" s="184"/>
      <c r="P92" s="184"/>
      <c r="Q92" s="184"/>
      <c r="R92" s="187"/>
      <c r="T92" s="188"/>
      <c r="U92" s="188"/>
    </row>
    <row r="93" s="7" customFormat="1" ht="24.96" customHeight="1">
      <c r="B93" s="183"/>
      <c r="C93" s="184"/>
      <c r="D93" s="185" t="s">
        <v>2603</v>
      </c>
      <c r="E93" s="184"/>
      <c r="F93" s="184"/>
      <c r="G93" s="184"/>
      <c r="H93" s="184"/>
      <c r="I93" s="184"/>
      <c r="J93" s="184"/>
      <c r="K93" s="184"/>
      <c r="L93" s="184"/>
      <c r="M93" s="184"/>
      <c r="N93" s="186">
        <f>N149</f>
        <v>0</v>
      </c>
      <c r="O93" s="184"/>
      <c r="P93" s="184"/>
      <c r="Q93" s="184"/>
      <c r="R93" s="187"/>
      <c r="T93" s="188"/>
      <c r="U93" s="188"/>
    </row>
    <row r="94" s="7" customFormat="1" ht="24.96" customHeight="1">
      <c r="B94" s="183"/>
      <c r="C94" s="184"/>
      <c r="D94" s="185" t="s">
        <v>2604</v>
      </c>
      <c r="E94" s="184"/>
      <c r="F94" s="184"/>
      <c r="G94" s="184"/>
      <c r="H94" s="184"/>
      <c r="I94" s="184"/>
      <c r="J94" s="184"/>
      <c r="K94" s="184"/>
      <c r="L94" s="184"/>
      <c r="M94" s="184"/>
      <c r="N94" s="186">
        <f>N155</f>
        <v>0</v>
      </c>
      <c r="O94" s="184"/>
      <c r="P94" s="184"/>
      <c r="Q94" s="184"/>
      <c r="R94" s="187"/>
      <c r="T94" s="188"/>
      <c r="U94" s="188"/>
    </row>
    <row r="95" s="7" customFormat="1" ht="24.96" customHeight="1">
      <c r="B95" s="183"/>
      <c r="C95" s="184"/>
      <c r="D95" s="185" t="s">
        <v>2605</v>
      </c>
      <c r="E95" s="184"/>
      <c r="F95" s="184"/>
      <c r="G95" s="184"/>
      <c r="H95" s="184"/>
      <c r="I95" s="184"/>
      <c r="J95" s="184"/>
      <c r="K95" s="184"/>
      <c r="L95" s="184"/>
      <c r="M95" s="184"/>
      <c r="N95" s="186">
        <f>N168</f>
        <v>0</v>
      </c>
      <c r="O95" s="184"/>
      <c r="P95" s="184"/>
      <c r="Q95" s="184"/>
      <c r="R95" s="187"/>
      <c r="T95" s="188"/>
      <c r="U95" s="188"/>
    </row>
    <row r="96" s="7" customFormat="1" ht="21.84" customHeight="1">
      <c r="B96" s="183"/>
      <c r="C96" s="184"/>
      <c r="D96" s="185" t="s">
        <v>167</v>
      </c>
      <c r="E96" s="184"/>
      <c r="F96" s="184"/>
      <c r="G96" s="184"/>
      <c r="H96" s="184"/>
      <c r="I96" s="184"/>
      <c r="J96" s="184"/>
      <c r="K96" s="184"/>
      <c r="L96" s="184"/>
      <c r="M96" s="184"/>
      <c r="N96" s="192">
        <f>N187</f>
        <v>0</v>
      </c>
      <c r="O96" s="184"/>
      <c r="P96" s="184"/>
      <c r="Q96" s="184"/>
      <c r="R96" s="187"/>
      <c r="T96" s="188"/>
      <c r="U96" s="188"/>
    </row>
    <row r="97" s="1" customFormat="1" ht="21.84" customHeight="1">
      <c r="B97" s="46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8"/>
      <c r="T97" s="179"/>
      <c r="U97" s="179"/>
    </row>
    <row r="98" s="1" customFormat="1" ht="29.28" customHeight="1">
      <c r="B98" s="46"/>
      <c r="C98" s="181" t="s">
        <v>168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182">
        <f>ROUND(N99+N100+N101+N102+N103+N104,2)</f>
        <v>0</v>
      </c>
      <c r="O98" s="193"/>
      <c r="P98" s="193"/>
      <c r="Q98" s="193"/>
      <c r="R98" s="48"/>
      <c r="T98" s="194"/>
      <c r="U98" s="195" t="s">
        <v>45</v>
      </c>
    </row>
    <row r="99" s="1" customFormat="1" ht="18" customHeight="1">
      <c r="B99" s="46"/>
      <c r="C99" s="47"/>
      <c r="D99" s="153" t="s">
        <v>169</v>
      </c>
      <c r="E99" s="147"/>
      <c r="F99" s="147"/>
      <c r="G99" s="147"/>
      <c r="H99" s="147"/>
      <c r="I99" s="47"/>
      <c r="J99" s="47"/>
      <c r="K99" s="47"/>
      <c r="L99" s="47"/>
      <c r="M99" s="47"/>
      <c r="N99" s="148">
        <f>ROUND(N89*T99,2)</f>
        <v>0</v>
      </c>
      <c r="O99" s="136"/>
      <c r="P99" s="136"/>
      <c r="Q99" s="136"/>
      <c r="R99" s="48"/>
      <c r="S99" s="196"/>
      <c r="T99" s="197"/>
      <c r="U99" s="198" t="s">
        <v>46</v>
      </c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199"/>
      <c r="AL99" s="199"/>
      <c r="AM99" s="199"/>
      <c r="AN99" s="199"/>
      <c r="AO99" s="199"/>
      <c r="AP99" s="199"/>
      <c r="AQ99" s="199"/>
      <c r="AR99" s="199"/>
      <c r="AS99" s="199"/>
      <c r="AT99" s="199"/>
      <c r="AU99" s="199"/>
      <c r="AV99" s="199"/>
      <c r="AW99" s="199"/>
      <c r="AX99" s="199"/>
      <c r="AY99" s="200" t="s">
        <v>88</v>
      </c>
      <c r="AZ99" s="199"/>
      <c r="BA99" s="199"/>
      <c r="BB99" s="199"/>
      <c r="BC99" s="199"/>
      <c r="BD99" s="199"/>
      <c r="BE99" s="201">
        <f>IF(U99="základní",N99,0)</f>
        <v>0</v>
      </c>
      <c r="BF99" s="201">
        <f>IF(U99="snížená",N99,0)</f>
        <v>0</v>
      </c>
      <c r="BG99" s="201">
        <f>IF(U99="zákl. přenesená",N99,0)</f>
        <v>0</v>
      </c>
      <c r="BH99" s="201">
        <f>IF(U99="sníž. přenesená",N99,0)</f>
        <v>0</v>
      </c>
      <c r="BI99" s="201">
        <f>IF(U99="nulová",N99,0)</f>
        <v>0</v>
      </c>
      <c r="BJ99" s="200" t="s">
        <v>89</v>
      </c>
      <c r="BK99" s="199"/>
      <c r="BL99" s="199"/>
      <c r="BM99" s="199"/>
    </row>
    <row r="100" s="1" customFormat="1" ht="18" customHeight="1">
      <c r="B100" s="46"/>
      <c r="C100" s="47"/>
      <c r="D100" s="153" t="s">
        <v>170</v>
      </c>
      <c r="E100" s="147"/>
      <c r="F100" s="147"/>
      <c r="G100" s="147"/>
      <c r="H100" s="147"/>
      <c r="I100" s="47"/>
      <c r="J100" s="47"/>
      <c r="K100" s="47"/>
      <c r="L100" s="47"/>
      <c r="M100" s="47"/>
      <c r="N100" s="148">
        <f>ROUND(N89*T100,2)</f>
        <v>0</v>
      </c>
      <c r="O100" s="136"/>
      <c r="P100" s="136"/>
      <c r="Q100" s="136"/>
      <c r="R100" s="48"/>
      <c r="S100" s="196"/>
      <c r="T100" s="197"/>
      <c r="U100" s="198" t="s">
        <v>46</v>
      </c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199"/>
      <c r="AP100" s="199"/>
      <c r="AQ100" s="199"/>
      <c r="AR100" s="199"/>
      <c r="AS100" s="199"/>
      <c r="AT100" s="199"/>
      <c r="AU100" s="199"/>
      <c r="AV100" s="199"/>
      <c r="AW100" s="199"/>
      <c r="AX100" s="199"/>
      <c r="AY100" s="200" t="s">
        <v>88</v>
      </c>
      <c r="AZ100" s="199"/>
      <c r="BA100" s="199"/>
      <c r="BB100" s="199"/>
      <c r="BC100" s="199"/>
      <c r="BD100" s="199"/>
      <c r="BE100" s="201">
        <f>IF(U100="základní",N100,0)</f>
        <v>0</v>
      </c>
      <c r="BF100" s="201">
        <f>IF(U100="snížená",N100,0)</f>
        <v>0</v>
      </c>
      <c r="BG100" s="201">
        <f>IF(U100="zákl. přenesená",N100,0)</f>
        <v>0</v>
      </c>
      <c r="BH100" s="201">
        <f>IF(U100="sníž. přenesená",N100,0)</f>
        <v>0</v>
      </c>
      <c r="BI100" s="201">
        <f>IF(U100="nulová",N100,0)</f>
        <v>0</v>
      </c>
      <c r="BJ100" s="200" t="s">
        <v>89</v>
      </c>
      <c r="BK100" s="199"/>
      <c r="BL100" s="199"/>
      <c r="BM100" s="199"/>
    </row>
    <row r="101" s="1" customFormat="1" ht="18" customHeight="1">
      <c r="B101" s="46"/>
      <c r="C101" s="47"/>
      <c r="D101" s="153" t="s">
        <v>171</v>
      </c>
      <c r="E101" s="147"/>
      <c r="F101" s="147"/>
      <c r="G101" s="147"/>
      <c r="H101" s="147"/>
      <c r="I101" s="47"/>
      <c r="J101" s="47"/>
      <c r="K101" s="47"/>
      <c r="L101" s="47"/>
      <c r="M101" s="47"/>
      <c r="N101" s="148">
        <f>ROUND(N89*T101,2)</f>
        <v>0</v>
      </c>
      <c r="O101" s="136"/>
      <c r="P101" s="136"/>
      <c r="Q101" s="136"/>
      <c r="R101" s="48"/>
      <c r="S101" s="196"/>
      <c r="T101" s="197"/>
      <c r="U101" s="198" t="s">
        <v>46</v>
      </c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199"/>
      <c r="AL101" s="199"/>
      <c r="AM101" s="199"/>
      <c r="AN101" s="199"/>
      <c r="AO101" s="199"/>
      <c r="AP101" s="199"/>
      <c r="AQ101" s="199"/>
      <c r="AR101" s="199"/>
      <c r="AS101" s="199"/>
      <c r="AT101" s="199"/>
      <c r="AU101" s="199"/>
      <c r="AV101" s="199"/>
      <c r="AW101" s="199"/>
      <c r="AX101" s="199"/>
      <c r="AY101" s="200" t="s">
        <v>88</v>
      </c>
      <c r="AZ101" s="199"/>
      <c r="BA101" s="199"/>
      <c r="BB101" s="199"/>
      <c r="BC101" s="199"/>
      <c r="BD101" s="199"/>
      <c r="BE101" s="201">
        <f>IF(U101="základní",N101,0)</f>
        <v>0</v>
      </c>
      <c r="BF101" s="201">
        <f>IF(U101="snížená",N101,0)</f>
        <v>0</v>
      </c>
      <c r="BG101" s="201">
        <f>IF(U101="zákl. přenesená",N101,0)</f>
        <v>0</v>
      </c>
      <c r="BH101" s="201">
        <f>IF(U101="sníž. přenesená",N101,0)</f>
        <v>0</v>
      </c>
      <c r="BI101" s="201">
        <f>IF(U101="nulová",N101,0)</f>
        <v>0</v>
      </c>
      <c r="BJ101" s="200" t="s">
        <v>89</v>
      </c>
      <c r="BK101" s="199"/>
      <c r="BL101" s="199"/>
      <c r="BM101" s="199"/>
    </row>
    <row r="102" s="1" customFormat="1" ht="18" customHeight="1">
      <c r="B102" s="46"/>
      <c r="C102" s="47"/>
      <c r="D102" s="153" t="s">
        <v>172</v>
      </c>
      <c r="E102" s="147"/>
      <c r="F102" s="147"/>
      <c r="G102" s="147"/>
      <c r="H102" s="147"/>
      <c r="I102" s="47"/>
      <c r="J102" s="47"/>
      <c r="K102" s="47"/>
      <c r="L102" s="47"/>
      <c r="M102" s="47"/>
      <c r="N102" s="148">
        <f>ROUND(N89*T102,2)</f>
        <v>0</v>
      </c>
      <c r="O102" s="136"/>
      <c r="P102" s="136"/>
      <c r="Q102" s="136"/>
      <c r="R102" s="48"/>
      <c r="S102" s="196"/>
      <c r="T102" s="197"/>
      <c r="U102" s="198" t="s">
        <v>46</v>
      </c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199"/>
      <c r="AL102" s="199"/>
      <c r="AM102" s="199"/>
      <c r="AN102" s="199"/>
      <c r="AO102" s="199"/>
      <c r="AP102" s="199"/>
      <c r="AQ102" s="199"/>
      <c r="AR102" s="199"/>
      <c r="AS102" s="199"/>
      <c r="AT102" s="199"/>
      <c r="AU102" s="199"/>
      <c r="AV102" s="199"/>
      <c r="AW102" s="199"/>
      <c r="AX102" s="199"/>
      <c r="AY102" s="200" t="s">
        <v>88</v>
      </c>
      <c r="AZ102" s="199"/>
      <c r="BA102" s="199"/>
      <c r="BB102" s="199"/>
      <c r="BC102" s="199"/>
      <c r="BD102" s="199"/>
      <c r="BE102" s="201">
        <f>IF(U102="základní",N102,0)</f>
        <v>0</v>
      </c>
      <c r="BF102" s="201">
        <f>IF(U102="snížená",N102,0)</f>
        <v>0</v>
      </c>
      <c r="BG102" s="201">
        <f>IF(U102="zákl. přenesená",N102,0)</f>
        <v>0</v>
      </c>
      <c r="BH102" s="201">
        <f>IF(U102="sníž. přenesená",N102,0)</f>
        <v>0</v>
      </c>
      <c r="BI102" s="201">
        <f>IF(U102="nulová",N102,0)</f>
        <v>0</v>
      </c>
      <c r="BJ102" s="200" t="s">
        <v>89</v>
      </c>
      <c r="BK102" s="199"/>
      <c r="BL102" s="199"/>
      <c r="BM102" s="199"/>
    </row>
    <row r="103" s="1" customFormat="1" ht="18" customHeight="1">
      <c r="B103" s="46"/>
      <c r="C103" s="47"/>
      <c r="D103" s="153" t="s">
        <v>173</v>
      </c>
      <c r="E103" s="147"/>
      <c r="F103" s="147"/>
      <c r="G103" s="147"/>
      <c r="H103" s="147"/>
      <c r="I103" s="47"/>
      <c r="J103" s="47"/>
      <c r="K103" s="47"/>
      <c r="L103" s="47"/>
      <c r="M103" s="47"/>
      <c r="N103" s="148">
        <f>ROUND(N89*T103,2)</f>
        <v>0</v>
      </c>
      <c r="O103" s="136"/>
      <c r="P103" s="136"/>
      <c r="Q103" s="136"/>
      <c r="R103" s="48"/>
      <c r="S103" s="196"/>
      <c r="T103" s="197"/>
      <c r="U103" s="198" t="s">
        <v>46</v>
      </c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199"/>
      <c r="AL103" s="199"/>
      <c r="AM103" s="199"/>
      <c r="AN103" s="199"/>
      <c r="AO103" s="199"/>
      <c r="AP103" s="199"/>
      <c r="AQ103" s="199"/>
      <c r="AR103" s="199"/>
      <c r="AS103" s="199"/>
      <c r="AT103" s="199"/>
      <c r="AU103" s="199"/>
      <c r="AV103" s="199"/>
      <c r="AW103" s="199"/>
      <c r="AX103" s="199"/>
      <c r="AY103" s="200" t="s">
        <v>88</v>
      </c>
      <c r="AZ103" s="199"/>
      <c r="BA103" s="199"/>
      <c r="BB103" s="199"/>
      <c r="BC103" s="199"/>
      <c r="BD103" s="199"/>
      <c r="BE103" s="201">
        <f>IF(U103="základní",N103,0)</f>
        <v>0</v>
      </c>
      <c r="BF103" s="201">
        <f>IF(U103="snížená",N103,0)</f>
        <v>0</v>
      </c>
      <c r="BG103" s="201">
        <f>IF(U103="zákl. přenesená",N103,0)</f>
        <v>0</v>
      </c>
      <c r="BH103" s="201">
        <f>IF(U103="sníž. přenesená",N103,0)</f>
        <v>0</v>
      </c>
      <c r="BI103" s="201">
        <f>IF(U103="nulová",N103,0)</f>
        <v>0</v>
      </c>
      <c r="BJ103" s="200" t="s">
        <v>89</v>
      </c>
      <c r="BK103" s="199"/>
      <c r="BL103" s="199"/>
      <c r="BM103" s="199"/>
    </row>
    <row r="104" s="1" customFormat="1" ht="18" customHeight="1">
      <c r="B104" s="46"/>
      <c r="C104" s="47"/>
      <c r="D104" s="147" t="s">
        <v>174</v>
      </c>
      <c r="E104" s="47"/>
      <c r="F104" s="47"/>
      <c r="G104" s="47"/>
      <c r="H104" s="47"/>
      <c r="I104" s="47"/>
      <c r="J104" s="47"/>
      <c r="K104" s="47"/>
      <c r="L104" s="47"/>
      <c r="M104" s="47"/>
      <c r="N104" s="148">
        <f>ROUND(N89*T104,2)</f>
        <v>0</v>
      </c>
      <c r="O104" s="136"/>
      <c r="P104" s="136"/>
      <c r="Q104" s="136"/>
      <c r="R104" s="48"/>
      <c r="S104" s="196"/>
      <c r="T104" s="202"/>
      <c r="U104" s="203" t="s">
        <v>46</v>
      </c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  <c r="AR104" s="199"/>
      <c r="AS104" s="199"/>
      <c r="AT104" s="199"/>
      <c r="AU104" s="199"/>
      <c r="AV104" s="199"/>
      <c r="AW104" s="199"/>
      <c r="AX104" s="199"/>
      <c r="AY104" s="200" t="s">
        <v>175</v>
      </c>
      <c r="AZ104" s="199"/>
      <c r="BA104" s="199"/>
      <c r="BB104" s="199"/>
      <c r="BC104" s="199"/>
      <c r="BD104" s="199"/>
      <c r="BE104" s="201">
        <f>IF(U104="základní",N104,0)</f>
        <v>0</v>
      </c>
      <c r="BF104" s="201">
        <f>IF(U104="snížená",N104,0)</f>
        <v>0</v>
      </c>
      <c r="BG104" s="201">
        <f>IF(U104="zákl. přenesená",N104,0)</f>
        <v>0</v>
      </c>
      <c r="BH104" s="201">
        <f>IF(U104="sníž. přenesená",N104,0)</f>
        <v>0</v>
      </c>
      <c r="BI104" s="201">
        <f>IF(U104="nulová",N104,0)</f>
        <v>0</v>
      </c>
      <c r="BJ104" s="200" t="s">
        <v>89</v>
      </c>
      <c r="BK104" s="199"/>
      <c r="BL104" s="199"/>
      <c r="BM104" s="199"/>
    </row>
    <row r="105" s="1" customForma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8"/>
      <c r="T105" s="179"/>
      <c r="U105" s="179"/>
    </row>
    <row r="106" s="1" customFormat="1" ht="29.28" customHeight="1">
      <c r="B106" s="46"/>
      <c r="C106" s="158" t="s">
        <v>143</v>
      </c>
      <c r="D106" s="159"/>
      <c r="E106" s="159"/>
      <c r="F106" s="159"/>
      <c r="G106" s="159"/>
      <c r="H106" s="159"/>
      <c r="I106" s="159"/>
      <c r="J106" s="159"/>
      <c r="K106" s="159"/>
      <c r="L106" s="160">
        <f>ROUND(SUM(N89+N98),2)</f>
        <v>0</v>
      </c>
      <c r="M106" s="160"/>
      <c r="N106" s="160"/>
      <c r="O106" s="160"/>
      <c r="P106" s="160"/>
      <c r="Q106" s="160"/>
      <c r="R106" s="48"/>
      <c r="T106" s="179"/>
      <c r="U106" s="179"/>
    </row>
    <row r="107" s="1" customFormat="1" ht="6.96" customHeight="1">
      <c r="B107" s="75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7"/>
      <c r="T107" s="179"/>
      <c r="U107" s="179"/>
    </row>
    <row r="111" s="1" customFormat="1" ht="6.96" customHeight="1">
      <c r="B111" s="78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80"/>
    </row>
    <row r="112" s="1" customFormat="1" ht="36.96" customHeight="1">
      <c r="B112" s="46"/>
      <c r="C112" s="26" t="s">
        <v>176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8"/>
    </row>
    <row r="113" s="1" customFormat="1" ht="6.96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8"/>
    </row>
    <row r="114" s="1" customFormat="1" ht="30" customHeight="1">
      <c r="B114" s="46"/>
      <c r="C114" s="38" t="s">
        <v>19</v>
      </c>
      <c r="D114" s="47"/>
      <c r="E114" s="47"/>
      <c r="F114" s="163">
        <f>F6</f>
        <v>0</v>
      </c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47"/>
      <c r="R114" s="48"/>
    </row>
    <row r="115" ht="30" customHeight="1">
      <c r="B115" s="25"/>
      <c r="C115" s="38" t="s">
        <v>150</v>
      </c>
      <c r="D115" s="31"/>
      <c r="E115" s="31"/>
      <c r="F115" s="163" t="s">
        <v>2386</v>
      </c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28"/>
    </row>
    <row r="116" s="1" customFormat="1" ht="36.96" customHeight="1">
      <c r="B116" s="46"/>
      <c r="C116" s="85" t="s">
        <v>285</v>
      </c>
      <c r="D116" s="47"/>
      <c r="E116" s="47"/>
      <c r="F116" s="87">
        <f>F8</f>
        <v>0</v>
      </c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8"/>
    </row>
    <row r="117" s="1" customFormat="1" ht="6.96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8"/>
    </row>
    <row r="118" s="1" customFormat="1" ht="18" customHeight="1">
      <c r="B118" s="46"/>
      <c r="C118" s="38" t="s">
        <v>24</v>
      </c>
      <c r="D118" s="47"/>
      <c r="E118" s="47"/>
      <c r="F118" s="33">
        <f>F10</f>
        <v>0</v>
      </c>
      <c r="G118" s="47"/>
      <c r="H118" s="47"/>
      <c r="I118" s="47"/>
      <c r="J118" s="47"/>
      <c r="K118" s="38" t="s">
        <v>26</v>
      </c>
      <c r="L118" s="47"/>
      <c r="M118" s="90">
        <f>IF(O10="","",O10)</f>
        <v>0</v>
      </c>
      <c r="N118" s="90"/>
      <c r="O118" s="90"/>
      <c r="P118" s="90"/>
      <c r="Q118" s="47"/>
      <c r="R118" s="48"/>
    </row>
    <row r="119" s="1" customFormat="1" ht="6.96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8"/>
    </row>
    <row r="120" s="1" customFormat="1">
      <c r="B120" s="46"/>
      <c r="C120" s="38" t="s">
        <v>28</v>
      </c>
      <c r="D120" s="47"/>
      <c r="E120" s="47"/>
      <c r="F120" s="33">
        <f>E13</f>
        <v>0</v>
      </c>
      <c r="G120" s="47"/>
      <c r="H120" s="47"/>
      <c r="I120" s="47"/>
      <c r="J120" s="47"/>
      <c r="K120" s="38" t="s">
        <v>35</v>
      </c>
      <c r="L120" s="47"/>
      <c r="M120" s="33">
        <f>E19</f>
        <v>0</v>
      </c>
      <c r="N120" s="33"/>
      <c r="O120" s="33"/>
      <c r="P120" s="33"/>
      <c r="Q120" s="33"/>
      <c r="R120" s="48"/>
    </row>
    <row r="121" s="1" customFormat="1" ht="14.4" customHeight="1">
      <c r="B121" s="46"/>
      <c r="C121" s="38" t="s">
        <v>33</v>
      </c>
      <c r="D121" s="47"/>
      <c r="E121" s="47"/>
      <c r="F121" s="33">
        <f>IF(E16="","",E16)</f>
        <v>0</v>
      </c>
      <c r="G121" s="47"/>
      <c r="H121" s="47"/>
      <c r="I121" s="47"/>
      <c r="J121" s="47"/>
      <c r="K121" s="38" t="s">
        <v>37</v>
      </c>
      <c r="L121" s="47"/>
      <c r="M121" s="33">
        <f>E22</f>
        <v>0</v>
      </c>
      <c r="N121" s="33"/>
      <c r="O121" s="33"/>
      <c r="P121" s="33"/>
      <c r="Q121" s="33"/>
      <c r="R121" s="48"/>
    </row>
    <row r="122" s="1" customFormat="1" ht="10.32" customHeight="1">
      <c r="B122" s="46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</row>
    <row r="123" s="9" customFormat="1" ht="29.28" customHeight="1">
      <c r="B123" s="204"/>
      <c r="C123" s="205" t="s">
        <v>177</v>
      </c>
      <c r="D123" s="206" t="s">
        <v>178</v>
      </c>
      <c r="E123" s="206" t="s">
        <v>63</v>
      </c>
      <c r="F123" s="206" t="s">
        <v>179</v>
      </c>
      <c r="G123" s="206"/>
      <c r="H123" s="206"/>
      <c r="I123" s="206"/>
      <c r="J123" s="206" t="s">
        <v>180</v>
      </c>
      <c r="K123" s="206" t="s">
        <v>181</v>
      </c>
      <c r="L123" s="207" t="s">
        <v>182</v>
      </c>
      <c r="M123" s="207"/>
      <c r="N123" s="206" t="s">
        <v>157</v>
      </c>
      <c r="O123" s="206"/>
      <c r="P123" s="206"/>
      <c r="Q123" s="208"/>
      <c r="R123" s="209"/>
      <c r="T123" s="106" t="s">
        <v>183</v>
      </c>
      <c r="U123" s="107" t="s">
        <v>45</v>
      </c>
      <c r="V123" s="107" t="s">
        <v>184</v>
      </c>
      <c r="W123" s="107" t="s">
        <v>185</v>
      </c>
      <c r="X123" s="107" t="s">
        <v>186</v>
      </c>
      <c r="Y123" s="107" t="s">
        <v>187</v>
      </c>
      <c r="Z123" s="107" t="s">
        <v>188</v>
      </c>
      <c r="AA123" s="108" t="s">
        <v>189</v>
      </c>
    </row>
    <row r="124" s="1" customFormat="1" ht="29.28" customHeight="1">
      <c r="B124" s="46"/>
      <c r="C124" s="110" t="s">
        <v>154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210">
        <f>BK124</f>
        <v>0</v>
      </c>
      <c r="O124" s="211"/>
      <c r="P124" s="211"/>
      <c r="Q124" s="211"/>
      <c r="R124" s="48"/>
      <c r="T124" s="109"/>
      <c r="U124" s="67"/>
      <c r="V124" s="67"/>
      <c r="W124" s="212">
        <f>W125+W136+W143+W149+W155+W168+W187</f>
        <v>0</v>
      </c>
      <c r="X124" s="67"/>
      <c r="Y124" s="212">
        <f>Y125+Y136+Y143+Y149+Y155+Y168+Y187</f>
        <v>0</v>
      </c>
      <c r="Z124" s="67"/>
      <c r="AA124" s="213">
        <f>AA125+AA136+AA143+AA149+AA155+AA168+AA187</f>
        <v>0</v>
      </c>
      <c r="AT124" s="21" t="s">
        <v>80</v>
      </c>
      <c r="AU124" s="21" t="s">
        <v>159</v>
      </c>
      <c r="BK124" s="214">
        <f>BK125+BK136+BK143+BK149+BK155+BK168+BK187</f>
        <v>0</v>
      </c>
    </row>
    <row r="125" s="10" customFormat="1" ht="37.44" customHeight="1">
      <c r="B125" s="215"/>
      <c r="C125" s="216"/>
      <c r="D125" s="217" t="s">
        <v>2600</v>
      </c>
      <c r="E125" s="217"/>
      <c r="F125" s="217"/>
      <c r="G125" s="217"/>
      <c r="H125" s="217"/>
      <c r="I125" s="217"/>
      <c r="J125" s="217"/>
      <c r="K125" s="217"/>
      <c r="L125" s="217"/>
      <c r="M125" s="217"/>
      <c r="N125" s="261">
        <f>BK125</f>
        <v>0</v>
      </c>
      <c r="O125" s="262"/>
      <c r="P125" s="262"/>
      <c r="Q125" s="262"/>
      <c r="R125" s="218"/>
      <c r="T125" s="219"/>
      <c r="U125" s="216"/>
      <c r="V125" s="216"/>
      <c r="W125" s="220">
        <f>SUM(W126:W135)</f>
        <v>0</v>
      </c>
      <c r="X125" s="216"/>
      <c r="Y125" s="220">
        <f>SUM(Y126:Y135)</f>
        <v>0</v>
      </c>
      <c r="Z125" s="216"/>
      <c r="AA125" s="221">
        <f>SUM(AA126:AA135)</f>
        <v>0</v>
      </c>
      <c r="AR125" s="222" t="s">
        <v>96</v>
      </c>
      <c r="AT125" s="223" t="s">
        <v>80</v>
      </c>
      <c r="AU125" s="223" t="s">
        <v>81</v>
      </c>
      <c r="AY125" s="222" t="s">
        <v>191</v>
      </c>
      <c r="BK125" s="224">
        <f>SUM(BK126:BK135)</f>
        <v>0</v>
      </c>
    </row>
    <row r="126" s="1" customFormat="1" ht="16.5" customHeight="1">
      <c r="B126" s="46"/>
      <c r="C126" s="228" t="s">
        <v>89</v>
      </c>
      <c r="D126" s="228" t="s">
        <v>192</v>
      </c>
      <c r="E126" s="229" t="s">
        <v>2606</v>
      </c>
      <c r="F126" s="230" t="s">
        <v>2607</v>
      </c>
      <c r="G126" s="230"/>
      <c r="H126" s="230"/>
      <c r="I126" s="230"/>
      <c r="J126" s="231" t="s">
        <v>2419</v>
      </c>
      <c r="K126" s="232">
        <v>1</v>
      </c>
      <c r="L126" s="233">
        <v>0</v>
      </c>
      <c r="M126" s="234"/>
      <c r="N126" s="235">
        <f>ROUND(L126*K126,2)</f>
        <v>0</v>
      </c>
      <c r="O126" s="235"/>
      <c r="P126" s="235"/>
      <c r="Q126" s="235"/>
      <c r="R126" s="48"/>
      <c r="T126" s="236" t="s">
        <v>22</v>
      </c>
      <c r="U126" s="56" t="s">
        <v>46</v>
      </c>
      <c r="V126" s="47"/>
      <c r="W126" s="237">
        <f>V126*K126</f>
        <v>0</v>
      </c>
      <c r="X126" s="237">
        <v>0</v>
      </c>
      <c r="Y126" s="237">
        <f>X126*K126</f>
        <v>0</v>
      </c>
      <c r="Z126" s="237">
        <v>0</v>
      </c>
      <c r="AA126" s="238">
        <f>Z126*K126</f>
        <v>0</v>
      </c>
      <c r="AR126" s="21" t="s">
        <v>251</v>
      </c>
      <c r="AT126" s="21" t="s">
        <v>192</v>
      </c>
      <c r="AU126" s="21" t="s">
        <v>89</v>
      </c>
      <c r="AY126" s="21" t="s">
        <v>191</v>
      </c>
      <c r="BE126" s="152">
        <f>IF(U126="základní",N126,0)</f>
        <v>0</v>
      </c>
      <c r="BF126" s="152">
        <f>IF(U126="snížená",N126,0)</f>
        <v>0</v>
      </c>
      <c r="BG126" s="152">
        <f>IF(U126="zákl. přenesená",N126,0)</f>
        <v>0</v>
      </c>
      <c r="BH126" s="152">
        <f>IF(U126="sníž. přenesená",N126,0)</f>
        <v>0</v>
      </c>
      <c r="BI126" s="152">
        <f>IF(U126="nulová",N126,0)</f>
        <v>0</v>
      </c>
      <c r="BJ126" s="21" t="s">
        <v>89</v>
      </c>
      <c r="BK126" s="152">
        <f>ROUND(L126*K126,2)</f>
        <v>0</v>
      </c>
      <c r="BL126" s="21" t="s">
        <v>251</v>
      </c>
      <c r="BM126" s="21" t="s">
        <v>96</v>
      </c>
    </row>
    <row r="127" s="1" customFormat="1" ht="16.5" customHeight="1">
      <c r="B127" s="46"/>
      <c r="C127" s="228" t="s">
        <v>96</v>
      </c>
      <c r="D127" s="228" t="s">
        <v>192</v>
      </c>
      <c r="E127" s="229" t="s">
        <v>2608</v>
      </c>
      <c r="F127" s="230" t="s">
        <v>2609</v>
      </c>
      <c r="G127" s="230"/>
      <c r="H127" s="230"/>
      <c r="I127" s="230"/>
      <c r="J127" s="231" t="s">
        <v>2419</v>
      </c>
      <c r="K127" s="232">
        <v>1</v>
      </c>
      <c r="L127" s="233">
        <v>0</v>
      </c>
      <c r="M127" s="234"/>
      <c r="N127" s="235">
        <f>ROUND(L127*K127,2)</f>
        <v>0</v>
      </c>
      <c r="O127" s="235"/>
      <c r="P127" s="235"/>
      <c r="Q127" s="235"/>
      <c r="R127" s="48"/>
      <c r="T127" s="236" t="s">
        <v>22</v>
      </c>
      <c r="U127" s="56" t="s">
        <v>46</v>
      </c>
      <c r="V127" s="47"/>
      <c r="W127" s="237">
        <f>V127*K127</f>
        <v>0</v>
      </c>
      <c r="X127" s="237">
        <v>0</v>
      </c>
      <c r="Y127" s="237">
        <f>X127*K127</f>
        <v>0</v>
      </c>
      <c r="Z127" s="237">
        <v>0</v>
      </c>
      <c r="AA127" s="238">
        <f>Z127*K127</f>
        <v>0</v>
      </c>
      <c r="AR127" s="21" t="s">
        <v>251</v>
      </c>
      <c r="AT127" s="21" t="s">
        <v>192</v>
      </c>
      <c r="AU127" s="21" t="s">
        <v>89</v>
      </c>
      <c r="AY127" s="21" t="s">
        <v>191</v>
      </c>
      <c r="BE127" s="152">
        <f>IF(U127="základní",N127,0)</f>
        <v>0</v>
      </c>
      <c r="BF127" s="152">
        <f>IF(U127="snížená",N127,0)</f>
        <v>0</v>
      </c>
      <c r="BG127" s="152">
        <f>IF(U127="zákl. přenesená",N127,0)</f>
        <v>0</v>
      </c>
      <c r="BH127" s="152">
        <f>IF(U127="sníž. přenesená",N127,0)</f>
        <v>0</v>
      </c>
      <c r="BI127" s="152">
        <f>IF(U127="nulová",N127,0)</f>
        <v>0</v>
      </c>
      <c r="BJ127" s="21" t="s">
        <v>89</v>
      </c>
      <c r="BK127" s="152">
        <f>ROUND(L127*K127,2)</f>
        <v>0</v>
      </c>
      <c r="BL127" s="21" t="s">
        <v>251</v>
      </c>
      <c r="BM127" s="21" t="s">
        <v>205</v>
      </c>
    </row>
    <row r="128" s="1" customFormat="1" ht="16.5" customHeight="1">
      <c r="B128" s="46"/>
      <c r="C128" s="228" t="s">
        <v>201</v>
      </c>
      <c r="D128" s="228" t="s">
        <v>192</v>
      </c>
      <c r="E128" s="229" t="s">
        <v>2610</v>
      </c>
      <c r="F128" s="230" t="s">
        <v>2611</v>
      </c>
      <c r="G128" s="230"/>
      <c r="H128" s="230"/>
      <c r="I128" s="230"/>
      <c r="J128" s="231" t="s">
        <v>2419</v>
      </c>
      <c r="K128" s="232">
        <v>1</v>
      </c>
      <c r="L128" s="233">
        <v>0</v>
      </c>
      <c r="M128" s="234"/>
      <c r="N128" s="235">
        <f>ROUND(L128*K128,2)</f>
        <v>0</v>
      </c>
      <c r="O128" s="235"/>
      <c r="P128" s="235"/>
      <c r="Q128" s="235"/>
      <c r="R128" s="48"/>
      <c r="T128" s="236" t="s">
        <v>22</v>
      </c>
      <c r="U128" s="56" t="s">
        <v>46</v>
      </c>
      <c r="V128" s="47"/>
      <c r="W128" s="237">
        <f>V128*K128</f>
        <v>0</v>
      </c>
      <c r="X128" s="237">
        <v>0</v>
      </c>
      <c r="Y128" s="237">
        <f>X128*K128</f>
        <v>0</v>
      </c>
      <c r="Z128" s="237">
        <v>0</v>
      </c>
      <c r="AA128" s="238">
        <f>Z128*K128</f>
        <v>0</v>
      </c>
      <c r="AR128" s="21" t="s">
        <v>251</v>
      </c>
      <c r="AT128" s="21" t="s">
        <v>192</v>
      </c>
      <c r="AU128" s="21" t="s">
        <v>89</v>
      </c>
      <c r="AY128" s="21" t="s">
        <v>191</v>
      </c>
      <c r="BE128" s="152">
        <f>IF(U128="základní",N128,0)</f>
        <v>0</v>
      </c>
      <c r="BF128" s="152">
        <f>IF(U128="snížená",N128,0)</f>
        <v>0</v>
      </c>
      <c r="BG128" s="152">
        <f>IF(U128="zákl. přenesená",N128,0)</f>
        <v>0</v>
      </c>
      <c r="BH128" s="152">
        <f>IF(U128="sníž. přenesená",N128,0)</f>
        <v>0</v>
      </c>
      <c r="BI128" s="152">
        <f>IF(U128="nulová",N128,0)</f>
        <v>0</v>
      </c>
      <c r="BJ128" s="21" t="s">
        <v>89</v>
      </c>
      <c r="BK128" s="152">
        <f>ROUND(L128*K128,2)</f>
        <v>0</v>
      </c>
      <c r="BL128" s="21" t="s">
        <v>251</v>
      </c>
      <c r="BM128" s="21" t="s">
        <v>212</v>
      </c>
    </row>
    <row r="129" s="1" customFormat="1" ht="25.5" customHeight="1">
      <c r="B129" s="46"/>
      <c r="C129" s="228" t="s">
        <v>205</v>
      </c>
      <c r="D129" s="228" t="s">
        <v>192</v>
      </c>
      <c r="E129" s="229" t="s">
        <v>2612</v>
      </c>
      <c r="F129" s="230" t="s">
        <v>2613</v>
      </c>
      <c r="G129" s="230"/>
      <c r="H129" s="230"/>
      <c r="I129" s="230"/>
      <c r="J129" s="231" t="s">
        <v>2419</v>
      </c>
      <c r="K129" s="232">
        <v>2</v>
      </c>
      <c r="L129" s="233">
        <v>0</v>
      </c>
      <c r="M129" s="234"/>
      <c r="N129" s="235">
        <f>ROUND(L129*K129,2)</f>
        <v>0</v>
      </c>
      <c r="O129" s="235"/>
      <c r="P129" s="235"/>
      <c r="Q129" s="235"/>
      <c r="R129" s="48"/>
      <c r="T129" s="236" t="s">
        <v>22</v>
      </c>
      <c r="U129" s="56" t="s">
        <v>46</v>
      </c>
      <c r="V129" s="47"/>
      <c r="W129" s="237">
        <f>V129*K129</f>
        <v>0</v>
      </c>
      <c r="X129" s="237">
        <v>0</v>
      </c>
      <c r="Y129" s="237">
        <f>X129*K129</f>
        <v>0</v>
      </c>
      <c r="Z129" s="237">
        <v>0</v>
      </c>
      <c r="AA129" s="238">
        <f>Z129*K129</f>
        <v>0</v>
      </c>
      <c r="AR129" s="21" t="s">
        <v>251</v>
      </c>
      <c r="AT129" s="21" t="s">
        <v>192</v>
      </c>
      <c r="AU129" s="21" t="s">
        <v>89</v>
      </c>
      <c r="AY129" s="21" t="s">
        <v>191</v>
      </c>
      <c r="BE129" s="152">
        <f>IF(U129="základní",N129,0)</f>
        <v>0</v>
      </c>
      <c r="BF129" s="152">
        <f>IF(U129="snížená",N129,0)</f>
        <v>0</v>
      </c>
      <c r="BG129" s="152">
        <f>IF(U129="zákl. přenesená",N129,0)</f>
        <v>0</v>
      </c>
      <c r="BH129" s="152">
        <f>IF(U129="sníž. přenesená",N129,0)</f>
        <v>0</v>
      </c>
      <c r="BI129" s="152">
        <f>IF(U129="nulová",N129,0)</f>
        <v>0</v>
      </c>
      <c r="BJ129" s="21" t="s">
        <v>89</v>
      </c>
      <c r="BK129" s="152">
        <f>ROUND(L129*K129,2)</f>
        <v>0</v>
      </c>
      <c r="BL129" s="21" t="s">
        <v>251</v>
      </c>
      <c r="BM129" s="21" t="s">
        <v>220</v>
      </c>
    </row>
    <row r="130" s="1" customFormat="1" ht="25.5" customHeight="1">
      <c r="B130" s="46"/>
      <c r="C130" s="228" t="s">
        <v>190</v>
      </c>
      <c r="D130" s="228" t="s">
        <v>192</v>
      </c>
      <c r="E130" s="229" t="s">
        <v>2614</v>
      </c>
      <c r="F130" s="230" t="s">
        <v>2615</v>
      </c>
      <c r="G130" s="230"/>
      <c r="H130" s="230"/>
      <c r="I130" s="230"/>
      <c r="J130" s="231" t="s">
        <v>2419</v>
      </c>
      <c r="K130" s="232">
        <v>1</v>
      </c>
      <c r="L130" s="233">
        <v>0</v>
      </c>
      <c r="M130" s="234"/>
      <c r="N130" s="235">
        <f>ROUND(L130*K130,2)</f>
        <v>0</v>
      </c>
      <c r="O130" s="235"/>
      <c r="P130" s="235"/>
      <c r="Q130" s="235"/>
      <c r="R130" s="48"/>
      <c r="T130" s="236" t="s">
        <v>22</v>
      </c>
      <c r="U130" s="56" t="s">
        <v>46</v>
      </c>
      <c r="V130" s="47"/>
      <c r="W130" s="237">
        <f>V130*K130</f>
        <v>0</v>
      </c>
      <c r="X130" s="237">
        <v>0</v>
      </c>
      <c r="Y130" s="237">
        <f>X130*K130</f>
        <v>0</v>
      </c>
      <c r="Z130" s="237">
        <v>0</v>
      </c>
      <c r="AA130" s="238">
        <f>Z130*K130</f>
        <v>0</v>
      </c>
      <c r="AR130" s="21" t="s">
        <v>251</v>
      </c>
      <c r="AT130" s="21" t="s">
        <v>192</v>
      </c>
      <c r="AU130" s="21" t="s">
        <v>89</v>
      </c>
      <c r="AY130" s="21" t="s">
        <v>191</v>
      </c>
      <c r="BE130" s="152">
        <f>IF(U130="základní",N130,0)</f>
        <v>0</v>
      </c>
      <c r="BF130" s="152">
        <f>IF(U130="snížená",N130,0)</f>
        <v>0</v>
      </c>
      <c r="BG130" s="152">
        <f>IF(U130="zákl. přenesená",N130,0)</f>
        <v>0</v>
      </c>
      <c r="BH130" s="152">
        <f>IF(U130="sníž. přenesená",N130,0)</f>
        <v>0</v>
      </c>
      <c r="BI130" s="152">
        <f>IF(U130="nulová",N130,0)</f>
        <v>0</v>
      </c>
      <c r="BJ130" s="21" t="s">
        <v>89</v>
      </c>
      <c r="BK130" s="152">
        <f>ROUND(L130*K130,2)</f>
        <v>0</v>
      </c>
      <c r="BL130" s="21" t="s">
        <v>251</v>
      </c>
      <c r="BM130" s="21" t="s">
        <v>228</v>
      </c>
    </row>
    <row r="131" s="1" customFormat="1" ht="16.5" customHeight="1">
      <c r="B131" s="46"/>
      <c r="C131" s="228" t="s">
        <v>212</v>
      </c>
      <c r="D131" s="228" t="s">
        <v>192</v>
      </c>
      <c r="E131" s="229" t="s">
        <v>2616</v>
      </c>
      <c r="F131" s="230" t="s">
        <v>2617</v>
      </c>
      <c r="G131" s="230"/>
      <c r="H131" s="230"/>
      <c r="I131" s="230"/>
      <c r="J131" s="231" t="s">
        <v>348</v>
      </c>
      <c r="K131" s="232">
        <v>2100</v>
      </c>
      <c r="L131" s="233">
        <v>0</v>
      </c>
      <c r="M131" s="234"/>
      <c r="N131" s="235">
        <f>ROUND(L131*K131,2)</f>
        <v>0</v>
      </c>
      <c r="O131" s="235"/>
      <c r="P131" s="235"/>
      <c r="Q131" s="235"/>
      <c r="R131" s="48"/>
      <c r="T131" s="236" t="s">
        <v>22</v>
      </c>
      <c r="U131" s="56" t="s">
        <v>46</v>
      </c>
      <c r="V131" s="47"/>
      <c r="W131" s="237">
        <f>V131*K131</f>
        <v>0</v>
      </c>
      <c r="X131" s="237">
        <v>0</v>
      </c>
      <c r="Y131" s="237">
        <f>X131*K131</f>
        <v>0</v>
      </c>
      <c r="Z131" s="237">
        <v>0</v>
      </c>
      <c r="AA131" s="238">
        <f>Z131*K131</f>
        <v>0</v>
      </c>
      <c r="AR131" s="21" t="s">
        <v>251</v>
      </c>
      <c r="AT131" s="21" t="s">
        <v>192</v>
      </c>
      <c r="AU131" s="21" t="s">
        <v>89</v>
      </c>
      <c r="AY131" s="21" t="s">
        <v>191</v>
      </c>
      <c r="BE131" s="152">
        <f>IF(U131="základní",N131,0)</f>
        <v>0</v>
      </c>
      <c r="BF131" s="152">
        <f>IF(U131="snížená",N131,0)</f>
        <v>0</v>
      </c>
      <c r="BG131" s="152">
        <f>IF(U131="zákl. přenesená",N131,0)</f>
        <v>0</v>
      </c>
      <c r="BH131" s="152">
        <f>IF(U131="sníž. přenesená",N131,0)</f>
        <v>0</v>
      </c>
      <c r="BI131" s="152">
        <f>IF(U131="nulová",N131,0)</f>
        <v>0</v>
      </c>
      <c r="BJ131" s="21" t="s">
        <v>89</v>
      </c>
      <c r="BK131" s="152">
        <f>ROUND(L131*K131,2)</f>
        <v>0</v>
      </c>
      <c r="BL131" s="21" t="s">
        <v>251</v>
      </c>
      <c r="BM131" s="21" t="s">
        <v>236</v>
      </c>
    </row>
    <row r="132" s="1" customFormat="1" ht="16.5" customHeight="1">
      <c r="B132" s="46"/>
      <c r="C132" s="228" t="s">
        <v>216</v>
      </c>
      <c r="D132" s="228" t="s">
        <v>192</v>
      </c>
      <c r="E132" s="229" t="s">
        <v>2618</v>
      </c>
      <c r="F132" s="230" t="s">
        <v>2619</v>
      </c>
      <c r="G132" s="230"/>
      <c r="H132" s="230"/>
      <c r="I132" s="230"/>
      <c r="J132" s="231" t="s">
        <v>304</v>
      </c>
      <c r="K132" s="232">
        <v>355</v>
      </c>
      <c r="L132" s="233">
        <v>0</v>
      </c>
      <c r="M132" s="234"/>
      <c r="N132" s="235">
        <f>ROUND(L132*K132,2)</f>
        <v>0</v>
      </c>
      <c r="O132" s="235"/>
      <c r="P132" s="235"/>
      <c r="Q132" s="235"/>
      <c r="R132" s="48"/>
      <c r="T132" s="236" t="s">
        <v>22</v>
      </c>
      <c r="U132" s="56" t="s">
        <v>46</v>
      </c>
      <c r="V132" s="47"/>
      <c r="W132" s="237">
        <f>V132*K132</f>
        <v>0</v>
      </c>
      <c r="X132" s="237">
        <v>0</v>
      </c>
      <c r="Y132" s="237">
        <f>X132*K132</f>
        <v>0</v>
      </c>
      <c r="Z132" s="237">
        <v>0</v>
      </c>
      <c r="AA132" s="238">
        <f>Z132*K132</f>
        <v>0</v>
      </c>
      <c r="AR132" s="21" t="s">
        <v>251</v>
      </c>
      <c r="AT132" s="21" t="s">
        <v>192</v>
      </c>
      <c r="AU132" s="21" t="s">
        <v>89</v>
      </c>
      <c r="AY132" s="21" t="s">
        <v>191</v>
      </c>
      <c r="BE132" s="152">
        <f>IF(U132="základní",N132,0)</f>
        <v>0</v>
      </c>
      <c r="BF132" s="152">
        <f>IF(U132="snížená",N132,0)</f>
        <v>0</v>
      </c>
      <c r="BG132" s="152">
        <f>IF(U132="zákl. přenesená",N132,0)</f>
        <v>0</v>
      </c>
      <c r="BH132" s="152">
        <f>IF(U132="sníž. přenesená",N132,0)</f>
        <v>0</v>
      </c>
      <c r="BI132" s="152">
        <f>IF(U132="nulová",N132,0)</f>
        <v>0</v>
      </c>
      <c r="BJ132" s="21" t="s">
        <v>89</v>
      </c>
      <c r="BK132" s="152">
        <f>ROUND(L132*K132,2)</f>
        <v>0</v>
      </c>
      <c r="BL132" s="21" t="s">
        <v>251</v>
      </c>
      <c r="BM132" s="21" t="s">
        <v>244</v>
      </c>
    </row>
    <row r="133" s="1" customFormat="1" ht="16.5" customHeight="1">
      <c r="B133" s="46"/>
      <c r="C133" s="228" t="s">
        <v>220</v>
      </c>
      <c r="D133" s="228" t="s">
        <v>192</v>
      </c>
      <c r="E133" s="229" t="s">
        <v>2620</v>
      </c>
      <c r="F133" s="230" t="s">
        <v>2621</v>
      </c>
      <c r="G133" s="230"/>
      <c r="H133" s="230"/>
      <c r="I133" s="230"/>
      <c r="J133" s="231" t="s">
        <v>304</v>
      </c>
      <c r="K133" s="232">
        <v>280</v>
      </c>
      <c r="L133" s="233">
        <v>0</v>
      </c>
      <c r="M133" s="234"/>
      <c r="N133" s="235">
        <f>ROUND(L133*K133,2)</f>
        <v>0</v>
      </c>
      <c r="O133" s="235"/>
      <c r="P133" s="235"/>
      <c r="Q133" s="235"/>
      <c r="R133" s="48"/>
      <c r="T133" s="236" t="s">
        <v>22</v>
      </c>
      <c r="U133" s="56" t="s">
        <v>46</v>
      </c>
      <c r="V133" s="47"/>
      <c r="W133" s="237">
        <f>V133*K133</f>
        <v>0</v>
      </c>
      <c r="X133" s="237">
        <v>0</v>
      </c>
      <c r="Y133" s="237">
        <f>X133*K133</f>
        <v>0</v>
      </c>
      <c r="Z133" s="237">
        <v>0</v>
      </c>
      <c r="AA133" s="238">
        <f>Z133*K133</f>
        <v>0</v>
      </c>
      <c r="AR133" s="21" t="s">
        <v>251</v>
      </c>
      <c r="AT133" s="21" t="s">
        <v>192</v>
      </c>
      <c r="AU133" s="21" t="s">
        <v>89</v>
      </c>
      <c r="AY133" s="21" t="s">
        <v>191</v>
      </c>
      <c r="BE133" s="152">
        <f>IF(U133="základní",N133,0)</f>
        <v>0</v>
      </c>
      <c r="BF133" s="152">
        <f>IF(U133="snížená",N133,0)</f>
        <v>0</v>
      </c>
      <c r="BG133" s="152">
        <f>IF(U133="zákl. přenesená",N133,0)</f>
        <v>0</v>
      </c>
      <c r="BH133" s="152">
        <f>IF(U133="sníž. přenesená",N133,0)</f>
        <v>0</v>
      </c>
      <c r="BI133" s="152">
        <f>IF(U133="nulová",N133,0)</f>
        <v>0</v>
      </c>
      <c r="BJ133" s="21" t="s">
        <v>89</v>
      </c>
      <c r="BK133" s="152">
        <f>ROUND(L133*K133,2)</f>
        <v>0</v>
      </c>
      <c r="BL133" s="21" t="s">
        <v>251</v>
      </c>
      <c r="BM133" s="21" t="s">
        <v>251</v>
      </c>
    </row>
    <row r="134" s="1" customFormat="1" ht="16.5" customHeight="1">
      <c r="B134" s="46"/>
      <c r="C134" s="228" t="s">
        <v>224</v>
      </c>
      <c r="D134" s="228" t="s">
        <v>192</v>
      </c>
      <c r="E134" s="229" t="s">
        <v>2622</v>
      </c>
      <c r="F134" s="230" t="s">
        <v>2623</v>
      </c>
      <c r="G134" s="230"/>
      <c r="H134" s="230"/>
      <c r="I134" s="230"/>
      <c r="J134" s="231" t="s">
        <v>348</v>
      </c>
      <c r="K134" s="232">
        <v>15</v>
      </c>
      <c r="L134" s="233">
        <v>0</v>
      </c>
      <c r="M134" s="234"/>
      <c r="N134" s="235">
        <f>ROUND(L134*K134,2)</f>
        <v>0</v>
      </c>
      <c r="O134" s="235"/>
      <c r="P134" s="235"/>
      <c r="Q134" s="235"/>
      <c r="R134" s="48"/>
      <c r="T134" s="236" t="s">
        <v>22</v>
      </c>
      <c r="U134" s="56" t="s">
        <v>46</v>
      </c>
      <c r="V134" s="47"/>
      <c r="W134" s="237">
        <f>V134*K134</f>
        <v>0</v>
      </c>
      <c r="X134" s="237">
        <v>0</v>
      </c>
      <c r="Y134" s="237">
        <f>X134*K134</f>
        <v>0</v>
      </c>
      <c r="Z134" s="237">
        <v>0</v>
      </c>
      <c r="AA134" s="238">
        <f>Z134*K134</f>
        <v>0</v>
      </c>
      <c r="AR134" s="21" t="s">
        <v>251</v>
      </c>
      <c r="AT134" s="21" t="s">
        <v>192</v>
      </c>
      <c r="AU134" s="21" t="s">
        <v>89</v>
      </c>
      <c r="AY134" s="21" t="s">
        <v>191</v>
      </c>
      <c r="BE134" s="152">
        <f>IF(U134="základní",N134,0)</f>
        <v>0</v>
      </c>
      <c r="BF134" s="152">
        <f>IF(U134="snížená",N134,0)</f>
        <v>0</v>
      </c>
      <c r="BG134" s="152">
        <f>IF(U134="zákl. přenesená",N134,0)</f>
        <v>0</v>
      </c>
      <c r="BH134" s="152">
        <f>IF(U134="sníž. přenesená",N134,0)</f>
        <v>0</v>
      </c>
      <c r="BI134" s="152">
        <f>IF(U134="nulová",N134,0)</f>
        <v>0</v>
      </c>
      <c r="BJ134" s="21" t="s">
        <v>89</v>
      </c>
      <c r="BK134" s="152">
        <f>ROUND(L134*K134,2)</f>
        <v>0</v>
      </c>
      <c r="BL134" s="21" t="s">
        <v>251</v>
      </c>
      <c r="BM134" s="21" t="s">
        <v>259</v>
      </c>
    </row>
    <row r="135" s="1" customFormat="1" ht="16.5" customHeight="1">
      <c r="B135" s="46"/>
      <c r="C135" s="228" t="s">
        <v>228</v>
      </c>
      <c r="D135" s="228" t="s">
        <v>192</v>
      </c>
      <c r="E135" s="229" t="s">
        <v>2624</v>
      </c>
      <c r="F135" s="230" t="s">
        <v>2625</v>
      </c>
      <c r="G135" s="230"/>
      <c r="H135" s="230"/>
      <c r="I135" s="230"/>
      <c r="J135" s="231" t="s">
        <v>2419</v>
      </c>
      <c r="K135" s="232">
        <v>24</v>
      </c>
      <c r="L135" s="233">
        <v>0</v>
      </c>
      <c r="M135" s="234"/>
      <c r="N135" s="235">
        <f>ROUND(L135*K135,2)</f>
        <v>0</v>
      </c>
      <c r="O135" s="235"/>
      <c r="P135" s="235"/>
      <c r="Q135" s="235"/>
      <c r="R135" s="48"/>
      <c r="T135" s="236" t="s">
        <v>22</v>
      </c>
      <c r="U135" s="56" t="s">
        <v>46</v>
      </c>
      <c r="V135" s="47"/>
      <c r="W135" s="237">
        <f>V135*K135</f>
        <v>0</v>
      </c>
      <c r="X135" s="237">
        <v>0</v>
      </c>
      <c r="Y135" s="237">
        <f>X135*K135</f>
        <v>0</v>
      </c>
      <c r="Z135" s="237">
        <v>0</v>
      </c>
      <c r="AA135" s="238">
        <f>Z135*K135</f>
        <v>0</v>
      </c>
      <c r="AR135" s="21" t="s">
        <v>251</v>
      </c>
      <c r="AT135" s="21" t="s">
        <v>192</v>
      </c>
      <c r="AU135" s="21" t="s">
        <v>89</v>
      </c>
      <c r="AY135" s="21" t="s">
        <v>191</v>
      </c>
      <c r="BE135" s="152">
        <f>IF(U135="základní",N135,0)</f>
        <v>0</v>
      </c>
      <c r="BF135" s="152">
        <f>IF(U135="snížená",N135,0)</f>
        <v>0</v>
      </c>
      <c r="BG135" s="152">
        <f>IF(U135="zákl. přenesená",N135,0)</f>
        <v>0</v>
      </c>
      <c r="BH135" s="152">
        <f>IF(U135="sníž. přenesená",N135,0)</f>
        <v>0</v>
      </c>
      <c r="BI135" s="152">
        <f>IF(U135="nulová",N135,0)</f>
        <v>0</v>
      </c>
      <c r="BJ135" s="21" t="s">
        <v>89</v>
      </c>
      <c r="BK135" s="152">
        <f>ROUND(L135*K135,2)</f>
        <v>0</v>
      </c>
      <c r="BL135" s="21" t="s">
        <v>251</v>
      </c>
      <c r="BM135" s="21" t="s">
        <v>267</v>
      </c>
    </row>
    <row r="136" s="10" customFormat="1" ht="37.44" customHeight="1">
      <c r="B136" s="215"/>
      <c r="C136" s="216"/>
      <c r="D136" s="217" t="s">
        <v>2601</v>
      </c>
      <c r="E136" s="217"/>
      <c r="F136" s="217"/>
      <c r="G136" s="217"/>
      <c r="H136" s="217"/>
      <c r="I136" s="217"/>
      <c r="J136" s="217"/>
      <c r="K136" s="217"/>
      <c r="L136" s="217"/>
      <c r="M136" s="217"/>
      <c r="N136" s="241">
        <f>BK136</f>
        <v>0</v>
      </c>
      <c r="O136" s="242"/>
      <c r="P136" s="242"/>
      <c r="Q136" s="242"/>
      <c r="R136" s="218"/>
      <c r="T136" s="219"/>
      <c r="U136" s="216"/>
      <c r="V136" s="216"/>
      <c r="W136" s="220">
        <f>SUM(W137:W142)</f>
        <v>0</v>
      </c>
      <c r="X136" s="216"/>
      <c r="Y136" s="220">
        <f>SUM(Y137:Y142)</f>
        <v>0</v>
      </c>
      <c r="Z136" s="216"/>
      <c r="AA136" s="221">
        <f>SUM(AA137:AA142)</f>
        <v>0</v>
      </c>
      <c r="AR136" s="222" t="s">
        <v>96</v>
      </c>
      <c r="AT136" s="223" t="s">
        <v>80</v>
      </c>
      <c r="AU136" s="223" t="s">
        <v>81</v>
      </c>
      <c r="AY136" s="222" t="s">
        <v>191</v>
      </c>
      <c r="BK136" s="224">
        <f>SUM(BK137:BK142)</f>
        <v>0</v>
      </c>
    </row>
    <row r="137" s="1" customFormat="1" ht="16.5" customHeight="1">
      <c r="B137" s="46"/>
      <c r="C137" s="228" t="s">
        <v>232</v>
      </c>
      <c r="D137" s="228" t="s">
        <v>192</v>
      </c>
      <c r="E137" s="229" t="s">
        <v>2626</v>
      </c>
      <c r="F137" s="230" t="s">
        <v>2627</v>
      </c>
      <c r="G137" s="230"/>
      <c r="H137" s="230"/>
      <c r="I137" s="230"/>
      <c r="J137" s="231" t="s">
        <v>2419</v>
      </c>
      <c r="K137" s="232">
        <v>10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</v>
      </c>
      <c r="Y137" s="237">
        <f>X137*K137</f>
        <v>0</v>
      </c>
      <c r="Z137" s="237">
        <v>0</v>
      </c>
      <c r="AA137" s="238">
        <f>Z137*K137</f>
        <v>0</v>
      </c>
      <c r="AR137" s="21" t="s">
        <v>251</v>
      </c>
      <c r="AT137" s="21" t="s">
        <v>192</v>
      </c>
      <c r="AU137" s="21" t="s">
        <v>89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251</v>
      </c>
      <c r="BM137" s="21" t="s">
        <v>274</v>
      </c>
    </row>
    <row r="138" s="1" customFormat="1" ht="25.5" customHeight="1">
      <c r="B138" s="46"/>
      <c r="C138" s="228" t="s">
        <v>236</v>
      </c>
      <c r="D138" s="228" t="s">
        <v>192</v>
      </c>
      <c r="E138" s="229" t="s">
        <v>2628</v>
      </c>
      <c r="F138" s="230" t="s">
        <v>2629</v>
      </c>
      <c r="G138" s="230"/>
      <c r="H138" s="230"/>
      <c r="I138" s="230"/>
      <c r="J138" s="231" t="s">
        <v>2419</v>
      </c>
      <c r="K138" s="232">
        <v>20</v>
      </c>
      <c r="L138" s="233">
        <v>0</v>
      </c>
      <c r="M138" s="234"/>
      <c r="N138" s="235">
        <f>ROUND(L138*K138,2)</f>
        <v>0</v>
      </c>
      <c r="O138" s="235"/>
      <c r="P138" s="235"/>
      <c r="Q138" s="235"/>
      <c r="R138" s="48"/>
      <c r="T138" s="236" t="s">
        <v>22</v>
      </c>
      <c r="U138" s="56" t="s">
        <v>46</v>
      </c>
      <c r="V138" s="47"/>
      <c r="W138" s="237">
        <f>V138*K138</f>
        <v>0</v>
      </c>
      <c r="X138" s="237">
        <v>0</v>
      </c>
      <c r="Y138" s="237">
        <f>X138*K138</f>
        <v>0</v>
      </c>
      <c r="Z138" s="237">
        <v>0</v>
      </c>
      <c r="AA138" s="238">
        <f>Z138*K138</f>
        <v>0</v>
      </c>
      <c r="AR138" s="21" t="s">
        <v>251</v>
      </c>
      <c r="AT138" s="21" t="s">
        <v>192</v>
      </c>
      <c r="AU138" s="21" t="s">
        <v>89</v>
      </c>
      <c r="AY138" s="21" t="s">
        <v>191</v>
      </c>
      <c r="BE138" s="152">
        <f>IF(U138="základní",N138,0)</f>
        <v>0</v>
      </c>
      <c r="BF138" s="152">
        <f>IF(U138="snížená",N138,0)</f>
        <v>0</v>
      </c>
      <c r="BG138" s="152">
        <f>IF(U138="zákl. přenesená",N138,0)</f>
        <v>0</v>
      </c>
      <c r="BH138" s="152">
        <f>IF(U138="sníž. přenesená",N138,0)</f>
        <v>0</v>
      </c>
      <c r="BI138" s="152">
        <f>IF(U138="nulová",N138,0)</f>
        <v>0</v>
      </c>
      <c r="BJ138" s="21" t="s">
        <v>89</v>
      </c>
      <c r="BK138" s="152">
        <f>ROUND(L138*K138,2)</f>
        <v>0</v>
      </c>
      <c r="BL138" s="21" t="s">
        <v>251</v>
      </c>
      <c r="BM138" s="21" t="s">
        <v>377</v>
      </c>
    </row>
    <row r="139" s="1" customFormat="1" ht="16.5" customHeight="1">
      <c r="B139" s="46"/>
      <c r="C139" s="228" t="s">
        <v>240</v>
      </c>
      <c r="D139" s="228" t="s">
        <v>192</v>
      </c>
      <c r="E139" s="229" t="s">
        <v>2630</v>
      </c>
      <c r="F139" s="230" t="s">
        <v>2631</v>
      </c>
      <c r="G139" s="230"/>
      <c r="H139" s="230"/>
      <c r="I139" s="230"/>
      <c r="J139" s="231" t="s">
        <v>2419</v>
      </c>
      <c r="K139" s="232">
        <v>4</v>
      </c>
      <c r="L139" s="233">
        <v>0</v>
      </c>
      <c r="M139" s="234"/>
      <c r="N139" s="235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</v>
      </c>
      <c r="Y139" s="237">
        <f>X139*K139</f>
        <v>0</v>
      </c>
      <c r="Z139" s="237">
        <v>0</v>
      </c>
      <c r="AA139" s="238">
        <f>Z139*K139</f>
        <v>0</v>
      </c>
      <c r="AR139" s="21" t="s">
        <v>251</v>
      </c>
      <c r="AT139" s="21" t="s">
        <v>192</v>
      </c>
      <c r="AU139" s="21" t="s">
        <v>89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251</v>
      </c>
      <c r="BM139" s="21" t="s">
        <v>384</v>
      </c>
    </row>
    <row r="140" s="1" customFormat="1" ht="16.5" customHeight="1">
      <c r="B140" s="46"/>
      <c r="C140" s="228" t="s">
        <v>244</v>
      </c>
      <c r="D140" s="228" t="s">
        <v>192</v>
      </c>
      <c r="E140" s="229" t="s">
        <v>2632</v>
      </c>
      <c r="F140" s="230" t="s">
        <v>2633</v>
      </c>
      <c r="G140" s="230"/>
      <c r="H140" s="230"/>
      <c r="I140" s="230"/>
      <c r="J140" s="231" t="s">
        <v>2419</v>
      </c>
      <c r="K140" s="232">
        <v>4</v>
      </c>
      <c r="L140" s="233">
        <v>0</v>
      </c>
      <c r="M140" s="234"/>
      <c r="N140" s="235">
        <f>ROUND(L140*K140,2)</f>
        <v>0</v>
      </c>
      <c r="O140" s="235"/>
      <c r="P140" s="235"/>
      <c r="Q140" s="235"/>
      <c r="R140" s="48"/>
      <c r="T140" s="236" t="s">
        <v>22</v>
      </c>
      <c r="U140" s="56" t="s">
        <v>46</v>
      </c>
      <c r="V140" s="47"/>
      <c r="W140" s="237">
        <f>V140*K140</f>
        <v>0</v>
      </c>
      <c r="X140" s="237">
        <v>0</v>
      </c>
      <c r="Y140" s="237">
        <f>X140*K140</f>
        <v>0</v>
      </c>
      <c r="Z140" s="237">
        <v>0</v>
      </c>
      <c r="AA140" s="238">
        <f>Z140*K140</f>
        <v>0</v>
      </c>
      <c r="AR140" s="21" t="s">
        <v>251</v>
      </c>
      <c r="AT140" s="21" t="s">
        <v>192</v>
      </c>
      <c r="AU140" s="21" t="s">
        <v>89</v>
      </c>
      <c r="AY140" s="21" t="s">
        <v>191</v>
      </c>
      <c r="BE140" s="152">
        <f>IF(U140="základní",N140,0)</f>
        <v>0</v>
      </c>
      <c r="BF140" s="152">
        <f>IF(U140="snížená",N140,0)</f>
        <v>0</v>
      </c>
      <c r="BG140" s="152">
        <f>IF(U140="zákl. přenesená",N140,0)</f>
        <v>0</v>
      </c>
      <c r="BH140" s="152">
        <f>IF(U140="sníž. přenesená",N140,0)</f>
        <v>0</v>
      </c>
      <c r="BI140" s="152">
        <f>IF(U140="nulová",N140,0)</f>
        <v>0</v>
      </c>
      <c r="BJ140" s="21" t="s">
        <v>89</v>
      </c>
      <c r="BK140" s="152">
        <f>ROUND(L140*K140,2)</f>
        <v>0</v>
      </c>
      <c r="BL140" s="21" t="s">
        <v>251</v>
      </c>
      <c r="BM140" s="21" t="s">
        <v>393</v>
      </c>
    </row>
    <row r="141" s="1" customFormat="1" ht="16.5" customHeight="1">
      <c r="B141" s="46"/>
      <c r="C141" s="228" t="s">
        <v>11</v>
      </c>
      <c r="D141" s="228" t="s">
        <v>192</v>
      </c>
      <c r="E141" s="229" t="s">
        <v>2634</v>
      </c>
      <c r="F141" s="230" t="s">
        <v>2635</v>
      </c>
      <c r="G141" s="230"/>
      <c r="H141" s="230"/>
      <c r="I141" s="230"/>
      <c r="J141" s="231" t="s">
        <v>2419</v>
      </c>
      <c r="K141" s="232">
        <v>20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</v>
      </c>
      <c r="Y141" s="237">
        <f>X141*K141</f>
        <v>0</v>
      </c>
      <c r="Z141" s="237">
        <v>0</v>
      </c>
      <c r="AA141" s="238">
        <f>Z141*K141</f>
        <v>0</v>
      </c>
      <c r="AR141" s="21" t="s">
        <v>251</v>
      </c>
      <c r="AT141" s="21" t="s">
        <v>192</v>
      </c>
      <c r="AU141" s="21" t="s">
        <v>89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251</v>
      </c>
      <c r="BM141" s="21" t="s">
        <v>402</v>
      </c>
    </row>
    <row r="142" s="1" customFormat="1" ht="16.5" customHeight="1">
      <c r="B142" s="46"/>
      <c r="C142" s="228" t="s">
        <v>251</v>
      </c>
      <c r="D142" s="228" t="s">
        <v>192</v>
      </c>
      <c r="E142" s="229" t="s">
        <v>2636</v>
      </c>
      <c r="F142" s="230" t="s">
        <v>2637</v>
      </c>
      <c r="G142" s="230"/>
      <c r="H142" s="230"/>
      <c r="I142" s="230"/>
      <c r="J142" s="231" t="s">
        <v>2419</v>
      </c>
      <c r="K142" s="232">
        <v>4</v>
      </c>
      <c r="L142" s="233">
        <v>0</v>
      </c>
      <c r="M142" s="234"/>
      <c r="N142" s="235">
        <f>ROUND(L142*K142,2)</f>
        <v>0</v>
      </c>
      <c r="O142" s="235"/>
      <c r="P142" s="235"/>
      <c r="Q142" s="235"/>
      <c r="R142" s="48"/>
      <c r="T142" s="236" t="s">
        <v>22</v>
      </c>
      <c r="U142" s="56" t="s">
        <v>46</v>
      </c>
      <c r="V142" s="47"/>
      <c r="W142" s="237">
        <f>V142*K142</f>
        <v>0</v>
      </c>
      <c r="X142" s="237">
        <v>0</v>
      </c>
      <c r="Y142" s="237">
        <f>X142*K142</f>
        <v>0</v>
      </c>
      <c r="Z142" s="237">
        <v>0</v>
      </c>
      <c r="AA142" s="238">
        <f>Z142*K142</f>
        <v>0</v>
      </c>
      <c r="AR142" s="21" t="s">
        <v>251</v>
      </c>
      <c r="AT142" s="21" t="s">
        <v>192</v>
      </c>
      <c r="AU142" s="21" t="s">
        <v>89</v>
      </c>
      <c r="AY142" s="21" t="s">
        <v>191</v>
      </c>
      <c r="BE142" s="152">
        <f>IF(U142="základní",N142,0)</f>
        <v>0</v>
      </c>
      <c r="BF142" s="152">
        <f>IF(U142="snížená",N142,0)</f>
        <v>0</v>
      </c>
      <c r="BG142" s="152">
        <f>IF(U142="zákl. přenesená",N142,0)</f>
        <v>0</v>
      </c>
      <c r="BH142" s="152">
        <f>IF(U142="sníž. přenesená",N142,0)</f>
        <v>0</v>
      </c>
      <c r="BI142" s="152">
        <f>IF(U142="nulová",N142,0)</f>
        <v>0</v>
      </c>
      <c r="BJ142" s="21" t="s">
        <v>89</v>
      </c>
      <c r="BK142" s="152">
        <f>ROUND(L142*K142,2)</f>
        <v>0</v>
      </c>
      <c r="BL142" s="21" t="s">
        <v>251</v>
      </c>
      <c r="BM142" s="21" t="s">
        <v>531</v>
      </c>
    </row>
    <row r="143" s="10" customFormat="1" ht="37.44" customHeight="1">
      <c r="B143" s="215"/>
      <c r="C143" s="216"/>
      <c r="D143" s="217" t="s">
        <v>2602</v>
      </c>
      <c r="E143" s="217"/>
      <c r="F143" s="217"/>
      <c r="G143" s="217"/>
      <c r="H143" s="217"/>
      <c r="I143" s="217"/>
      <c r="J143" s="217"/>
      <c r="K143" s="217"/>
      <c r="L143" s="217"/>
      <c r="M143" s="217"/>
      <c r="N143" s="241">
        <f>BK143</f>
        <v>0</v>
      </c>
      <c r="O143" s="242"/>
      <c r="P143" s="242"/>
      <c r="Q143" s="242"/>
      <c r="R143" s="218"/>
      <c r="T143" s="219"/>
      <c r="U143" s="216"/>
      <c r="V143" s="216"/>
      <c r="W143" s="220">
        <f>SUM(W144:W148)</f>
        <v>0</v>
      </c>
      <c r="X143" s="216"/>
      <c r="Y143" s="220">
        <f>SUM(Y144:Y148)</f>
        <v>0</v>
      </c>
      <c r="Z143" s="216"/>
      <c r="AA143" s="221">
        <f>SUM(AA144:AA148)</f>
        <v>0</v>
      </c>
      <c r="AR143" s="222" t="s">
        <v>96</v>
      </c>
      <c r="AT143" s="223" t="s">
        <v>80</v>
      </c>
      <c r="AU143" s="223" t="s">
        <v>81</v>
      </c>
      <c r="AY143" s="222" t="s">
        <v>191</v>
      </c>
      <c r="BK143" s="224">
        <f>SUM(BK144:BK148)</f>
        <v>0</v>
      </c>
    </row>
    <row r="144" s="1" customFormat="1" ht="16.5" customHeight="1">
      <c r="B144" s="46"/>
      <c r="C144" s="228" t="s">
        <v>255</v>
      </c>
      <c r="D144" s="228" t="s">
        <v>192</v>
      </c>
      <c r="E144" s="229" t="s">
        <v>2638</v>
      </c>
      <c r="F144" s="230" t="s">
        <v>2639</v>
      </c>
      <c r="G144" s="230"/>
      <c r="H144" s="230"/>
      <c r="I144" s="230"/>
      <c r="J144" s="231" t="s">
        <v>348</v>
      </c>
      <c r="K144" s="232">
        <v>25</v>
      </c>
      <c r="L144" s="233">
        <v>0</v>
      </c>
      <c r="M144" s="234"/>
      <c r="N144" s="235">
        <f>ROUND(L144*K144,2)</f>
        <v>0</v>
      </c>
      <c r="O144" s="235"/>
      <c r="P144" s="235"/>
      <c r="Q144" s="235"/>
      <c r="R144" s="48"/>
      <c r="T144" s="236" t="s">
        <v>22</v>
      </c>
      <c r="U144" s="56" t="s">
        <v>46</v>
      </c>
      <c r="V144" s="47"/>
      <c r="W144" s="237">
        <f>V144*K144</f>
        <v>0</v>
      </c>
      <c r="X144" s="237">
        <v>0</v>
      </c>
      <c r="Y144" s="237">
        <f>X144*K144</f>
        <v>0</v>
      </c>
      <c r="Z144" s="237">
        <v>0</v>
      </c>
      <c r="AA144" s="238">
        <f>Z144*K144</f>
        <v>0</v>
      </c>
      <c r="AR144" s="21" t="s">
        <v>251</v>
      </c>
      <c r="AT144" s="21" t="s">
        <v>192</v>
      </c>
      <c r="AU144" s="21" t="s">
        <v>89</v>
      </c>
      <c r="AY144" s="21" t="s">
        <v>191</v>
      </c>
      <c r="BE144" s="152">
        <f>IF(U144="základní",N144,0)</f>
        <v>0</v>
      </c>
      <c r="BF144" s="152">
        <f>IF(U144="snížená",N144,0)</f>
        <v>0</v>
      </c>
      <c r="BG144" s="152">
        <f>IF(U144="zákl. přenesená",N144,0)</f>
        <v>0</v>
      </c>
      <c r="BH144" s="152">
        <f>IF(U144="sníž. přenesená",N144,0)</f>
        <v>0</v>
      </c>
      <c r="BI144" s="152">
        <f>IF(U144="nulová",N144,0)</f>
        <v>0</v>
      </c>
      <c r="BJ144" s="21" t="s">
        <v>89</v>
      </c>
      <c r="BK144" s="152">
        <f>ROUND(L144*K144,2)</f>
        <v>0</v>
      </c>
      <c r="BL144" s="21" t="s">
        <v>251</v>
      </c>
      <c r="BM144" s="21" t="s">
        <v>539</v>
      </c>
    </row>
    <row r="145" s="1" customFormat="1" ht="16.5" customHeight="1">
      <c r="B145" s="46"/>
      <c r="C145" s="228" t="s">
        <v>259</v>
      </c>
      <c r="D145" s="228" t="s">
        <v>192</v>
      </c>
      <c r="E145" s="229" t="s">
        <v>2640</v>
      </c>
      <c r="F145" s="230" t="s">
        <v>2641</v>
      </c>
      <c r="G145" s="230"/>
      <c r="H145" s="230"/>
      <c r="I145" s="230"/>
      <c r="J145" s="231" t="s">
        <v>348</v>
      </c>
      <c r="K145" s="232">
        <v>65</v>
      </c>
      <c r="L145" s="233">
        <v>0</v>
      </c>
      <c r="M145" s="234"/>
      <c r="N145" s="235">
        <f>ROUND(L145*K145,2)</f>
        <v>0</v>
      </c>
      <c r="O145" s="235"/>
      <c r="P145" s="235"/>
      <c r="Q145" s="235"/>
      <c r="R145" s="48"/>
      <c r="T145" s="236" t="s">
        <v>22</v>
      </c>
      <c r="U145" s="56" t="s">
        <v>46</v>
      </c>
      <c r="V145" s="47"/>
      <c r="W145" s="237">
        <f>V145*K145</f>
        <v>0</v>
      </c>
      <c r="X145" s="237">
        <v>0</v>
      </c>
      <c r="Y145" s="237">
        <f>X145*K145</f>
        <v>0</v>
      </c>
      <c r="Z145" s="237">
        <v>0</v>
      </c>
      <c r="AA145" s="238">
        <f>Z145*K145</f>
        <v>0</v>
      </c>
      <c r="AR145" s="21" t="s">
        <v>251</v>
      </c>
      <c r="AT145" s="21" t="s">
        <v>192</v>
      </c>
      <c r="AU145" s="21" t="s">
        <v>89</v>
      </c>
      <c r="AY145" s="21" t="s">
        <v>191</v>
      </c>
      <c r="BE145" s="152">
        <f>IF(U145="základní",N145,0)</f>
        <v>0</v>
      </c>
      <c r="BF145" s="152">
        <f>IF(U145="snížená",N145,0)</f>
        <v>0</v>
      </c>
      <c r="BG145" s="152">
        <f>IF(U145="zákl. přenesená",N145,0)</f>
        <v>0</v>
      </c>
      <c r="BH145" s="152">
        <f>IF(U145="sníž. přenesená",N145,0)</f>
        <v>0</v>
      </c>
      <c r="BI145" s="152">
        <f>IF(U145="nulová",N145,0)</f>
        <v>0</v>
      </c>
      <c r="BJ145" s="21" t="s">
        <v>89</v>
      </c>
      <c r="BK145" s="152">
        <f>ROUND(L145*K145,2)</f>
        <v>0</v>
      </c>
      <c r="BL145" s="21" t="s">
        <v>251</v>
      </c>
      <c r="BM145" s="21" t="s">
        <v>548</v>
      </c>
    </row>
    <row r="146" s="1" customFormat="1" ht="16.5" customHeight="1">
      <c r="B146" s="46"/>
      <c r="C146" s="228" t="s">
        <v>263</v>
      </c>
      <c r="D146" s="228" t="s">
        <v>192</v>
      </c>
      <c r="E146" s="229" t="s">
        <v>2642</v>
      </c>
      <c r="F146" s="230" t="s">
        <v>2643</v>
      </c>
      <c r="G146" s="230"/>
      <c r="H146" s="230"/>
      <c r="I146" s="230"/>
      <c r="J146" s="231" t="s">
        <v>348</v>
      </c>
      <c r="K146" s="232">
        <v>10</v>
      </c>
      <c r="L146" s="233">
        <v>0</v>
      </c>
      <c r="M146" s="234"/>
      <c r="N146" s="235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</v>
      </c>
      <c r="Y146" s="237">
        <f>X146*K146</f>
        <v>0</v>
      </c>
      <c r="Z146" s="237">
        <v>0</v>
      </c>
      <c r="AA146" s="238">
        <f>Z146*K146</f>
        <v>0</v>
      </c>
      <c r="AR146" s="21" t="s">
        <v>251</v>
      </c>
      <c r="AT146" s="21" t="s">
        <v>192</v>
      </c>
      <c r="AU146" s="21" t="s">
        <v>89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251</v>
      </c>
      <c r="BM146" s="21" t="s">
        <v>556</v>
      </c>
    </row>
    <row r="147" s="1" customFormat="1" ht="16.5" customHeight="1">
      <c r="B147" s="46"/>
      <c r="C147" s="228" t="s">
        <v>267</v>
      </c>
      <c r="D147" s="228" t="s">
        <v>192</v>
      </c>
      <c r="E147" s="229" t="s">
        <v>2644</v>
      </c>
      <c r="F147" s="230" t="s">
        <v>2645</v>
      </c>
      <c r="G147" s="230"/>
      <c r="H147" s="230"/>
      <c r="I147" s="230"/>
      <c r="J147" s="231" t="s">
        <v>348</v>
      </c>
      <c r="K147" s="232">
        <v>50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</v>
      </c>
      <c r="Y147" s="237">
        <f>X147*K147</f>
        <v>0</v>
      </c>
      <c r="Z147" s="237">
        <v>0</v>
      </c>
      <c r="AA147" s="238">
        <f>Z147*K147</f>
        <v>0</v>
      </c>
      <c r="AR147" s="21" t="s">
        <v>251</v>
      </c>
      <c r="AT147" s="21" t="s">
        <v>192</v>
      </c>
      <c r="AU147" s="21" t="s">
        <v>89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251</v>
      </c>
      <c r="BM147" s="21" t="s">
        <v>565</v>
      </c>
    </row>
    <row r="148" s="1" customFormat="1" ht="16.5" customHeight="1">
      <c r="B148" s="46"/>
      <c r="C148" s="228" t="s">
        <v>10</v>
      </c>
      <c r="D148" s="228" t="s">
        <v>192</v>
      </c>
      <c r="E148" s="229" t="s">
        <v>2646</v>
      </c>
      <c r="F148" s="230" t="s">
        <v>2647</v>
      </c>
      <c r="G148" s="230"/>
      <c r="H148" s="230"/>
      <c r="I148" s="230"/>
      <c r="J148" s="231" t="s">
        <v>348</v>
      </c>
      <c r="K148" s="232">
        <v>10</v>
      </c>
      <c r="L148" s="233">
        <v>0</v>
      </c>
      <c r="M148" s="234"/>
      <c r="N148" s="235">
        <f>ROUND(L148*K148,2)</f>
        <v>0</v>
      </c>
      <c r="O148" s="235"/>
      <c r="P148" s="235"/>
      <c r="Q148" s="235"/>
      <c r="R148" s="48"/>
      <c r="T148" s="236" t="s">
        <v>22</v>
      </c>
      <c r="U148" s="56" t="s">
        <v>46</v>
      </c>
      <c r="V148" s="47"/>
      <c r="W148" s="237">
        <f>V148*K148</f>
        <v>0</v>
      </c>
      <c r="X148" s="237">
        <v>0</v>
      </c>
      <c r="Y148" s="237">
        <f>X148*K148</f>
        <v>0</v>
      </c>
      <c r="Z148" s="237">
        <v>0</v>
      </c>
      <c r="AA148" s="238">
        <f>Z148*K148</f>
        <v>0</v>
      </c>
      <c r="AR148" s="21" t="s">
        <v>251</v>
      </c>
      <c r="AT148" s="21" t="s">
        <v>192</v>
      </c>
      <c r="AU148" s="21" t="s">
        <v>89</v>
      </c>
      <c r="AY148" s="21" t="s">
        <v>191</v>
      </c>
      <c r="BE148" s="152">
        <f>IF(U148="základní",N148,0)</f>
        <v>0</v>
      </c>
      <c r="BF148" s="152">
        <f>IF(U148="snížená",N148,0)</f>
        <v>0</v>
      </c>
      <c r="BG148" s="152">
        <f>IF(U148="zákl. přenesená",N148,0)</f>
        <v>0</v>
      </c>
      <c r="BH148" s="152">
        <f>IF(U148="sníž. přenesená",N148,0)</f>
        <v>0</v>
      </c>
      <c r="BI148" s="152">
        <f>IF(U148="nulová",N148,0)</f>
        <v>0</v>
      </c>
      <c r="BJ148" s="21" t="s">
        <v>89</v>
      </c>
      <c r="BK148" s="152">
        <f>ROUND(L148*K148,2)</f>
        <v>0</v>
      </c>
      <c r="BL148" s="21" t="s">
        <v>251</v>
      </c>
      <c r="BM148" s="21" t="s">
        <v>575</v>
      </c>
    </row>
    <row r="149" s="10" customFormat="1" ht="37.44" customHeight="1">
      <c r="B149" s="215"/>
      <c r="C149" s="216"/>
      <c r="D149" s="217" t="s">
        <v>2603</v>
      </c>
      <c r="E149" s="217"/>
      <c r="F149" s="217"/>
      <c r="G149" s="217"/>
      <c r="H149" s="217"/>
      <c r="I149" s="217"/>
      <c r="J149" s="217"/>
      <c r="K149" s="217"/>
      <c r="L149" s="217"/>
      <c r="M149" s="217"/>
      <c r="N149" s="241">
        <f>BK149</f>
        <v>0</v>
      </c>
      <c r="O149" s="242"/>
      <c r="P149" s="242"/>
      <c r="Q149" s="242"/>
      <c r="R149" s="218"/>
      <c r="T149" s="219"/>
      <c r="U149" s="216"/>
      <c r="V149" s="216"/>
      <c r="W149" s="220">
        <f>SUM(W150:W154)</f>
        <v>0</v>
      </c>
      <c r="X149" s="216"/>
      <c r="Y149" s="220">
        <f>SUM(Y150:Y154)</f>
        <v>0</v>
      </c>
      <c r="Z149" s="216"/>
      <c r="AA149" s="221">
        <f>SUM(AA150:AA154)</f>
        <v>0</v>
      </c>
      <c r="AR149" s="222" t="s">
        <v>96</v>
      </c>
      <c r="AT149" s="223" t="s">
        <v>80</v>
      </c>
      <c r="AU149" s="223" t="s">
        <v>81</v>
      </c>
      <c r="AY149" s="222" t="s">
        <v>191</v>
      </c>
      <c r="BK149" s="224">
        <f>SUM(BK150:BK154)</f>
        <v>0</v>
      </c>
    </row>
    <row r="150" s="1" customFormat="1" ht="16.5" customHeight="1">
      <c r="B150" s="46"/>
      <c r="C150" s="228" t="s">
        <v>274</v>
      </c>
      <c r="D150" s="228" t="s">
        <v>192</v>
      </c>
      <c r="E150" s="229" t="s">
        <v>2648</v>
      </c>
      <c r="F150" s="230" t="s">
        <v>2649</v>
      </c>
      <c r="G150" s="230"/>
      <c r="H150" s="230"/>
      <c r="I150" s="230"/>
      <c r="J150" s="231" t="s">
        <v>348</v>
      </c>
      <c r="K150" s="232">
        <v>25</v>
      </c>
      <c r="L150" s="233">
        <v>0</v>
      </c>
      <c r="M150" s="234"/>
      <c r="N150" s="235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0</v>
      </c>
      <c r="Y150" s="237">
        <f>X150*K150</f>
        <v>0</v>
      </c>
      <c r="Z150" s="237">
        <v>0</v>
      </c>
      <c r="AA150" s="238">
        <f>Z150*K150</f>
        <v>0</v>
      </c>
      <c r="AR150" s="21" t="s">
        <v>251</v>
      </c>
      <c r="AT150" s="21" t="s">
        <v>192</v>
      </c>
      <c r="AU150" s="21" t="s">
        <v>89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251</v>
      </c>
      <c r="BM150" s="21" t="s">
        <v>581</v>
      </c>
    </row>
    <row r="151" s="1" customFormat="1" ht="16.5" customHeight="1">
      <c r="B151" s="46"/>
      <c r="C151" s="228" t="s">
        <v>278</v>
      </c>
      <c r="D151" s="228" t="s">
        <v>192</v>
      </c>
      <c r="E151" s="229" t="s">
        <v>2650</v>
      </c>
      <c r="F151" s="230" t="s">
        <v>2651</v>
      </c>
      <c r="G151" s="230"/>
      <c r="H151" s="230"/>
      <c r="I151" s="230"/>
      <c r="J151" s="231" t="s">
        <v>348</v>
      </c>
      <c r="K151" s="232">
        <v>65</v>
      </c>
      <c r="L151" s="233">
        <v>0</v>
      </c>
      <c r="M151" s="234"/>
      <c r="N151" s="235">
        <f>ROUND(L151*K151,2)</f>
        <v>0</v>
      </c>
      <c r="O151" s="235"/>
      <c r="P151" s="235"/>
      <c r="Q151" s="235"/>
      <c r="R151" s="48"/>
      <c r="T151" s="236" t="s">
        <v>22</v>
      </c>
      <c r="U151" s="56" t="s">
        <v>46</v>
      </c>
      <c r="V151" s="47"/>
      <c r="W151" s="237">
        <f>V151*K151</f>
        <v>0</v>
      </c>
      <c r="X151" s="237">
        <v>0</v>
      </c>
      <c r="Y151" s="237">
        <f>X151*K151</f>
        <v>0</v>
      </c>
      <c r="Z151" s="237">
        <v>0</v>
      </c>
      <c r="AA151" s="238">
        <f>Z151*K151</f>
        <v>0</v>
      </c>
      <c r="AR151" s="21" t="s">
        <v>251</v>
      </c>
      <c r="AT151" s="21" t="s">
        <v>192</v>
      </c>
      <c r="AU151" s="21" t="s">
        <v>89</v>
      </c>
      <c r="AY151" s="21" t="s">
        <v>191</v>
      </c>
      <c r="BE151" s="152">
        <f>IF(U151="základní",N151,0)</f>
        <v>0</v>
      </c>
      <c r="BF151" s="152">
        <f>IF(U151="snížená",N151,0)</f>
        <v>0</v>
      </c>
      <c r="BG151" s="152">
        <f>IF(U151="zákl. přenesená",N151,0)</f>
        <v>0</v>
      </c>
      <c r="BH151" s="152">
        <f>IF(U151="sníž. přenesená",N151,0)</f>
        <v>0</v>
      </c>
      <c r="BI151" s="152">
        <f>IF(U151="nulová",N151,0)</f>
        <v>0</v>
      </c>
      <c r="BJ151" s="21" t="s">
        <v>89</v>
      </c>
      <c r="BK151" s="152">
        <f>ROUND(L151*K151,2)</f>
        <v>0</v>
      </c>
      <c r="BL151" s="21" t="s">
        <v>251</v>
      </c>
      <c r="BM151" s="21" t="s">
        <v>589</v>
      </c>
    </row>
    <row r="152" s="1" customFormat="1" ht="16.5" customHeight="1">
      <c r="B152" s="46"/>
      <c r="C152" s="228" t="s">
        <v>377</v>
      </c>
      <c r="D152" s="228" t="s">
        <v>192</v>
      </c>
      <c r="E152" s="229" t="s">
        <v>2652</v>
      </c>
      <c r="F152" s="230" t="s">
        <v>2653</v>
      </c>
      <c r="G152" s="230"/>
      <c r="H152" s="230"/>
      <c r="I152" s="230"/>
      <c r="J152" s="231" t="s">
        <v>348</v>
      </c>
      <c r="K152" s="232">
        <v>10</v>
      </c>
      <c r="L152" s="233">
        <v>0</v>
      </c>
      <c r="M152" s="234"/>
      <c r="N152" s="235">
        <f>ROUND(L152*K152,2)</f>
        <v>0</v>
      </c>
      <c r="O152" s="235"/>
      <c r="P152" s="235"/>
      <c r="Q152" s="235"/>
      <c r="R152" s="48"/>
      <c r="T152" s="236" t="s">
        <v>22</v>
      </c>
      <c r="U152" s="56" t="s">
        <v>46</v>
      </c>
      <c r="V152" s="47"/>
      <c r="W152" s="237">
        <f>V152*K152</f>
        <v>0</v>
      </c>
      <c r="X152" s="237">
        <v>0</v>
      </c>
      <c r="Y152" s="237">
        <f>X152*K152</f>
        <v>0</v>
      </c>
      <c r="Z152" s="237">
        <v>0</v>
      </c>
      <c r="AA152" s="238">
        <f>Z152*K152</f>
        <v>0</v>
      </c>
      <c r="AR152" s="21" t="s">
        <v>251</v>
      </c>
      <c r="AT152" s="21" t="s">
        <v>192</v>
      </c>
      <c r="AU152" s="21" t="s">
        <v>89</v>
      </c>
      <c r="AY152" s="21" t="s">
        <v>191</v>
      </c>
      <c r="BE152" s="152">
        <f>IF(U152="základní",N152,0)</f>
        <v>0</v>
      </c>
      <c r="BF152" s="152">
        <f>IF(U152="snížená",N152,0)</f>
        <v>0</v>
      </c>
      <c r="BG152" s="152">
        <f>IF(U152="zákl. přenesená",N152,0)</f>
        <v>0</v>
      </c>
      <c r="BH152" s="152">
        <f>IF(U152="sníž. přenesená",N152,0)</f>
        <v>0</v>
      </c>
      <c r="BI152" s="152">
        <f>IF(U152="nulová",N152,0)</f>
        <v>0</v>
      </c>
      <c r="BJ152" s="21" t="s">
        <v>89</v>
      </c>
      <c r="BK152" s="152">
        <f>ROUND(L152*K152,2)</f>
        <v>0</v>
      </c>
      <c r="BL152" s="21" t="s">
        <v>251</v>
      </c>
      <c r="BM152" s="21" t="s">
        <v>595</v>
      </c>
    </row>
    <row r="153" s="1" customFormat="1" ht="16.5" customHeight="1">
      <c r="B153" s="46"/>
      <c r="C153" s="228" t="s">
        <v>381</v>
      </c>
      <c r="D153" s="228" t="s">
        <v>192</v>
      </c>
      <c r="E153" s="229" t="s">
        <v>2654</v>
      </c>
      <c r="F153" s="230" t="s">
        <v>2655</v>
      </c>
      <c r="G153" s="230"/>
      <c r="H153" s="230"/>
      <c r="I153" s="230"/>
      <c r="J153" s="231" t="s">
        <v>348</v>
      </c>
      <c r="K153" s="232">
        <v>50</v>
      </c>
      <c r="L153" s="233">
        <v>0</v>
      </c>
      <c r="M153" s="234"/>
      <c r="N153" s="235">
        <f>ROUND(L153*K153,2)</f>
        <v>0</v>
      </c>
      <c r="O153" s="235"/>
      <c r="P153" s="235"/>
      <c r="Q153" s="235"/>
      <c r="R153" s="48"/>
      <c r="T153" s="236" t="s">
        <v>22</v>
      </c>
      <c r="U153" s="56" t="s">
        <v>46</v>
      </c>
      <c r="V153" s="47"/>
      <c r="W153" s="237">
        <f>V153*K153</f>
        <v>0</v>
      </c>
      <c r="X153" s="237">
        <v>0</v>
      </c>
      <c r="Y153" s="237">
        <f>X153*K153</f>
        <v>0</v>
      </c>
      <c r="Z153" s="237">
        <v>0</v>
      </c>
      <c r="AA153" s="238">
        <f>Z153*K153</f>
        <v>0</v>
      </c>
      <c r="AR153" s="21" t="s">
        <v>251</v>
      </c>
      <c r="AT153" s="21" t="s">
        <v>192</v>
      </c>
      <c r="AU153" s="21" t="s">
        <v>89</v>
      </c>
      <c r="AY153" s="21" t="s">
        <v>191</v>
      </c>
      <c r="BE153" s="152">
        <f>IF(U153="základní",N153,0)</f>
        <v>0</v>
      </c>
      <c r="BF153" s="152">
        <f>IF(U153="snížená",N153,0)</f>
        <v>0</v>
      </c>
      <c r="BG153" s="152">
        <f>IF(U153="zákl. přenesená",N153,0)</f>
        <v>0</v>
      </c>
      <c r="BH153" s="152">
        <f>IF(U153="sníž. přenesená",N153,0)</f>
        <v>0</v>
      </c>
      <c r="BI153" s="152">
        <f>IF(U153="nulová",N153,0)</f>
        <v>0</v>
      </c>
      <c r="BJ153" s="21" t="s">
        <v>89</v>
      </c>
      <c r="BK153" s="152">
        <f>ROUND(L153*K153,2)</f>
        <v>0</v>
      </c>
      <c r="BL153" s="21" t="s">
        <v>251</v>
      </c>
      <c r="BM153" s="21" t="s">
        <v>602</v>
      </c>
    </row>
    <row r="154" s="1" customFormat="1" ht="16.5" customHeight="1">
      <c r="B154" s="46"/>
      <c r="C154" s="228" t="s">
        <v>384</v>
      </c>
      <c r="D154" s="228" t="s">
        <v>192</v>
      </c>
      <c r="E154" s="229" t="s">
        <v>2656</v>
      </c>
      <c r="F154" s="230" t="s">
        <v>2657</v>
      </c>
      <c r="G154" s="230"/>
      <c r="H154" s="230"/>
      <c r="I154" s="230"/>
      <c r="J154" s="231" t="s">
        <v>348</v>
      </c>
      <c r="K154" s="232">
        <v>10</v>
      </c>
      <c r="L154" s="233">
        <v>0</v>
      </c>
      <c r="M154" s="234"/>
      <c r="N154" s="235">
        <f>ROUND(L154*K154,2)</f>
        <v>0</v>
      </c>
      <c r="O154" s="235"/>
      <c r="P154" s="235"/>
      <c r="Q154" s="235"/>
      <c r="R154" s="48"/>
      <c r="T154" s="236" t="s">
        <v>22</v>
      </c>
      <c r="U154" s="56" t="s">
        <v>46</v>
      </c>
      <c r="V154" s="47"/>
      <c r="W154" s="237">
        <f>V154*K154</f>
        <v>0</v>
      </c>
      <c r="X154" s="237">
        <v>0</v>
      </c>
      <c r="Y154" s="237">
        <f>X154*K154</f>
        <v>0</v>
      </c>
      <c r="Z154" s="237">
        <v>0</v>
      </c>
      <c r="AA154" s="238">
        <f>Z154*K154</f>
        <v>0</v>
      </c>
      <c r="AR154" s="21" t="s">
        <v>251</v>
      </c>
      <c r="AT154" s="21" t="s">
        <v>192</v>
      </c>
      <c r="AU154" s="21" t="s">
        <v>89</v>
      </c>
      <c r="AY154" s="21" t="s">
        <v>191</v>
      </c>
      <c r="BE154" s="152">
        <f>IF(U154="základní",N154,0)</f>
        <v>0</v>
      </c>
      <c r="BF154" s="152">
        <f>IF(U154="snížená",N154,0)</f>
        <v>0</v>
      </c>
      <c r="BG154" s="152">
        <f>IF(U154="zákl. přenesená",N154,0)</f>
        <v>0</v>
      </c>
      <c r="BH154" s="152">
        <f>IF(U154="sníž. přenesená",N154,0)</f>
        <v>0</v>
      </c>
      <c r="BI154" s="152">
        <f>IF(U154="nulová",N154,0)</f>
        <v>0</v>
      </c>
      <c r="BJ154" s="21" t="s">
        <v>89</v>
      </c>
      <c r="BK154" s="152">
        <f>ROUND(L154*K154,2)</f>
        <v>0</v>
      </c>
      <c r="BL154" s="21" t="s">
        <v>251</v>
      </c>
      <c r="BM154" s="21" t="s">
        <v>606</v>
      </c>
    </row>
    <row r="155" s="10" customFormat="1" ht="37.44" customHeight="1">
      <c r="B155" s="215"/>
      <c r="C155" s="216"/>
      <c r="D155" s="217" t="s">
        <v>2604</v>
      </c>
      <c r="E155" s="217"/>
      <c r="F155" s="217"/>
      <c r="G155" s="217"/>
      <c r="H155" s="217"/>
      <c r="I155" s="217"/>
      <c r="J155" s="217"/>
      <c r="K155" s="217"/>
      <c r="L155" s="217"/>
      <c r="M155" s="217"/>
      <c r="N155" s="241">
        <f>BK155</f>
        <v>0</v>
      </c>
      <c r="O155" s="242"/>
      <c r="P155" s="242"/>
      <c r="Q155" s="242"/>
      <c r="R155" s="218"/>
      <c r="T155" s="219"/>
      <c r="U155" s="216"/>
      <c r="V155" s="216"/>
      <c r="W155" s="220">
        <f>SUM(W156:W167)</f>
        <v>0</v>
      </c>
      <c r="X155" s="216"/>
      <c r="Y155" s="220">
        <f>SUM(Y156:Y167)</f>
        <v>0</v>
      </c>
      <c r="Z155" s="216"/>
      <c r="AA155" s="221">
        <f>SUM(AA156:AA167)</f>
        <v>0</v>
      </c>
      <c r="AR155" s="222" t="s">
        <v>96</v>
      </c>
      <c r="AT155" s="223" t="s">
        <v>80</v>
      </c>
      <c r="AU155" s="223" t="s">
        <v>81</v>
      </c>
      <c r="AY155" s="222" t="s">
        <v>191</v>
      </c>
      <c r="BK155" s="224">
        <f>SUM(BK156:BK167)</f>
        <v>0</v>
      </c>
    </row>
    <row r="156" s="1" customFormat="1" ht="16.5" customHeight="1">
      <c r="B156" s="46"/>
      <c r="C156" s="228" t="s">
        <v>389</v>
      </c>
      <c r="D156" s="228" t="s">
        <v>192</v>
      </c>
      <c r="E156" s="229" t="s">
        <v>2658</v>
      </c>
      <c r="F156" s="230" t="s">
        <v>2659</v>
      </c>
      <c r="G156" s="230"/>
      <c r="H156" s="230"/>
      <c r="I156" s="230"/>
      <c r="J156" s="231" t="s">
        <v>2419</v>
      </c>
      <c r="K156" s="232">
        <v>1</v>
      </c>
      <c r="L156" s="233">
        <v>0</v>
      </c>
      <c r="M156" s="234"/>
      <c r="N156" s="235">
        <f>ROUND(L156*K156,2)</f>
        <v>0</v>
      </c>
      <c r="O156" s="235"/>
      <c r="P156" s="235"/>
      <c r="Q156" s="235"/>
      <c r="R156" s="48"/>
      <c r="T156" s="236" t="s">
        <v>22</v>
      </c>
      <c r="U156" s="56" t="s">
        <v>46</v>
      </c>
      <c r="V156" s="47"/>
      <c r="W156" s="237">
        <f>V156*K156</f>
        <v>0</v>
      </c>
      <c r="X156" s="237">
        <v>0</v>
      </c>
      <c r="Y156" s="237">
        <f>X156*K156</f>
        <v>0</v>
      </c>
      <c r="Z156" s="237">
        <v>0</v>
      </c>
      <c r="AA156" s="238">
        <f>Z156*K156</f>
        <v>0</v>
      </c>
      <c r="AR156" s="21" t="s">
        <v>251</v>
      </c>
      <c r="AT156" s="21" t="s">
        <v>192</v>
      </c>
      <c r="AU156" s="21" t="s">
        <v>89</v>
      </c>
      <c r="AY156" s="21" t="s">
        <v>191</v>
      </c>
      <c r="BE156" s="152">
        <f>IF(U156="základní",N156,0)</f>
        <v>0</v>
      </c>
      <c r="BF156" s="152">
        <f>IF(U156="snížená",N156,0)</f>
        <v>0</v>
      </c>
      <c r="BG156" s="152">
        <f>IF(U156="zákl. přenesená",N156,0)</f>
        <v>0</v>
      </c>
      <c r="BH156" s="152">
        <f>IF(U156="sníž. přenesená",N156,0)</f>
        <v>0</v>
      </c>
      <c r="BI156" s="152">
        <f>IF(U156="nulová",N156,0)</f>
        <v>0</v>
      </c>
      <c r="BJ156" s="21" t="s">
        <v>89</v>
      </c>
      <c r="BK156" s="152">
        <f>ROUND(L156*K156,2)</f>
        <v>0</v>
      </c>
      <c r="BL156" s="21" t="s">
        <v>251</v>
      </c>
      <c r="BM156" s="21" t="s">
        <v>615</v>
      </c>
    </row>
    <row r="157" s="1" customFormat="1" ht="16.5" customHeight="1">
      <c r="B157" s="46"/>
      <c r="C157" s="228" t="s">
        <v>393</v>
      </c>
      <c r="D157" s="228" t="s">
        <v>192</v>
      </c>
      <c r="E157" s="229" t="s">
        <v>2660</v>
      </c>
      <c r="F157" s="230" t="s">
        <v>2661</v>
      </c>
      <c r="G157" s="230"/>
      <c r="H157" s="230"/>
      <c r="I157" s="230"/>
      <c r="J157" s="231" t="s">
        <v>2419</v>
      </c>
      <c r="K157" s="232">
        <v>1</v>
      </c>
      <c r="L157" s="233">
        <v>0</v>
      </c>
      <c r="M157" s="234"/>
      <c r="N157" s="235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0</v>
      </c>
      <c r="Y157" s="237">
        <f>X157*K157</f>
        <v>0</v>
      </c>
      <c r="Z157" s="237">
        <v>0</v>
      </c>
      <c r="AA157" s="238">
        <f>Z157*K157</f>
        <v>0</v>
      </c>
      <c r="AR157" s="21" t="s">
        <v>251</v>
      </c>
      <c r="AT157" s="21" t="s">
        <v>192</v>
      </c>
      <c r="AU157" s="21" t="s">
        <v>89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251</v>
      </c>
      <c r="BM157" s="21" t="s">
        <v>624</v>
      </c>
    </row>
    <row r="158" s="1" customFormat="1" ht="16.5" customHeight="1">
      <c r="B158" s="46"/>
      <c r="C158" s="228" t="s">
        <v>398</v>
      </c>
      <c r="D158" s="228" t="s">
        <v>192</v>
      </c>
      <c r="E158" s="229" t="s">
        <v>2662</v>
      </c>
      <c r="F158" s="230" t="s">
        <v>2663</v>
      </c>
      <c r="G158" s="230"/>
      <c r="H158" s="230"/>
      <c r="I158" s="230"/>
      <c r="J158" s="231" t="s">
        <v>2419</v>
      </c>
      <c r="K158" s="232">
        <v>1</v>
      </c>
      <c r="L158" s="233">
        <v>0</v>
      </c>
      <c r="M158" s="234"/>
      <c r="N158" s="235">
        <f>ROUND(L158*K158,2)</f>
        <v>0</v>
      </c>
      <c r="O158" s="235"/>
      <c r="P158" s="235"/>
      <c r="Q158" s="235"/>
      <c r="R158" s="48"/>
      <c r="T158" s="236" t="s">
        <v>22</v>
      </c>
      <c r="U158" s="56" t="s">
        <v>46</v>
      </c>
      <c r="V158" s="47"/>
      <c r="W158" s="237">
        <f>V158*K158</f>
        <v>0</v>
      </c>
      <c r="X158" s="237">
        <v>0</v>
      </c>
      <c r="Y158" s="237">
        <f>X158*K158</f>
        <v>0</v>
      </c>
      <c r="Z158" s="237">
        <v>0</v>
      </c>
      <c r="AA158" s="238">
        <f>Z158*K158</f>
        <v>0</v>
      </c>
      <c r="AR158" s="21" t="s">
        <v>251</v>
      </c>
      <c r="AT158" s="21" t="s">
        <v>192</v>
      </c>
      <c r="AU158" s="21" t="s">
        <v>89</v>
      </c>
      <c r="AY158" s="21" t="s">
        <v>191</v>
      </c>
      <c r="BE158" s="152">
        <f>IF(U158="základní",N158,0)</f>
        <v>0</v>
      </c>
      <c r="BF158" s="152">
        <f>IF(U158="snížená",N158,0)</f>
        <v>0</v>
      </c>
      <c r="BG158" s="152">
        <f>IF(U158="zákl. přenesená",N158,0)</f>
        <v>0</v>
      </c>
      <c r="BH158" s="152">
        <f>IF(U158="sníž. přenesená",N158,0)</f>
        <v>0</v>
      </c>
      <c r="BI158" s="152">
        <f>IF(U158="nulová",N158,0)</f>
        <v>0</v>
      </c>
      <c r="BJ158" s="21" t="s">
        <v>89</v>
      </c>
      <c r="BK158" s="152">
        <f>ROUND(L158*K158,2)</f>
        <v>0</v>
      </c>
      <c r="BL158" s="21" t="s">
        <v>251</v>
      </c>
      <c r="BM158" s="21" t="s">
        <v>634</v>
      </c>
    </row>
    <row r="159" s="1" customFormat="1" ht="16.5" customHeight="1">
      <c r="B159" s="46"/>
      <c r="C159" s="228" t="s">
        <v>402</v>
      </c>
      <c r="D159" s="228" t="s">
        <v>192</v>
      </c>
      <c r="E159" s="229" t="s">
        <v>2664</v>
      </c>
      <c r="F159" s="230" t="s">
        <v>2665</v>
      </c>
      <c r="G159" s="230"/>
      <c r="H159" s="230"/>
      <c r="I159" s="230"/>
      <c r="J159" s="231" t="s">
        <v>2419</v>
      </c>
      <c r="K159" s="232">
        <v>1</v>
      </c>
      <c r="L159" s="233">
        <v>0</v>
      </c>
      <c r="M159" s="234"/>
      <c r="N159" s="235">
        <f>ROUND(L159*K159,2)</f>
        <v>0</v>
      </c>
      <c r="O159" s="235"/>
      <c r="P159" s="235"/>
      <c r="Q159" s="235"/>
      <c r="R159" s="48"/>
      <c r="T159" s="236" t="s">
        <v>22</v>
      </c>
      <c r="U159" s="56" t="s">
        <v>46</v>
      </c>
      <c r="V159" s="47"/>
      <c r="W159" s="237">
        <f>V159*K159</f>
        <v>0</v>
      </c>
      <c r="X159" s="237">
        <v>0</v>
      </c>
      <c r="Y159" s="237">
        <f>X159*K159</f>
        <v>0</v>
      </c>
      <c r="Z159" s="237">
        <v>0</v>
      </c>
      <c r="AA159" s="238">
        <f>Z159*K159</f>
        <v>0</v>
      </c>
      <c r="AR159" s="21" t="s">
        <v>251</v>
      </c>
      <c r="AT159" s="21" t="s">
        <v>192</v>
      </c>
      <c r="AU159" s="21" t="s">
        <v>89</v>
      </c>
      <c r="AY159" s="21" t="s">
        <v>191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ROUND(L159*K159,2)</f>
        <v>0</v>
      </c>
      <c r="BL159" s="21" t="s">
        <v>251</v>
      </c>
      <c r="BM159" s="21" t="s">
        <v>642</v>
      </c>
    </row>
    <row r="160" s="1" customFormat="1" ht="16.5" customHeight="1">
      <c r="B160" s="46"/>
      <c r="C160" s="228" t="s">
        <v>406</v>
      </c>
      <c r="D160" s="228" t="s">
        <v>192</v>
      </c>
      <c r="E160" s="229" t="s">
        <v>2666</v>
      </c>
      <c r="F160" s="230" t="s">
        <v>2667</v>
      </c>
      <c r="G160" s="230"/>
      <c r="H160" s="230"/>
      <c r="I160" s="230"/>
      <c r="J160" s="231" t="s">
        <v>2419</v>
      </c>
      <c r="K160" s="232">
        <v>1</v>
      </c>
      <c r="L160" s="233">
        <v>0</v>
      </c>
      <c r="M160" s="234"/>
      <c r="N160" s="235">
        <f>ROUND(L160*K160,2)</f>
        <v>0</v>
      </c>
      <c r="O160" s="235"/>
      <c r="P160" s="235"/>
      <c r="Q160" s="235"/>
      <c r="R160" s="48"/>
      <c r="T160" s="236" t="s">
        <v>22</v>
      </c>
      <c r="U160" s="56" t="s">
        <v>46</v>
      </c>
      <c r="V160" s="47"/>
      <c r="W160" s="237">
        <f>V160*K160</f>
        <v>0</v>
      </c>
      <c r="X160" s="237">
        <v>0</v>
      </c>
      <c r="Y160" s="237">
        <f>X160*K160</f>
        <v>0</v>
      </c>
      <c r="Z160" s="237">
        <v>0</v>
      </c>
      <c r="AA160" s="238">
        <f>Z160*K160</f>
        <v>0</v>
      </c>
      <c r="AR160" s="21" t="s">
        <v>251</v>
      </c>
      <c r="AT160" s="21" t="s">
        <v>192</v>
      </c>
      <c r="AU160" s="21" t="s">
        <v>89</v>
      </c>
      <c r="AY160" s="21" t="s">
        <v>191</v>
      </c>
      <c r="BE160" s="152">
        <f>IF(U160="základní",N160,0)</f>
        <v>0</v>
      </c>
      <c r="BF160" s="152">
        <f>IF(U160="snížená",N160,0)</f>
        <v>0</v>
      </c>
      <c r="BG160" s="152">
        <f>IF(U160="zákl. přenesená",N160,0)</f>
        <v>0</v>
      </c>
      <c r="BH160" s="152">
        <f>IF(U160="sníž. přenesená",N160,0)</f>
        <v>0</v>
      </c>
      <c r="BI160" s="152">
        <f>IF(U160="nulová",N160,0)</f>
        <v>0</v>
      </c>
      <c r="BJ160" s="21" t="s">
        <v>89</v>
      </c>
      <c r="BK160" s="152">
        <f>ROUND(L160*K160,2)</f>
        <v>0</v>
      </c>
      <c r="BL160" s="21" t="s">
        <v>251</v>
      </c>
      <c r="BM160" s="21" t="s">
        <v>651</v>
      </c>
    </row>
    <row r="161" s="1" customFormat="1" ht="16.5" customHeight="1">
      <c r="B161" s="46"/>
      <c r="C161" s="228" t="s">
        <v>531</v>
      </c>
      <c r="D161" s="228" t="s">
        <v>192</v>
      </c>
      <c r="E161" s="229" t="s">
        <v>2668</v>
      </c>
      <c r="F161" s="230" t="s">
        <v>2669</v>
      </c>
      <c r="G161" s="230"/>
      <c r="H161" s="230"/>
      <c r="I161" s="230"/>
      <c r="J161" s="231" t="s">
        <v>2419</v>
      </c>
      <c r="K161" s="232">
        <v>1</v>
      </c>
      <c r="L161" s="233">
        <v>0</v>
      </c>
      <c r="M161" s="234"/>
      <c r="N161" s="235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0</v>
      </c>
      <c r="Y161" s="237">
        <f>X161*K161</f>
        <v>0</v>
      </c>
      <c r="Z161" s="237">
        <v>0</v>
      </c>
      <c r="AA161" s="238">
        <f>Z161*K161</f>
        <v>0</v>
      </c>
      <c r="AR161" s="21" t="s">
        <v>251</v>
      </c>
      <c r="AT161" s="21" t="s">
        <v>192</v>
      </c>
      <c r="AU161" s="21" t="s">
        <v>89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251</v>
      </c>
      <c r="BM161" s="21" t="s">
        <v>660</v>
      </c>
    </row>
    <row r="162" s="1" customFormat="1" ht="25.5" customHeight="1">
      <c r="B162" s="46"/>
      <c r="C162" s="228" t="s">
        <v>535</v>
      </c>
      <c r="D162" s="228" t="s">
        <v>192</v>
      </c>
      <c r="E162" s="229" t="s">
        <v>2670</v>
      </c>
      <c r="F162" s="230" t="s">
        <v>2671</v>
      </c>
      <c r="G162" s="230"/>
      <c r="H162" s="230"/>
      <c r="I162" s="230"/>
      <c r="J162" s="231" t="s">
        <v>2419</v>
      </c>
      <c r="K162" s="232">
        <v>1</v>
      </c>
      <c r="L162" s="233">
        <v>0</v>
      </c>
      <c r="M162" s="234"/>
      <c r="N162" s="235">
        <f>ROUND(L162*K162,2)</f>
        <v>0</v>
      </c>
      <c r="O162" s="235"/>
      <c r="P162" s="235"/>
      <c r="Q162" s="235"/>
      <c r="R162" s="48"/>
      <c r="T162" s="236" t="s">
        <v>22</v>
      </c>
      <c r="U162" s="56" t="s">
        <v>46</v>
      </c>
      <c r="V162" s="47"/>
      <c r="W162" s="237">
        <f>V162*K162</f>
        <v>0</v>
      </c>
      <c r="X162" s="237">
        <v>0</v>
      </c>
      <c r="Y162" s="237">
        <f>X162*K162</f>
        <v>0</v>
      </c>
      <c r="Z162" s="237">
        <v>0</v>
      </c>
      <c r="AA162" s="238">
        <f>Z162*K162</f>
        <v>0</v>
      </c>
      <c r="AR162" s="21" t="s">
        <v>251</v>
      </c>
      <c r="AT162" s="21" t="s">
        <v>192</v>
      </c>
      <c r="AU162" s="21" t="s">
        <v>89</v>
      </c>
      <c r="AY162" s="21" t="s">
        <v>191</v>
      </c>
      <c r="BE162" s="152">
        <f>IF(U162="základní",N162,0)</f>
        <v>0</v>
      </c>
      <c r="BF162" s="152">
        <f>IF(U162="snížená",N162,0)</f>
        <v>0</v>
      </c>
      <c r="BG162" s="152">
        <f>IF(U162="zákl. přenesená",N162,0)</f>
        <v>0</v>
      </c>
      <c r="BH162" s="152">
        <f>IF(U162="sníž. přenesená",N162,0)</f>
        <v>0</v>
      </c>
      <c r="BI162" s="152">
        <f>IF(U162="nulová",N162,0)</f>
        <v>0</v>
      </c>
      <c r="BJ162" s="21" t="s">
        <v>89</v>
      </c>
      <c r="BK162" s="152">
        <f>ROUND(L162*K162,2)</f>
        <v>0</v>
      </c>
      <c r="BL162" s="21" t="s">
        <v>251</v>
      </c>
      <c r="BM162" s="21" t="s">
        <v>1074</v>
      </c>
    </row>
    <row r="163" s="1" customFormat="1" ht="16.5" customHeight="1">
      <c r="B163" s="46"/>
      <c r="C163" s="228" t="s">
        <v>539</v>
      </c>
      <c r="D163" s="228" t="s">
        <v>192</v>
      </c>
      <c r="E163" s="229" t="s">
        <v>2672</v>
      </c>
      <c r="F163" s="230" t="s">
        <v>2673</v>
      </c>
      <c r="G163" s="230"/>
      <c r="H163" s="230"/>
      <c r="I163" s="230"/>
      <c r="J163" s="231" t="s">
        <v>2419</v>
      </c>
      <c r="K163" s="232">
        <v>1</v>
      </c>
      <c r="L163" s="233">
        <v>0</v>
      </c>
      <c r="M163" s="234"/>
      <c r="N163" s="235">
        <f>ROUND(L163*K163,2)</f>
        <v>0</v>
      </c>
      <c r="O163" s="235"/>
      <c r="P163" s="235"/>
      <c r="Q163" s="235"/>
      <c r="R163" s="48"/>
      <c r="T163" s="236" t="s">
        <v>22</v>
      </c>
      <c r="U163" s="56" t="s">
        <v>46</v>
      </c>
      <c r="V163" s="47"/>
      <c r="W163" s="237">
        <f>V163*K163</f>
        <v>0</v>
      </c>
      <c r="X163" s="237">
        <v>0</v>
      </c>
      <c r="Y163" s="237">
        <f>X163*K163</f>
        <v>0</v>
      </c>
      <c r="Z163" s="237">
        <v>0</v>
      </c>
      <c r="AA163" s="238">
        <f>Z163*K163</f>
        <v>0</v>
      </c>
      <c r="AR163" s="21" t="s">
        <v>251</v>
      </c>
      <c r="AT163" s="21" t="s">
        <v>192</v>
      </c>
      <c r="AU163" s="21" t="s">
        <v>89</v>
      </c>
      <c r="AY163" s="21" t="s">
        <v>191</v>
      </c>
      <c r="BE163" s="152">
        <f>IF(U163="základní",N163,0)</f>
        <v>0</v>
      </c>
      <c r="BF163" s="152">
        <f>IF(U163="snížená",N163,0)</f>
        <v>0</v>
      </c>
      <c r="BG163" s="152">
        <f>IF(U163="zákl. přenesená",N163,0)</f>
        <v>0</v>
      </c>
      <c r="BH163" s="152">
        <f>IF(U163="sníž. přenesená",N163,0)</f>
        <v>0</v>
      </c>
      <c r="BI163" s="152">
        <f>IF(U163="nulová",N163,0)</f>
        <v>0</v>
      </c>
      <c r="BJ163" s="21" t="s">
        <v>89</v>
      </c>
      <c r="BK163" s="152">
        <f>ROUND(L163*K163,2)</f>
        <v>0</v>
      </c>
      <c r="BL163" s="21" t="s">
        <v>251</v>
      </c>
      <c r="BM163" s="21" t="s">
        <v>1080</v>
      </c>
    </row>
    <row r="164" s="1" customFormat="1" ht="16.5" customHeight="1">
      <c r="B164" s="46"/>
      <c r="C164" s="228" t="s">
        <v>544</v>
      </c>
      <c r="D164" s="228" t="s">
        <v>192</v>
      </c>
      <c r="E164" s="229" t="s">
        <v>2674</v>
      </c>
      <c r="F164" s="230" t="s">
        <v>2675</v>
      </c>
      <c r="G164" s="230"/>
      <c r="H164" s="230"/>
      <c r="I164" s="230"/>
      <c r="J164" s="231" t="s">
        <v>2419</v>
      </c>
      <c r="K164" s="232">
        <v>1</v>
      </c>
      <c r="L164" s="233">
        <v>0</v>
      </c>
      <c r="M164" s="234"/>
      <c r="N164" s="235">
        <f>ROUND(L164*K164,2)</f>
        <v>0</v>
      </c>
      <c r="O164" s="235"/>
      <c r="P164" s="235"/>
      <c r="Q164" s="235"/>
      <c r="R164" s="48"/>
      <c r="T164" s="236" t="s">
        <v>22</v>
      </c>
      <c r="U164" s="56" t="s">
        <v>46</v>
      </c>
      <c r="V164" s="47"/>
      <c r="W164" s="237">
        <f>V164*K164</f>
        <v>0</v>
      </c>
      <c r="X164" s="237">
        <v>0</v>
      </c>
      <c r="Y164" s="237">
        <f>X164*K164</f>
        <v>0</v>
      </c>
      <c r="Z164" s="237">
        <v>0</v>
      </c>
      <c r="AA164" s="238">
        <f>Z164*K164</f>
        <v>0</v>
      </c>
      <c r="AR164" s="21" t="s">
        <v>251</v>
      </c>
      <c r="AT164" s="21" t="s">
        <v>192</v>
      </c>
      <c r="AU164" s="21" t="s">
        <v>89</v>
      </c>
      <c r="AY164" s="21" t="s">
        <v>191</v>
      </c>
      <c r="BE164" s="152">
        <f>IF(U164="základní",N164,0)</f>
        <v>0</v>
      </c>
      <c r="BF164" s="152">
        <f>IF(U164="snížená",N164,0)</f>
        <v>0</v>
      </c>
      <c r="BG164" s="152">
        <f>IF(U164="zákl. přenesená",N164,0)</f>
        <v>0</v>
      </c>
      <c r="BH164" s="152">
        <f>IF(U164="sníž. přenesená",N164,0)</f>
        <v>0</v>
      </c>
      <c r="BI164" s="152">
        <f>IF(U164="nulová",N164,0)</f>
        <v>0</v>
      </c>
      <c r="BJ164" s="21" t="s">
        <v>89</v>
      </c>
      <c r="BK164" s="152">
        <f>ROUND(L164*K164,2)</f>
        <v>0</v>
      </c>
      <c r="BL164" s="21" t="s">
        <v>251</v>
      </c>
      <c r="BM164" s="21" t="s">
        <v>1469</v>
      </c>
    </row>
    <row r="165" s="1" customFormat="1" ht="16.5" customHeight="1">
      <c r="B165" s="46"/>
      <c r="C165" s="228" t="s">
        <v>548</v>
      </c>
      <c r="D165" s="228" t="s">
        <v>192</v>
      </c>
      <c r="E165" s="229" t="s">
        <v>2676</v>
      </c>
      <c r="F165" s="230" t="s">
        <v>2677</v>
      </c>
      <c r="G165" s="230"/>
      <c r="H165" s="230"/>
      <c r="I165" s="230"/>
      <c r="J165" s="231" t="s">
        <v>2419</v>
      </c>
      <c r="K165" s="232">
        <v>1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</v>
      </c>
      <c r="Y165" s="237">
        <f>X165*K165</f>
        <v>0</v>
      </c>
      <c r="Z165" s="237">
        <v>0</v>
      </c>
      <c r="AA165" s="238">
        <f>Z165*K165</f>
        <v>0</v>
      </c>
      <c r="AR165" s="21" t="s">
        <v>251</v>
      </c>
      <c r="AT165" s="21" t="s">
        <v>192</v>
      </c>
      <c r="AU165" s="21" t="s">
        <v>89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251</v>
      </c>
      <c r="BM165" s="21" t="s">
        <v>1479</v>
      </c>
    </row>
    <row r="166" s="1" customFormat="1" ht="25.5" customHeight="1">
      <c r="B166" s="46"/>
      <c r="C166" s="228" t="s">
        <v>552</v>
      </c>
      <c r="D166" s="228" t="s">
        <v>192</v>
      </c>
      <c r="E166" s="229" t="s">
        <v>2678</v>
      </c>
      <c r="F166" s="230" t="s">
        <v>2679</v>
      </c>
      <c r="G166" s="230"/>
      <c r="H166" s="230"/>
      <c r="I166" s="230"/>
      <c r="J166" s="231" t="s">
        <v>2419</v>
      </c>
      <c r="K166" s="232">
        <v>1</v>
      </c>
      <c r="L166" s="233">
        <v>0</v>
      </c>
      <c r="M166" s="234"/>
      <c r="N166" s="235">
        <f>ROUND(L166*K166,2)</f>
        <v>0</v>
      </c>
      <c r="O166" s="235"/>
      <c r="P166" s="235"/>
      <c r="Q166" s="235"/>
      <c r="R166" s="48"/>
      <c r="T166" s="236" t="s">
        <v>22</v>
      </c>
      <c r="U166" s="56" t="s">
        <v>46</v>
      </c>
      <c r="V166" s="47"/>
      <c r="W166" s="237">
        <f>V166*K166</f>
        <v>0</v>
      </c>
      <c r="X166" s="237">
        <v>0</v>
      </c>
      <c r="Y166" s="237">
        <f>X166*K166</f>
        <v>0</v>
      </c>
      <c r="Z166" s="237">
        <v>0</v>
      </c>
      <c r="AA166" s="238">
        <f>Z166*K166</f>
        <v>0</v>
      </c>
      <c r="AR166" s="21" t="s">
        <v>251</v>
      </c>
      <c r="AT166" s="21" t="s">
        <v>192</v>
      </c>
      <c r="AU166" s="21" t="s">
        <v>89</v>
      </c>
      <c r="AY166" s="21" t="s">
        <v>191</v>
      </c>
      <c r="BE166" s="152">
        <f>IF(U166="základní",N166,0)</f>
        <v>0</v>
      </c>
      <c r="BF166" s="152">
        <f>IF(U166="snížená",N166,0)</f>
        <v>0</v>
      </c>
      <c r="BG166" s="152">
        <f>IF(U166="zákl. přenesená",N166,0)</f>
        <v>0</v>
      </c>
      <c r="BH166" s="152">
        <f>IF(U166="sníž. přenesená",N166,0)</f>
        <v>0</v>
      </c>
      <c r="BI166" s="152">
        <f>IF(U166="nulová",N166,0)</f>
        <v>0</v>
      </c>
      <c r="BJ166" s="21" t="s">
        <v>89</v>
      </c>
      <c r="BK166" s="152">
        <f>ROUND(L166*K166,2)</f>
        <v>0</v>
      </c>
      <c r="BL166" s="21" t="s">
        <v>251</v>
      </c>
      <c r="BM166" s="21" t="s">
        <v>1487</v>
      </c>
    </row>
    <row r="167" s="1" customFormat="1" ht="25.5" customHeight="1">
      <c r="B167" s="46"/>
      <c r="C167" s="228" t="s">
        <v>556</v>
      </c>
      <c r="D167" s="228" t="s">
        <v>192</v>
      </c>
      <c r="E167" s="229" t="s">
        <v>2680</v>
      </c>
      <c r="F167" s="230" t="s">
        <v>2681</v>
      </c>
      <c r="G167" s="230"/>
      <c r="H167" s="230"/>
      <c r="I167" s="230"/>
      <c r="J167" s="231" t="s">
        <v>2419</v>
      </c>
      <c r="K167" s="232">
        <v>1</v>
      </c>
      <c r="L167" s="233">
        <v>0</v>
      </c>
      <c r="M167" s="234"/>
      <c r="N167" s="235">
        <f>ROUND(L167*K167,2)</f>
        <v>0</v>
      </c>
      <c r="O167" s="235"/>
      <c r="P167" s="235"/>
      <c r="Q167" s="235"/>
      <c r="R167" s="48"/>
      <c r="T167" s="236" t="s">
        <v>22</v>
      </c>
      <c r="U167" s="56" t="s">
        <v>46</v>
      </c>
      <c r="V167" s="47"/>
      <c r="W167" s="237">
        <f>V167*K167</f>
        <v>0</v>
      </c>
      <c r="X167" s="237">
        <v>0</v>
      </c>
      <c r="Y167" s="237">
        <f>X167*K167</f>
        <v>0</v>
      </c>
      <c r="Z167" s="237">
        <v>0</v>
      </c>
      <c r="AA167" s="238">
        <f>Z167*K167</f>
        <v>0</v>
      </c>
      <c r="AR167" s="21" t="s">
        <v>251</v>
      </c>
      <c r="AT167" s="21" t="s">
        <v>192</v>
      </c>
      <c r="AU167" s="21" t="s">
        <v>89</v>
      </c>
      <c r="AY167" s="21" t="s">
        <v>191</v>
      </c>
      <c r="BE167" s="152">
        <f>IF(U167="základní",N167,0)</f>
        <v>0</v>
      </c>
      <c r="BF167" s="152">
        <f>IF(U167="snížená",N167,0)</f>
        <v>0</v>
      </c>
      <c r="BG167" s="152">
        <f>IF(U167="zákl. přenesená",N167,0)</f>
        <v>0</v>
      </c>
      <c r="BH167" s="152">
        <f>IF(U167="sníž. přenesená",N167,0)</f>
        <v>0</v>
      </c>
      <c r="BI167" s="152">
        <f>IF(U167="nulová",N167,0)</f>
        <v>0</v>
      </c>
      <c r="BJ167" s="21" t="s">
        <v>89</v>
      </c>
      <c r="BK167" s="152">
        <f>ROUND(L167*K167,2)</f>
        <v>0</v>
      </c>
      <c r="BL167" s="21" t="s">
        <v>251</v>
      </c>
      <c r="BM167" s="21" t="s">
        <v>1494</v>
      </c>
    </row>
    <row r="168" s="10" customFormat="1" ht="37.44" customHeight="1">
      <c r="B168" s="215"/>
      <c r="C168" s="216"/>
      <c r="D168" s="217" t="s">
        <v>2605</v>
      </c>
      <c r="E168" s="217"/>
      <c r="F168" s="217"/>
      <c r="G168" s="217"/>
      <c r="H168" s="217"/>
      <c r="I168" s="217"/>
      <c r="J168" s="217"/>
      <c r="K168" s="217"/>
      <c r="L168" s="217"/>
      <c r="M168" s="217"/>
      <c r="N168" s="241">
        <f>BK168</f>
        <v>0</v>
      </c>
      <c r="O168" s="242"/>
      <c r="P168" s="242"/>
      <c r="Q168" s="242"/>
      <c r="R168" s="218"/>
      <c r="T168" s="219"/>
      <c r="U168" s="216"/>
      <c r="V168" s="216"/>
      <c r="W168" s="220">
        <f>SUM(W169:W186)</f>
        <v>0</v>
      </c>
      <c r="X168" s="216"/>
      <c r="Y168" s="220">
        <f>SUM(Y169:Y186)</f>
        <v>0</v>
      </c>
      <c r="Z168" s="216"/>
      <c r="AA168" s="221">
        <f>SUM(AA169:AA186)</f>
        <v>0</v>
      </c>
      <c r="AR168" s="222" t="s">
        <v>96</v>
      </c>
      <c r="AT168" s="223" t="s">
        <v>80</v>
      </c>
      <c r="AU168" s="223" t="s">
        <v>81</v>
      </c>
      <c r="AY168" s="222" t="s">
        <v>191</v>
      </c>
      <c r="BK168" s="224">
        <f>SUM(BK169:BK186)</f>
        <v>0</v>
      </c>
    </row>
    <row r="169" s="1" customFormat="1" ht="16.5" customHeight="1">
      <c r="B169" s="46"/>
      <c r="C169" s="228" t="s">
        <v>560</v>
      </c>
      <c r="D169" s="228" t="s">
        <v>192</v>
      </c>
      <c r="E169" s="229" t="s">
        <v>2682</v>
      </c>
      <c r="F169" s="230" t="s">
        <v>2683</v>
      </c>
      <c r="G169" s="230"/>
      <c r="H169" s="230"/>
      <c r="I169" s="230"/>
      <c r="J169" s="231" t="s">
        <v>2419</v>
      </c>
      <c r="K169" s="232">
        <v>12</v>
      </c>
      <c r="L169" s="233">
        <v>0</v>
      </c>
      <c r="M169" s="234"/>
      <c r="N169" s="235">
        <f>ROUND(L169*K169,2)</f>
        <v>0</v>
      </c>
      <c r="O169" s="235"/>
      <c r="P169" s="235"/>
      <c r="Q169" s="235"/>
      <c r="R169" s="48"/>
      <c r="T169" s="236" t="s">
        <v>22</v>
      </c>
      <c r="U169" s="56" t="s">
        <v>46</v>
      </c>
      <c r="V169" s="47"/>
      <c r="W169" s="237">
        <f>V169*K169</f>
        <v>0</v>
      </c>
      <c r="X169" s="237">
        <v>0</v>
      </c>
      <c r="Y169" s="237">
        <f>X169*K169</f>
        <v>0</v>
      </c>
      <c r="Z169" s="237">
        <v>0</v>
      </c>
      <c r="AA169" s="238">
        <f>Z169*K169</f>
        <v>0</v>
      </c>
      <c r="AR169" s="21" t="s">
        <v>251</v>
      </c>
      <c r="AT169" s="21" t="s">
        <v>192</v>
      </c>
      <c r="AU169" s="21" t="s">
        <v>89</v>
      </c>
      <c r="AY169" s="21" t="s">
        <v>191</v>
      </c>
      <c r="BE169" s="152">
        <f>IF(U169="základní",N169,0)</f>
        <v>0</v>
      </c>
      <c r="BF169" s="152">
        <f>IF(U169="snížená",N169,0)</f>
        <v>0</v>
      </c>
      <c r="BG169" s="152">
        <f>IF(U169="zákl. přenesená",N169,0)</f>
        <v>0</v>
      </c>
      <c r="BH169" s="152">
        <f>IF(U169="sníž. přenesená",N169,0)</f>
        <v>0</v>
      </c>
      <c r="BI169" s="152">
        <f>IF(U169="nulová",N169,0)</f>
        <v>0</v>
      </c>
      <c r="BJ169" s="21" t="s">
        <v>89</v>
      </c>
      <c r="BK169" s="152">
        <f>ROUND(L169*K169,2)</f>
        <v>0</v>
      </c>
      <c r="BL169" s="21" t="s">
        <v>251</v>
      </c>
      <c r="BM169" s="21" t="s">
        <v>1498</v>
      </c>
    </row>
    <row r="170" s="1" customFormat="1" ht="16.5" customHeight="1">
      <c r="B170" s="46"/>
      <c r="C170" s="228" t="s">
        <v>565</v>
      </c>
      <c r="D170" s="228" t="s">
        <v>192</v>
      </c>
      <c r="E170" s="229" t="s">
        <v>2684</v>
      </c>
      <c r="F170" s="230" t="s">
        <v>2685</v>
      </c>
      <c r="G170" s="230"/>
      <c r="H170" s="230"/>
      <c r="I170" s="230"/>
      <c r="J170" s="231" t="s">
        <v>2419</v>
      </c>
      <c r="K170" s="232">
        <v>10</v>
      </c>
      <c r="L170" s="233">
        <v>0</v>
      </c>
      <c r="M170" s="234"/>
      <c r="N170" s="235">
        <f>ROUND(L170*K170,2)</f>
        <v>0</v>
      </c>
      <c r="O170" s="235"/>
      <c r="P170" s="235"/>
      <c r="Q170" s="235"/>
      <c r="R170" s="48"/>
      <c r="T170" s="236" t="s">
        <v>22</v>
      </c>
      <c r="U170" s="56" t="s">
        <v>46</v>
      </c>
      <c r="V170" s="47"/>
      <c r="W170" s="237">
        <f>V170*K170</f>
        <v>0</v>
      </c>
      <c r="X170" s="237">
        <v>0</v>
      </c>
      <c r="Y170" s="237">
        <f>X170*K170</f>
        <v>0</v>
      </c>
      <c r="Z170" s="237">
        <v>0</v>
      </c>
      <c r="AA170" s="238">
        <f>Z170*K170</f>
        <v>0</v>
      </c>
      <c r="AR170" s="21" t="s">
        <v>251</v>
      </c>
      <c r="AT170" s="21" t="s">
        <v>192</v>
      </c>
      <c r="AU170" s="21" t="s">
        <v>89</v>
      </c>
      <c r="AY170" s="21" t="s">
        <v>191</v>
      </c>
      <c r="BE170" s="152">
        <f>IF(U170="základní",N170,0)</f>
        <v>0</v>
      </c>
      <c r="BF170" s="152">
        <f>IF(U170="snížená",N170,0)</f>
        <v>0</v>
      </c>
      <c r="BG170" s="152">
        <f>IF(U170="zákl. přenesená",N170,0)</f>
        <v>0</v>
      </c>
      <c r="BH170" s="152">
        <f>IF(U170="sníž. přenesená",N170,0)</f>
        <v>0</v>
      </c>
      <c r="BI170" s="152">
        <f>IF(U170="nulová",N170,0)</f>
        <v>0</v>
      </c>
      <c r="BJ170" s="21" t="s">
        <v>89</v>
      </c>
      <c r="BK170" s="152">
        <f>ROUND(L170*K170,2)</f>
        <v>0</v>
      </c>
      <c r="BL170" s="21" t="s">
        <v>251</v>
      </c>
      <c r="BM170" s="21" t="s">
        <v>1506</v>
      </c>
    </row>
    <row r="171" s="1" customFormat="1" ht="16.5" customHeight="1">
      <c r="B171" s="46"/>
      <c r="C171" s="228" t="s">
        <v>570</v>
      </c>
      <c r="D171" s="228" t="s">
        <v>192</v>
      </c>
      <c r="E171" s="229" t="s">
        <v>2686</v>
      </c>
      <c r="F171" s="230" t="s">
        <v>2687</v>
      </c>
      <c r="G171" s="230"/>
      <c r="H171" s="230"/>
      <c r="I171" s="230"/>
      <c r="J171" s="231" t="s">
        <v>2419</v>
      </c>
      <c r="K171" s="232">
        <v>4</v>
      </c>
      <c r="L171" s="233">
        <v>0</v>
      </c>
      <c r="M171" s="234"/>
      <c r="N171" s="235">
        <f>ROUND(L171*K171,2)</f>
        <v>0</v>
      </c>
      <c r="O171" s="235"/>
      <c r="P171" s="235"/>
      <c r="Q171" s="235"/>
      <c r="R171" s="48"/>
      <c r="T171" s="236" t="s">
        <v>22</v>
      </c>
      <c r="U171" s="56" t="s">
        <v>46</v>
      </c>
      <c r="V171" s="47"/>
      <c r="W171" s="237">
        <f>V171*K171</f>
        <v>0</v>
      </c>
      <c r="X171" s="237">
        <v>0</v>
      </c>
      <c r="Y171" s="237">
        <f>X171*K171</f>
        <v>0</v>
      </c>
      <c r="Z171" s="237">
        <v>0</v>
      </c>
      <c r="AA171" s="238">
        <f>Z171*K171</f>
        <v>0</v>
      </c>
      <c r="AR171" s="21" t="s">
        <v>251</v>
      </c>
      <c r="AT171" s="21" t="s">
        <v>192</v>
      </c>
      <c r="AU171" s="21" t="s">
        <v>89</v>
      </c>
      <c r="AY171" s="21" t="s">
        <v>191</v>
      </c>
      <c r="BE171" s="152">
        <f>IF(U171="základní",N171,0)</f>
        <v>0</v>
      </c>
      <c r="BF171" s="152">
        <f>IF(U171="snížená",N171,0)</f>
        <v>0</v>
      </c>
      <c r="BG171" s="152">
        <f>IF(U171="zákl. přenesená",N171,0)</f>
        <v>0</v>
      </c>
      <c r="BH171" s="152">
        <f>IF(U171="sníž. přenesená",N171,0)</f>
        <v>0</v>
      </c>
      <c r="BI171" s="152">
        <f>IF(U171="nulová",N171,0)</f>
        <v>0</v>
      </c>
      <c r="BJ171" s="21" t="s">
        <v>89</v>
      </c>
      <c r="BK171" s="152">
        <f>ROUND(L171*K171,2)</f>
        <v>0</v>
      </c>
      <c r="BL171" s="21" t="s">
        <v>251</v>
      </c>
      <c r="BM171" s="21" t="s">
        <v>1514</v>
      </c>
    </row>
    <row r="172" s="1" customFormat="1" ht="16.5" customHeight="1">
      <c r="B172" s="46"/>
      <c r="C172" s="228" t="s">
        <v>575</v>
      </c>
      <c r="D172" s="228" t="s">
        <v>192</v>
      </c>
      <c r="E172" s="229" t="s">
        <v>2688</v>
      </c>
      <c r="F172" s="230" t="s">
        <v>2689</v>
      </c>
      <c r="G172" s="230"/>
      <c r="H172" s="230"/>
      <c r="I172" s="230"/>
      <c r="J172" s="231" t="s">
        <v>2419</v>
      </c>
      <c r="K172" s="232">
        <v>12</v>
      </c>
      <c r="L172" s="233">
        <v>0</v>
      </c>
      <c r="M172" s="234"/>
      <c r="N172" s="235">
        <f>ROUND(L172*K172,2)</f>
        <v>0</v>
      </c>
      <c r="O172" s="235"/>
      <c r="P172" s="235"/>
      <c r="Q172" s="235"/>
      <c r="R172" s="48"/>
      <c r="T172" s="236" t="s">
        <v>22</v>
      </c>
      <c r="U172" s="56" t="s">
        <v>46</v>
      </c>
      <c r="V172" s="47"/>
      <c r="W172" s="237">
        <f>V172*K172</f>
        <v>0</v>
      </c>
      <c r="X172" s="237">
        <v>0</v>
      </c>
      <c r="Y172" s="237">
        <f>X172*K172</f>
        <v>0</v>
      </c>
      <c r="Z172" s="237">
        <v>0</v>
      </c>
      <c r="AA172" s="238">
        <f>Z172*K172</f>
        <v>0</v>
      </c>
      <c r="AR172" s="21" t="s">
        <v>251</v>
      </c>
      <c r="AT172" s="21" t="s">
        <v>192</v>
      </c>
      <c r="AU172" s="21" t="s">
        <v>89</v>
      </c>
      <c r="AY172" s="21" t="s">
        <v>191</v>
      </c>
      <c r="BE172" s="152">
        <f>IF(U172="základní",N172,0)</f>
        <v>0</v>
      </c>
      <c r="BF172" s="152">
        <f>IF(U172="snížená",N172,0)</f>
        <v>0</v>
      </c>
      <c r="BG172" s="152">
        <f>IF(U172="zákl. přenesená",N172,0)</f>
        <v>0</v>
      </c>
      <c r="BH172" s="152">
        <f>IF(U172="sníž. přenesená",N172,0)</f>
        <v>0</v>
      </c>
      <c r="BI172" s="152">
        <f>IF(U172="nulová",N172,0)</f>
        <v>0</v>
      </c>
      <c r="BJ172" s="21" t="s">
        <v>89</v>
      </c>
      <c r="BK172" s="152">
        <f>ROUND(L172*K172,2)</f>
        <v>0</v>
      </c>
      <c r="BL172" s="21" t="s">
        <v>251</v>
      </c>
      <c r="BM172" s="21" t="s">
        <v>1523</v>
      </c>
    </row>
    <row r="173" s="1" customFormat="1" ht="16.5" customHeight="1">
      <c r="B173" s="46"/>
      <c r="C173" s="228" t="s">
        <v>577</v>
      </c>
      <c r="D173" s="228" t="s">
        <v>192</v>
      </c>
      <c r="E173" s="229" t="s">
        <v>2690</v>
      </c>
      <c r="F173" s="230" t="s">
        <v>2691</v>
      </c>
      <c r="G173" s="230"/>
      <c r="H173" s="230"/>
      <c r="I173" s="230"/>
      <c r="J173" s="231" t="s">
        <v>2419</v>
      </c>
      <c r="K173" s="232">
        <v>4</v>
      </c>
      <c r="L173" s="233">
        <v>0</v>
      </c>
      <c r="M173" s="234"/>
      <c r="N173" s="235">
        <f>ROUND(L173*K173,2)</f>
        <v>0</v>
      </c>
      <c r="O173" s="235"/>
      <c r="P173" s="235"/>
      <c r="Q173" s="235"/>
      <c r="R173" s="48"/>
      <c r="T173" s="236" t="s">
        <v>22</v>
      </c>
      <c r="U173" s="56" t="s">
        <v>46</v>
      </c>
      <c r="V173" s="47"/>
      <c r="W173" s="237">
        <f>V173*K173</f>
        <v>0</v>
      </c>
      <c r="X173" s="237">
        <v>0</v>
      </c>
      <c r="Y173" s="237">
        <f>X173*K173</f>
        <v>0</v>
      </c>
      <c r="Z173" s="237">
        <v>0</v>
      </c>
      <c r="AA173" s="238">
        <f>Z173*K173</f>
        <v>0</v>
      </c>
      <c r="AR173" s="21" t="s">
        <v>251</v>
      </c>
      <c r="AT173" s="21" t="s">
        <v>192</v>
      </c>
      <c r="AU173" s="21" t="s">
        <v>89</v>
      </c>
      <c r="AY173" s="21" t="s">
        <v>191</v>
      </c>
      <c r="BE173" s="152">
        <f>IF(U173="základní",N173,0)</f>
        <v>0</v>
      </c>
      <c r="BF173" s="152">
        <f>IF(U173="snížená",N173,0)</f>
        <v>0</v>
      </c>
      <c r="BG173" s="152">
        <f>IF(U173="zákl. přenesená",N173,0)</f>
        <v>0</v>
      </c>
      <c r="BH173" s="152">
        <f>IF(U173="sníž. přenesená",N173,0)</f>
        <v>0</v>
      </c>
      <c r="BI173" s="152">
        <f>IF(U173="nulová",N173,0)</f>
        <v>0</v>
      </c>
      <c r="BJ173" s="21" t="s">
        <v>89</v>
      </c>
      <c r="BK173" s="152">
        <f>ROUND(L173*K173,2)</f>
        <v>0</v>
      </c>
      <c r="BL173" s="21" t="s">
        <v>251</v>
      </c>
      <c r="BM173" s="21" t="s">
        <v>1532</v>
      </c>
    </row>
    <row r="174" s="1" customFormat="1" ht="16.5" customHeight="1">
      <c r="B174" s="46"/>
      <c r="C174" s="228" t="s">
        <v>581</v>
      </c>
      <c r="D174" s="228" t="s">
        <v>192</v>
      </c>
      <c r="E174" s="229" t="s">
        <v>2692</v>
      </c>
      <c r="F174" s="230" t="s">
        <v>2693</v>
      </c>
      <c r="G174" s="230"/>
      <c r="H174" s="230"/>
      <c r="I174" s="230"/>
      <c r="J174" s="231" t="s">
        <v>2419</v>
      </c>
      <c r="K174" s="232">
        <v>1</v>
      </c>
      <c r="L174" s="233">
        <v>0</v>
      </c>
      <c r="M174" s="234"/>
      <c r="N174" s="235">
        <f>ROUND(L174*K174,2)</f>
        <v>0</v>
      </c>
      <c r="O174" s="235"/>
      <c r="P174" s="235"/>
      <c r="Q174" s="235"/>
      <c r="R174" s="48"/>
      <c r="T174" s="236" t="s">
        <v>22</v>
      </c>
      <c r="U174" s="56" t="s">
        <v>46</v>
      </c>
      <c r="V174" s="47"/>
      <c r="W174" s="237">
        <f>V174*K174</f>
        <v>0</v>
      </c>
      <c r="X174" s="237">
        <v>0</v>
      </c>
      <c r="Y174" s="237">
        <f>X174*K174</f>
        <v>0</v>
      </c>
      <c r="Z174" s="237">
        <v>0</v>
      </c>
      <c r="AA174" s="238">
        <f>Z174*K174</f>
        <v>0</v>
      </c>
      <c r="AR174" s="21" t="s">
        <v>251</v>
      </c>
      <c r="AT174" s="21" t="s">
        <v>192</v>
      </c>
      <c r="AU174" s="21" t="s">
        <v>89</v>
      </c>
      <c r="AY174" s="21" t="s">
        <v>191</v>
      </c>
      <c r="BE174" s="152">
        <f>IF(U174="základní",N174,0)</f>
        <v>0</v>
      </c>
      <c r="BF174" s="152">
        <f>IF(U174="snížená",N174,0)</f>
        <v>0</v>
      </c>
      <c r="BG174" s="152">
        <f>IF(U174="zákl. přenesená",N174,0)</f>
        <v>0</v>
      </c>
      <c r="BH174" s="152">
        <f>IF(U174="sníž. přenesená",N174,0)</f>
        <v>0</v>
      </c>
      <c r="BI174" s="152">
        <f>IF(U174="nulová",N174,0)</f>
        <v>0</v>
      </c>
      <c r="BJ174" s="21" t="s">
        <v>89</v>
      </c>
      <c r="BK174" s="152">
        <f>ROUND(L174*K174,2)</f>
        <v>0</v>
      </c>
      <c r="BL174" s="21" t="s">
        <v>251</v>
      </c>
      <c r="BM174" s="21" t="s">
        <v>1542</v>
      </c>
    </row>
    <row r="175" s="1" customFormat="1" ht="16.5" customHeight="1">
      <c r="B175" s="46"/>
      <c r="C175" s="228" t="s">
        <v>585</v>
      </c>
      <c r="D175" s="228" t="s">
        <v>192</v>
      </c>
      <c r="E175" s="229" t="s">
        <v>2694</v>
      </c>
      <c r="F175" s="230" t="s">
        <v>2695</v>
      </c>
      <c r="G175" s="230"/>
      <c r="H175" s="230"/>
      <c r="I175" s="230"/>
      <c r="J175" s="231" t="s">
        <v>2419</v>
      </c>
      <c r="K175" s="232">
        <v>2</v>
      </c>
      <c r="L175" s="233">
        <v>0</v>
      </c>
      <c r="M175" s="234"/>
      <c r="N175" s="235">
        <f>ROUND(L175*K175,2)</f>
        <v>0</v>
      </c>
      <c r="O175" s="235"/>
      <c r="P175" s="235"/>
      <c r="Q175" s="235"/>
      <c r="R175" s="48"/>
      <c r="T175" s="236" t="s">
        <v>22</v>
      </c>
      <c r="U175" s="56" t="s">
        <v>46</v>
      </c>
      <c r="V175" s="47"/>
      <c r="W175" s="237">
        <f>V175*K175</f>
        <v>0</v>
      </c>
      <c r="X175" s="237">
        <v>0</v>
      </c>
      <c r="Y175" s="237">
        <f>X175*K175</f>
        <v>0</v>
      </c>
      <c r="Z175" s="237">
        <v>0</v>
      </c>
      <c r="AA175" s="238">
        <f>Z175*K175</f>
        <v>0</v>
      </c>
      <c r="AR175" s="21" t="s">
        <v>251</v>
      </c>
      <c r="AT175" s="21" t="s">
        <v>192</v>
      </c>
      <c r="AU175" s="21" t="s">
        <v>89</v>
      </c>
      <c r="AY175" s="21" t="s">
        <v>191</v>
      </c>
      <c r="BE175" s="152">
        <f>IF(U175="základní",N175,0)</f>
        <v>0</v>
      </c>
      <c r="BF175" s="152">
        <f>IF(U175="snížená",N175,0)</f>
        <v>0</v>
      </c>
      <c r="BG175" s="152">
        <f>IF(U175="zákl. přenesená",N175,0)</f>
        <v>0</v>
      </c>
      <c r="BH175" s="152">
        <f>IF(U175="sníž. přenesená",N175,0)</f>
        <v>0</v>
      </c>
      <c r="BI175" s="152">
        <f>IF(U175="nulová",N175,0)</f>
        <v>0</v>
      </c>
      <c r="BJ175" s="21" t="s">
        <v>89</v>
      </c>
      <c r="BK175" s="152">
        <f>ROUND(L175*K175,2)</f>
        <v>0</v>
      </c>
      <c r="BL175" s="21" t="s">
        <v>251</v>
      </c>
      <c r="BM175" s="21" t="s">
        <v>1552</v>
      </c>
    </row>
    <row r="176" s="1" customFormat="1" ht="16.5" customHeight="1">
      <c r="B176" s="46"/>
      <c r="C176" s="228" t="s">
        <v>589</v>
      </c>
      <c r="D176" s="228" t="s">
        <v>192</v>
      </c>
      <c r="E176" s="229" t="s">
        <v>2696</v>
      </c>
      <c r="F176" s="230" t="s">
        <v>2697</v>
      </c>
      <c r="G176" s="230"/>
      <c r="H176" s="230"/>
      <c r="I176" s="230"/>
      <c r="J176" s="231" t="s">
        <v>2419</v>
      </c>
      <c r="K176" s="232">
        <v>1</v>
      </c>
      <c r="L176" s="233">
        <v>0</v>
      </c>
      <c r="M176" s="234"/>
      <c r="N176" s="235">
        <f>ROUND(L176*K176,2)</f>
        <v>0</v>
      </c>
      <c r="O176" s="235"/>
      <c r="P176" s="235"/>
      <c r="Q176" s="235"/>
      <c r="R176" s="48"/>
      <c r="T176" s="236" t="s">
        <v>22</v>
      </c>
      <c r="U176" s="56" t="s">
        <v>46</v>
      </c>
      <c r="V176" s="47"/>
      <c r="W176" s="237">
        <f>V176*K176</f>
        <v>0</v>
      </c>
      <c r="X176" s="237">
        <v>0</v>
      </c>
      <c r="Y176" s="237">
        <f>X176*K176</f>
        <v>0</v>
      </c>
      <c r="Z176" s="237">
        <v>0</v>
      </c>
      <c r="AA176" s="238">
        <f>Z176*K176</f>
        <v>0</v>
      </c>
      <c r="AR176" s="21" t="s">
        <v>251</v>
      </c>
      <c r="AT176" s="21" t="s">
        <v>192</v>
      </c>
      <c r="AU176" s="21" t="s">
        <v>89</v>
      </c>
      <c r="AY176" s="21" t="s">
        <v>191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ROUND(L176*K176,2)</f>
        <v>0</v>
      </c>
      <c r="BL176" s="21" t="s">
        <v>251</v>
      </c>
      <c r="BM176" s="21" t="s">
        <v>1558</v>
      </c>
    </row>
    <row r="177" s="1" customFormat="1" ht="16.5" customHeight="1">
      <c r="B177" s="46"/>
      <c r="C177" s="228" t="s">
        <v>593</v>
      </c>
      <c r="D177" s="228" t="s">
        <v>192</v>
      </c>
      <c r="E177" s="229" t="s">
        <v>2698</v>
      </c>
      <c r="F177" s="230" t="s">
        <v>2699</v>
      </c>
      <c r="G177" s="230"/>
      <c r="H177" s="230"/>
      <c r="I177" s="230"/>
      <c r="J177" s="231" t="s">
        <v>2419</v>
      </c>
      <c r="K177" s="232">
        <v>4</v>
      </c>
      <c r="L177" s="233">
        <v>0</v>
      </c>
      <c r="M177" s="234"/>
      <c r="N177" s="235">
        <f>ROUND(L177*K177,2)</f>
        <v>0</v>
      </c>
      <c r="O177" s="235"/>
      <c r="P177" s="235"/>
      <c r="Q177" s="235"/>
      <c r="R177" s="48"/>
      <c r="T177" s="236" t="s">
        <v>22</v>
      </c>
      <c r="U177" s="56" t="s">
        <v>46</v>
      </c>
      <c r="V177" s="47"/>
      <c r="W177" s="237">
        <f>V177*K177</f>
        <v>0</v>
      </c>
      <c r="X177" s="237">
        <v>0</v>
      </c>
      <c r="Y177" s="237">
        <f>X177*K177</f>
        <v>0</v>
      </c>
      <c r="Z177" s="237">
        <v>0</v>
      </c>
      <c r="AA177" s="238">
        <f>Z177*K177</f>
        <v>0</v>
      </c>
      <c r="AR177" s="21" t="s">
        <v>251</v>
      </c>
      <c r="AT177" s="21" t="s">
        <v>192</v>
      </c>
      <c r="AU177" s="21" t="s">
        <v>89</v>
      </c>
      <c r="AY177" s="21" t="s">
        <v>191</v>
      </c>
      <c r="BE177" s="152">
        <f>IF(U177="základní",N177,0)</f>
        <v>0</v>
      </c>
      <c r="BF177" s="152">
        <f>IF(U177="snížená",N177,0)</f>
        <v>0</v>
      </c>
      <c r="BG177" s="152">
        <f>IF(U177="zákl. přenesená",N177,0)</f>
        <v>0</v>
      </c>
      <c r="BH177" s="152">
        <f>IF(U177="sníž. přenesená",N177,0)</f>
        <v>0</v>
      </c>
      <c r="BI177" s="152">
        <f>IF(U177="nulová",N177,0)</f>
        <v>0</v>
      </c>
      <c r="BJ177" s="21" t="s">
        <v>89</v>
      </c>
      <c r="BK177" s="152">
        <f>ROUND(L177*K177,2)</f>
        <v>0</v>
      </c>
      <c r="BL177" s="21" t="s">
        <v>251</v>
      </c>
      <c r="BM177" s="21" t="s">
        <v>1567</v>
      </c>
    </row>
    <row r="178" s="1" customFormat="1" ht="16.5" customHeight="1">
      <c r="B178" s="46"/>
      <c r="C178" s="228" t="s">
        <v>595</v>
      </c>
      <c r="D178" s="228" t="s">
        <v>192</v>
      </c>
      <c r="E178" s="229" t="s">
        <v>2700</v>
      </c>
      <c r="F178" s="230" t="s">
        <v>2701</v>
      </c>
      <c r="G178" s="230"/>
      <c r="H178" s="230"/>
      <c r="I178" s="230"/>
      <c r="J178" s="231" t="s">
        <v>2419</v>
      </c>
      <c r="K178" s="232">
        <v>2</v>
      </c>
      <c r="L178" s="233">
        <v>0</v>
      </c>
      <c r="M178" s="234"/>
      <c r="N178" s="235">
        <f>ROUND(L178*K178,2)</f>
        <v>0</v>
      </c>
      <c r="O178" s="235"/>
      <c r="P178" s="235"/>
      <c r="Q178" s="235"/>
      <c r="R178" s="48"/>
      <c r="T178" s="236" t="s">
        <v>22</v>
      </c>
      <c r="U178" s="56" t="s">
        <v>46</v>
      </c>
      <c r="V178" s="47"/>
      <c r="W178" s="237">
        <f>V178*K178</f>
        <v>0</v>
      </c>
      <c r="X178" s="237">
        <v>0</v>
      </c>
      <c r="Y178" s="237">
        <f>X178*K178</f>
        <v>0</v>
      </c>
      <c r="Z178" s="237">
        <v>0</v>
      </c>
      <c r="AA178" s="238">
        <f>Z178*K178</f>
        <v>0</v>
      </c>
      <c r="AR178" s="21" t="s">
        <v>251</v>
      </c>
      <c r="AT178" s="21" t="s">
        <v>192</v>
      </c>
      <c r="AU178" s="21" t="s">
        <v>89</v>
      </c>
      <c r="AY178" s="21" t="s">
        <v>191</v>
      </c>
      <c r="BE178" s="152">
        <f>IF(U178="základní",N178,0)</f>
        <v>0</v>
      </c>
      <c r="BF178" s="152">
        <f>IF(U178="snížená",N178,0)</f>
        <v>0</v>
      </c>
      <c r="BG178" s="152">
        <f>IF(U178="zákl. přenesená",N178,0)</f>
        <v>0</v>
      </c>
      <c r="BH178" s="152">
        <f>IF(U178="sníž. přenesená",N178,0)</f>
        <v>0</v>
      </c>
      <c r="BI178" s="152">
        <f>IF(U178="nulová",N178,0)</f>
        <v>0</v>
      </c>
      <c r="BJ178" s="21" t="s">
        <v>89</v>
      </c>
      <c r="BK178" s="152">
        <f>ROUND(L178*K178,2)</f>
        <v>0</v>
      </c>
      <c r="BL178" s="21" t="s">
        <v>251</v>
      </c>
      <c r="BM178" s="21" t="s">
        <v>1575</v>
      </c>
    </row>
    <row r="179" s="1" customFormat="1" ht="16.5" customHeight="1">
      <c r="B179" s="46"/>
      <c r="C179" s="228" t="s">
        <v>597</v>
      </c>
      <c r="D179" s="228" t="s">
        <v>192</v>
      </c>
      <c r="E179" s="229" t="s">
        <v>2702</v>
      </c>
      <c r="F179" s="230" t="s">
        <v>2703</v>
      </c>
      <c r="G179" s="230"/>
      <c r="H179" s="230"/>
      <c r="I179" s="230"/>
      <c r="J179" s="231" t="s">
        <v>2419</v>
      </c>
      <c r="K179" s="232">
        <v>1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0</v>
      </c>
      <c r="Y179" s="237">
        <f>X179*K179</f>
        <v>0</v>
      </c>
      <c r="Z179" s="237">
        <v>0</v>
      </c>
      <c r="AA179" s="238">
        <f>Z179*K179</f>
        <v>0</v>
      </c>
      <c r="AR179" s="21" t="s">
        <v>251</v>
      </c>
      <c r="AT179" s="21" t="s">
        <v>192</v>
      </c>
      <c r="AU179" s="21" t="s">
        <v>89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251</v>
      </c>
      <c r="BM179" s="21" t="s">
        <v>1584</v>
      </c>
    </row>
    <row r="180" s="1" customFormat="1" ht="16.5" customHeight="1">
      <c r="B180" s="46"/>
      <c r="C180" s="228" t="s">
        <v>602</v>
      </c>
      <c r="D180" s="228" t="s">
        <v>192</v>
      </c>
      <c r="E180" s="229" t="s">
        <v>2704</v>
      </c>
      <c r="F180" s="230" t="s">
        <v>2705</v>
      </c>
      <c r="G180" s="230"/>
      <c r="H180" s="230"/>
      <c r="I180" s="230"/>
      <c r="J180" s="231" t="s">
        <v>2419</v>
      </c>
      <c r="K180" s="232">
        <v>4</v>
      </c>
      <c r="L180" s="233">
        <v>0</v>
      </c>
      <c r="M180" s="234"/>
      <c r="N180" s="235">
        <f>ROUND(L180*K180,2)</f>
        <v>0</v>
      </c>
      <c r="O180" s="235"/>
      <c r="P180" s="235"/>
      <c r="Q180" s="235"/>
      <c r="R180" s="48"/>
      <c r="T180" s="236" t="s">
        <v>22</v>
      </c>
      <c r="U180" s="56" t="s">
        <v>46</v>
      </c>
      <c r="V180" s="47"/>
      <c r="W180" s="237">
        <f>V180*K180</f>
        <v>0</v>
      </c>
      <c r="X180" s="237">
        <v>0</v>
      </c>
      <c r="Y180" s="237">
        <f>X180*K180</f>
        <v>0</v>
      </c>
      <c r="Z180" s="237">
        <v>0</v>
      </c>
      <c r="AA180" s="238">
        <f>Z180*K180</f>
        <v>0</v>
      </c>
      <c r="AR180" s="21" t="s">
        <v>251</v>
      </c>
      <c r="AT180" s="21" t="s">
        <v>192</v>
      </c>
      <c r="AU180" s="21" t="s">
        <v>89</v>
      </c>
      <c r="AY180" s="21" t="s">
        <v>191</v>
      </c>
      <c r="BE180" s="152">
        <f>IF(U180="základní",N180,0)</f>
        <v>0</v>
      </c>
      <c r="BF180" s="152">
        <f>IF(U180="snížená",N180,0)</f>
        <v>0</v>
      </c>
      <c r="BG180" s="152">
        <f>IF(U180="zákl. přenesená",N180,0)</f>
        <v>0</v>
      </c>
      <c r="BH180" s="152">
        <f>IF(U180="sníž. přenesená",N180,0)</f>
        <v>0</v>
      </c>
      <c r="BI180" s="152">
        <f>IF(U180="nulová",N180,0)</f>
        <v>0</v>
      </c>
      <c r="BJ180" s="21" t="s">
        <v>89</v>
      </c>
      <c r="BK180" s="152">
        <f>ROUND(L180*K180,2)</f>
        <v>0</v>
      </c>
      <c r="BL180" s="21" t="s">
        <v>251</v>
      </c>
      <c r="BM180" s="21" t="s">
        <v>1594</v>
      </c>
    </row>
    <row r="181" s="1" customFormat="1" ht="16.5" customHeight="1">
      <c r="B181" s="46"/>
      <c r="C181" s="228" t="s">
        <v>604</v>
      </c>
      <c r="D181" s="228" t="s">
        <v>192</v>
      </c>
      <c r="E181" s="229" t="s">
        <v>2706</v>
      </c>
      <c r="F181" s="230" t="s">
        <v>2707</v>
      </c>
      <c r="G181" s="230"/>
      <c r="H181" s="230"/>
      <c r="I181" s="230"/>
      <c r="J181" s="231" t="s">
        <v>2419</v>
      </c>
      <c r="K181" s="232">
        <v>7</v>
      </c>
      <c r="L181" s="233">
        <v>0</v>
      </c>
      <c r="M181" s="234"/>
      <c r="N181" s="235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</v>
      </c>
      <c r="Y181" s="237">
        <f>X181*K181</f>
        <v>0</v>
      </c>
      <c r="Z181" s="237">
        <v>0</v>
      </c>
      <c r="AA181" s="238">
        <f>Z181*K181</f>
        <v>0</v>
      </c>
      <c r="AR181" s="21" t="s">
        <v>251</v>
      </c>
      <c r="AT181" s="21" t="s">
        <v>192</v>
      </c>
      <c r="AU181" s="21" t="s">
        <v>89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251</v>
      </c>
      <c r="BM181" s="21" t="s">
        <v>1602</v>
      </c>
    </row>
    <row r="182" s="1" customFormat="1" ht="16.5" customHeight="1">
      <c r="B182" s="46"/>
      <c r="C182" s="228" t="s">
        <v>606</v>
      </c>
      <c r="D182" s="228" t="s">
        <v>192</v>
      </c>
      <c r="E182" s="229" t="s">
        <v>2708</v>
      </c>
      <c r="F182" s="230" t="s">
        <v>2709</v>
      </c>
      <c r="G182" s="230"/>
      <c r="H182" s="230"/>
      <c r="I182" s="230"/>
      <c r="J182" s="231" t="s">
        <v>2419</v>
      </c>
      <c r="K182" s="232">
        <v>2</v>
      </c>
      <c r="L182" s="233">
        <v>0</v>
      </c>
      <c r="M182" s="234"/>
      <c r="N182" s="235">
        <f>ROUND(L182*K182,2)</f>
        <v>0</v>
      </c>
      <c r="O182" s="235"/>
      <c r="P182" s="235"/>
      <c r="Q182" s="235"/>
      <c r="R182" s="48"/>
      <c r="T182" s="236" t="s">
        <v>22</v>
      </c>
      <c r="U182" s="56" t="s">
        <v>46</v>
      </c>
      <c r="V182" s="47"/>
      <c r="W182" s="237">
        <f>V182*K182</f>
        <v>0</v>
      </c>
      <c r="X182" s="237">
        <v>0</v>
      </c>
      <c r="Y182" s="237">
        <f>X182*K182</f>
        <v>0</v>
      </c>
      <c r="Z182" s="237">
        <v>0</v>
      </c>
      <c r="AA182" s="238">
        <f>Z182*K182</f>
        <v>0</v>
      </c>
      <c r="AR182" s="21" t="s">
        <v>251</v>
      </c>
      <c r="AT182" s="21" t="s">
        <v>192</v>
      </c>
      <c r="AU182" s="21" t="s">
        <v>89</v>
      </c>
      <c r="AY182" s="21" t="s">
        <v>191</v>
      </c>
      <c r="BE182" s="152">
        <f>IF(U182="základní",N182,0)</f>
        <v>0</v>
      </c>
      <c r="BF182" s="152">
        <f>IF(U182="snížená",N182,0)</f>
        <v>0</v>
      </c>
      <c r="BG182" s="152">
        <f>IF(U182="zákl. přenesená",N182,0)</f>
        <v>0</v>
      </c>
      <c r="BH182" s="152">
        <f>IF(U182="sníž. přenesená",N182,0)</f>
        <v>0</v>
      </c>
      <c r="BI182" s="152">
        <f>IF(U182="nulová",N182,0)</f>
        <v>0</v>
      </c>
      <c r="BJ182" s="21" t="s">
        <v>89</v>
      </c>
      <c r="BK182" s="152">
        <f>ROUND(L182*K182,2)</f>
        <v>0</v>
      </c>
      <c r="BL182" s="21" t="s">
        <v>251</v>
      </c>
      <c r="BM182" s="21" t="s">
        <v>1611</v>
      </c>
    </row>
    <row r="183" s="1" customFormat="1" ht="16.5" customHeight="1">
      <c r="B183" s="46"/>
      <c r="C183" s="228" t="s">
        <v>611</v>
      </c>
      <c r="D183" s="228" t="s">
        <v>192</v>
      </c>
      <c r="E183" s="229" t="s">
        <v>2710</v>
      </c>
      <c r="F183" s="230" t="s">
        <v>2711</v>
      </c>
      <c r="G183" s="230"/>
      <c r="H183" s="230"/>
      <c r="I183" s="230"/>
      <c r="J183" s="231" t="s">
        <v>348</v>
      </c>
      <c r="K183" s="232">
        <v>2100</v>
      </c>
      <c r="L183" s="233">
        <v>0</v>
      </c>
      <c r="M183" s="234"/>
      <c r="N183" s="235">
        <f>ROUND(L183*K183,2)</f>
        <v>0</v>
      </c>
      <c r="O183" s="235"/>
      <c r="P183" s="235"/>
      <c r="Q183" s="235"/>
      <c r="R183" s="48"/>
      <c r="T183" s="236" t="s">
        <v>22</v>
      </c>
      <c r="U183" s="56" t="s">
        <v>46</v>
      </c>
      <c r="V183" s="47"/>
      <c r="W183" s="237">
        <f>V183*K183</f>
        <v>0</v>
      </c>
      <c r="X183" s="237">
        <v>0</v>
      </c>
      <c r="Y183" s="237">
        <f>X183*K183</f>
        <v>0</v>
      </c>
      <c r="Z183" s="237">
        <v>0</v>
      </c>
      <c r="AA183" s="238">
        <f>Z183*K183</f>
        <v>0</v>
      </c>
      <c r="AR183" s="21" t="s">
        <v>251</v>
      </c>
      <c r="AT183" s="21" t="s">
        <v>192</v>
      </c>
      <c r="AU183" s="21" t="s">
        <v>89</v>
      </c>
      <c r="AY183" s="21" t="s">
        <v>191</v>
      </c>
      <c r="BE183" s="152">
        <f>IF(U183="základní",N183,0)</f>
        <v>0</v>
      </c>
      <c r="BF183" s="152">
        <f>IF(U183="snížená",N183,0)</f>
        <v>0</v>
      </c>
      <c r="BG183" s="152">
        <f>IF(U183="zákl. přenesená",N183,0)</f>
        <v>0</v>
      </c>
      <c r="BH183" s="152">
        <f>IF(U183="sníž. přenesená",N183,0)</f>
        <v>0</v>
      </c>
      <c r="BI183" s="152">
        <f>IF(U183="nulová",N183,0)</f>
        <v>0</v>
      </c>
      <c r="BJ183" s="21" t="s">
        <v>89</v>
      </c>
      <c r="BK183" s="152">
        <f>ROUND(L183*K183,2)</f>
        <v>0</v>
      </c>
      <c r="BL183" s="21" t="s">
        <v>251</v>
      </c>
      <c r="BM183" s="21" t="s">
        <v>1620</v>
      </c>
    </row>
    <row r="184" s="1" customFormat="1" ht="16.5" customHeight="1">
      <c r="B184" s="46"/>
      <c r="C184" s="228" t="s">
        <v>615</v>
      </c>
      <c r="D184" s="228" t="s">
        <v>192</v>
      </c>
      <c r="E184" s="229" t="s">
        <v>2712</v>
      </c>
      <c r="F184" s="230" t="s">
        <v>2713</v>
      </c>
      <c r="G184" s="230"/>
      <c r="H184" s="230"/>
      <c r="I184" s="230"/>
      <c r="J184" s="231" t="s">
        <v>348</v>
      </c>
      <c r="K184" s="232">
        <v>160</v>
      </c>
      <c r="L184" s="233">
        <v>0</v>
      </c>
      <c r="M184" s="234"/>
      <c r="N184" s="235">
        <f>ROUND(L184*K184,2)</f>
        <v>0</v>
      </c>
      <c r="O184" s="235"/>
      <c r="P184" s="235"/>
      <c r="Q184" s="235"/>
      <c r="R184" s="48"/>
      <c r="T184" s="236" t="s">
        <v>22</v>
      </c>
      <c r="U184" s="56" t="s">
        <v>46</v>
      </c>
      <c r="V184" s="47"/>
      <c r="W184" s="237">
        <f>V184*K184</f>
        <v>0</v>
      </c>
      <c r="X184" s="237">
        <v>0</v>
      </c>
      <c r="Y184" s="237">
        <f>X184*K184</f>
        <v>0</v>
      </c>
      <c r="Z184" s="237">
        <v>0</v>
      </c>
      <c r="AA184" s="238">
        <f>Z184*K184</f>
        <v>0</v>
      </c>
      <c r="AR184" s="21" t="s">
        <v>251</v>
      </c>
      <c r="AT184" s="21" t="s">
        <v>192</v>
      </c>
      <c r="AU184" s="21" t="s">
        <v>89</v>
      </c>
      <c r="AY184" s="21" t="s">
        <v>191</v>
      </c>
      <c r="BE184" s="152">
        <f>IF(U184="základní",N184,0)</f>
        <v>0</v>
      </c>
      <c r="BF184" s="152">
        <f>IF(U184="snížená",N184,0)</f>
        <v>0</v>
      </c>
      <c r="BG184" s="152">
        <f>IF(U184="zákl. přenesená",N184,0)</f>
        <v>0</v>
      </c>
      <c r="BH184" s="152">
        <f>IF(U184="sníž. přenesená",N184,0)</f>
        <v>0</v>
      </c>
      <c r="BI184" s="152">
        <f>IF(U184="nulová",N184,0)</f>
        <v>0</v>
      </c>
      <c r="BJ184" s="21" t="s">
        <v>89</v>
      </c>
      <c r="BK184" s="152">
        <f>ROUND(L184*K184,2)</f>
        <v>0</v>
      </c>
      <c r="BL184" s="21" t="s">
        <v>251</v>
      </c>
      <c r="BM184" s="21" t="s">
        <v>1629</v>
      </c>
    </row>
    <row r="185" s="1" customFormat="1" ht="25.5" customHeight="1">
      <c r="B185" s="46"/>
      <c r="C185" s="228" t="s">
        <v>620</v>
      </c>
      <c r="D185" s="228" t="s">
        <v>192</v>
      </c>
      <c r="E185" s="229" t="s">
        <v>2714</v>
      </c>
      <c r="F185" s="230" t="s">
        <v>2473</v>
      </c>
      <c r="G185" s="230"/>
      <c r="H185" s="230"/>
      <c r="I185" s="230"/>
      <c r="J185" s="231" t="s">
        <v>1767</v>
      </c>
      <c r="K185" s="232">
        <v>1</v>
      </c>
      <c r="L185" s="233">
        <v>0</v>
      </c>
      <c r="M185" s="234"/>
      <c r="N185" s="235">
        <f>ROUND(L185*K185,2)</f>
        <v>0</v>
      </c>
      <c r="O185" s="235"/>
      <c r="P185" s="235"/>
      <c r="Q185" s="235"/>
      <c r="R185" s="48"/>
      <c r="T185" s="236" t="s">
        <v>22</v>
      </c>
      <c r="U185" s="56" t="s">
        <v>46</v>
      </c>
      <c r="V185" s="47"/>
      <c r="W185" s="237">
        <f>V185*K185</f>
        <v>0</v>
      </c>
      <c r="X185" s="237">
        <v>0</v>
      </c>
      <c r="Y185" s="237">
        <f>X185*K185</f>
        <v>0</v>
      </c>
      <c r="Z185" s="237">
        <v>0</v>
      </c>
      <c r="AA185" s="238">
        <f>Z185*K185</f>
        <v>0</v>
      </c>
      <c r="AR185" s="21" t="s">
        <v>251</v>
      </c>
      <c r="AT185" s="21" t="s">
        <v>192</v>
      </c>
      <c r="AU185" s="21" t="s">
        <v>89</v>
      </c>
      <c r="AY185" s="21" t="s">
        <v>191</v>
      </c>
      <c r="BE185" s="152">
        <f>IF(U185="základní",N185,0)</f>
        <v>0</v>
      </c>
      <c r="BF185" s="152">
        <f>IF(U185="snížená",N185,0)</f>
        <v>0</v>
      </c>
      <c r="BG185" s="152">
        <f>IF(U185="zákl. přenesená",N185,0)</f>
        <v>0</v>
      </c>
      <c r="BH185" s="152">
        <f>IF(U185="sníž. přenesená",N185,0)</f>
        <v>0</v>
      </c>
      <c r="BI185" s="152">
        <f>IF(U185="nulová",N185,0)</f>
        <v>0</v>
      </c>
      <c r="BJ185" s="21" t="s">
        <v>89</v>
      </c>
      <c r="BK185" s="152">
        <f>ROUND(L185*K185,2)</f>
        <v>0</v>
      </c>
      <c r="BL185" s="21" t="s">
        <v>251</v>
      </c>
      <c r="BM185" s="21" t="s">
        <v>1635</v>
      </c>
    </row>
    <row r="186" s="1" customFormat="1" ht="25.5" customHeight="1">
      <c r="B186" s="46"/>
      <c r="C186" s="228" t="s">
        <v>624</v>
      </c>
      <c r="D186" s="228" t="s">
        <v>192</v>
      </c>
      <c r="E186" s="229" t="s">
        <v>2404</v>
      </c>
      <c r="F186" s="230" t="s">
        <v>2715</v>
      </c>
      <c r="G186" s="230"/>
      <c r="H186" s="230"/>
      <c r="I186" s="230"/>
      <c r="J186" s="231" t="s">
        <v>1767</v>
      </c>
      <c r="K186" s="232">
        <v>1</v>
      </c>
      <c r="L186" s="233">
        <v>0</v>
      </c>
      <c r="M186" s="234"/>
      <c r="N186" s="235">
        <f>ROUND(L186*K186,2)</f>
        <v>0</v>
      </c>
      <c r="O186" s="235"/>
      <c r="P186" s="235"/>
      <c r="Q186" s="235"/>
      <c r="R186" s="48"/>
      <c r="T186" s="236" t="s">
        <v>22</v>
      </c>
      <c r="U186" s="56" t="s">
        <v>46</v>
      </c>
      <c r="V186" s="47"/>
      <c r="W186" s="237">
        <f>V186*K186</f>
        <v>0</v>
      </c>
      <c r="X186" s="237">
        <v>0</v>
      </c>
      <c r="Y186" s="237">
        <f>X186*K186</f>
        <v>0</v>
      </c>
      <c r="Z186" s="237">
        <v>0</v>
      </c>
      <c r="AA186" s="238">
        <f>Z186*K186</f>
        <v>0</v>
      </c>
      <c r="AR186" s="21" t="s">
        <v>251</v>
      </c>
      <c r="AT186" s="21" t="s">
        <v>192</v>
      </c>
      <c r="AU186" s="21" t="s">
        <v>89</v>
      </c>
      <c r="AY186" s="21" t="s">
        <v>191</v>
      </c>
      <c r="BE186" s="152">
        <f>IF(U186="základní",N186,0)</f>
        <v>0</v>
      </c>
      <c r="BF186" s="152">
        <f>IF(U186="snížená",N186,0)</f>
        <v>0</v>
      </c>
      <c r="BG186" s="152">
        <f>IF(U186="zákl. přenesená",N186,0)</f>
        <v>0</v>
      </c>
      <c r="BH186" s="152">
        <f>IF(U186="sníž. přenesená",N186,0)</f>
        <v>0</v>
      </c>
      <c r="BI186" s="152">
        <f>IF(U186="nulová",N186,0)</f>
        <v>0</v>
      </c>
      <c r="BJ186" s="21" t="s">
        <v>89</v>
      </c>
      <c r="BK186" s="152">
        <f>ROUND(L186*K186,2)</f>
        <v>0</v>
      </c>
      <c r="BL186" s="21" t="s">
        <v>251</v>
      </c>
      <c r="BM186" s="21" t="s">
        <v>2716</v>
      </c>
    </row>
    <row r="187" s="1" customFormat="1" ht="49.92" customHeight="1">
      <c r="B187" s="46"/>
      <c r="C187" s="47"/>
      <c r="D187" s="217" t="s">
        <v>282</v>
      </c>
      <c r="E187" s="47"/>
      <c r="F187" s="47"/>
      <c r="G187" s="47"/>
      <c r="H187" s="47"/>
      <c r="I187" s="47"/>
      <c r="J187" s="47"/>
      <c r="K187" s="47"/>
      <c r="L187" s="47"/>
      <c r="M187" s="47"/>
      <c r="N187" s="241">
        <f>BK187</f>
        <v>0</v>
      </c>
      <c r="O187" s="242"/>
      <c r="P187" s="242"/>
      <c r="Q187" s="242"/>
      <c r="R187" s="48"/>
      <c r="T187" s="197"/>
      <c r="U187" s="47"/>
      <c r="V187" s="47"/>
      <c r="W187" s="47"/>
      <c r="X187" s="47"/>
      <c r="Y187" s="47"/>
      <c r="Z187" s="47"/>
      <c r="AA187" s="100"/>
      <c r="AT187" s="21" t="s">
        <v>80</v>
      </c>
      <c r="AU187" s="21" t="s">
        <v>81</v>
      </c>
      <c r="AY187" s="21" t="s">
        <v>283</v>
      </c>
      <c r="BK187" s="152">
        <f>SUM(BK188:BK192)</f>
        <v>0</v>
      </c>
    </row>
    <row r="188" s="1" customFormat="1" ht="22.32" customHeight="1">
      <c r="B188" s="46"/>
      <c r="C188" s="243" t="s">
        <v>22</v>
      </c>
      <c r="D188" s="243" t="s">
        <v>192</v>
      </c>
      <c r="E188" s="244" t="s">
        <v>22</v>
      </c>
      <c r="F188" s="245" t="s">
        <v>22</v>
      </c>
      <c r="G188" s="245"/>
      <c r="H188" s="245"/>
      <c r="I188" s="245"/>
      <c r="J188" s="246" t="s">
        <v>22</v>
      </c>
      <c r="K188" s="247"/>
      <c r="L188" s="233"/>
      <c r="M188" s="235"/>
      <c r="N188" s="235">
        <f>BK188</f>
        <v>0</v>
      </c>
      <c r="O188" s="235"/>
      <c r="P188" s="235"/>
      <c r="Q188" s="235"/>
      <c r="R188" s="48"/>
      <c r="T188" s="236" t="s">
        <v>22</v>
      </c>
      <c r="U188" s="248" t="s">
        <v>46</v>
      </c>
      <c r="V188" s="47"/>
      <c r="W188" s="47"/>
      <c r="X188" s="47"/>
      <c r="Y188" s="47"/>
      <c r="Z188" s="47"/>
      <c r="AA188" s="100"/>
      <c r="AT188" s="21" t="s">
        <v>283</v>
      </c>
      <c r="AU188" s="21" t="s">
        <v>89</v>
      </c>
      <c r="AY188" s="21" t="s">
        <v>283</v>
      </c>
      <c r="BE188" s="152">
        <f>IF(U188="základní",N188,0)</f>
        <v>0</v>
      </c>
      <c r="BF188" s="152">
        <f>IF(U188="snížená",N188,0)</f>
        <v>0</v>
      </c>
      <c r="BG188" s="152">
        <f>IF(U188="zákl. přenesená",N188,0)</f>
        <v>0</v>
      </c>
      <c r="BH188" s="152">
        <f>IF(U188="sníž. přenesená",N188,0)</f>
        <v>0</v>
      </c>
      <c r="BI188" s="152">
        <f>IF(U188="nulová",N188,0)</f>
        <v>0</v>
      </c>
      <c r="BJ188" s="21" t="s">
        <v>89</v>
      </c>
      <c r="BK188" s="152">
        <f>L188*K188</f>
        <v>0</v>
      </c>
    </row>
    <row r="189" s="1" customFormat="1" ht="22.32" customHeight="1">
      <c r="B189" s="46"/>
      <c r="C189" s="243" t="s">
        <v>22</v>
      </c>
      <c r="D189" s="243" t="s">
        <v>192</v>
      </c>
      <c r="E189" s="244" t="s">
        <v>22</v>
      </c>
      <c r="F189" s="245" t="s">
        <v>22</v>
      </c>
      <c r="G189" s="245"/>
      <c r="H189" s="245"/>
      <c r="I189" s="245"/>
      <c r="J189" s="246" t="s">
        <v>22</v>
      </c>
      <c r="K189" s="247"/>
      <c r="L189" s="233"/>
      <c r="M189" s="235"/>
      <c r="N189" s="235">
        <f>BK189</f>
        <v>0</v>
      </c>
      <c r="O189" s="235"/>
      <c r="P189" s="235"/>
      <c r="Q189" s="235"/>
      <c r="R189" s="48"/>
      <c r="T189" s="236" t="s">
        <v>22</v>
      </c>
      <c r="U189" s="248" t="s">
        <v>46</v>
      </c>
      <c r="V189" s="47"/>
      <c r="W189" s="47"/>
      <c r="X189" s="47"/>
      <c r="Y189" s="47"/>
      <c r="Z189" s="47"/>
      <c r="AA189" s="100"/>
      <c r="AT189" s="21" t="s">
        <v>283</v>
      </c>
      <c r="AU189" s="21" t="s">
        <v>89</v>
      </c>
      <c r="AY189" s="21" t="s">
        <v>283</v>
      </c>
      <c r="BE189" s="152">
        <f>IF(U189="základní",N189,0)</f>
        <v>0</v>
      </c>
      <c r="BF189" s="152">
        <f>IF(U189="snížená",N189,0)</f>
        <v>0</v>
      </c>
      <c r="BG189" s="152">
        <f>IF(U189="zákl. přenesená",N189,0)</f>
        <v>0</v>
      </c>
      <c r="BH189" s="152">
        <f>IF(U189="sníž. přenesená",N189,0)</f>
        <v>0</v>
      </c>
      <c r="BI189" s="152">
        <f>IF(U189="nulová",N189,0)</f>
        <v>0</v>
      </c>
      <c r="BJ189" s="21" t="s">
        <v>89</v>
      </c>
      <c r="BK189" s="152">
        <f>L189*K189</f>
        <v>0</v>
      </c>
    </row>
    <row r="190" s="1" customFormat="1" ht="22.32" customHeight="1">
      <c r="B190" s="46"/>
      <c r="C190" s="243" t="s">
        <v>22</v>
      </c>
      <c r="D190" s="243" t="s">
        <v>192</v>
      </c>
      <c r="E190" s="244" t="s">
        <v>22</v>
      </c>
      <c r="F190" s="245" t="s">
        <v>22</v>
      </c>
      <c r="G190" s="245"/>
      <c r="H190" s="245"/>
      <c r="I190" s="245"/>
      <c r="J190" s="246" t="s">
        <v>22</v>
      </c>
      <c r="K190" s="247"/>
      <c r="L190" s="233"/>
      <c r="M190" s="235"/>
      <c r="N190" s="235">
        <f>BK190</f>
        <v>0</v>
      </c>
      <c r="O190" s="235"/>
      <c r="P190" s="235"/>
      <c r="Q190" s="235"/>
      <c r="R190" s="48"/>
      <c r="T190" s="236" t="s">
        <v>22</v>
      </c>
      <c r="U190" s="248" t="s">
        <v>46</v>
      </c>
      <c r="V190" s="47"/>
      <c r="W190" s="47"/>
      <c r="X190" s="47"/>
      <c r="Y190" s="47"/>
      <c r="Z190" s="47"/>
      <c r="AA190" s="100"/>
      <c r="AT190" s="21" t="s">
        <v>283</v>
      </c>
      <c r="AU190" s="21" t="s">
        <v>89</v>
      </c>
      <c r="AY190" s="21" t="s">
        <v>283</v>
      </c>
      <c r="BE190" s="152">
        <f>IF(U190="základní",N190,0)</f>
        <v>0</v>
      </c>
      <c r="BF190" s="152">
        <f>IF(U190="snížená",N190,0)</f>
        <v>0</v>
      </c>
      <c r="BG190" s="152">
        <f>IF(U190="zákl. přenesená",N190,0)</f>
        <v>0</v>
      </c>
      <c r="BH190" s="152">
        <f>IF(U190="sníž. přenesená",N190,0)</f>
        <v>0</v>
      </c>
      <c r="BI190" s="152">
        <f>IF(U190="nulová",N190,0)</f>
        <v>0</v>
      </c>
      <c r="BJ190" s="21" t="s">
        <v>89</v>
      </c>
      <c r="BK190" s="152">
        <f>L190*K190</f>
        <v>0</v>
      </c>
    </row>
    <row r="191" s="1" customFormat="1" ht="22.32" customHeight="1">
      <c r="B191" s="46"/>
      <c r="C191" s="243" t="s">
        <v>22</v>
      </c>
      <c r="D191" s="243" t="s">
        <v>192</v>
      </c>
      <c r="E191" s="244" t="s">
        <v>22</v>
      </c>
      <c r="F191" s="245" t="s">
        <v>22</v>
      </c>
      <c r="G191" s="245"/>
      <c r="H191" s="245"/>
      <c r="I191" s="245"/>
      <c r="J191" s="246" t="s">
        <v>22</v>
      </c>
      <c r="K191" s="247"/>
      <c r="L191" s="233"/>
      <c r="M191" s="235"/>
      <c r="N191" s="235">
        <f>BK191</f>
        <v>0</v>
      </c>
      <c r="O191" s="235"/>
      <c r="P191" s="235"/>
      <c r="Q191" s="235"/>
      <c r="R191" s="48"/>
      <c r="T191" s="236" t="s">
        <v>22</v>
      </c>
      <c r="U191" s="248" t="s">
        <v>46</v>
      </c>
      <c r="V191" s="47"/>
      <c r="W191" s="47"/>
      <c r="X191" s="47"/>
      <c r="Y191" s="47"/>
      <c r="Z191" s="47"/>
      <c r="AA191" s="100"/>
      <c r="AT191" s="21" t="s">
        <v>283</v>
      </c>
      <c r="AU191" s="21" t="s">
        <v>89</v>
      </c>
      <c r="AY191" s="21" t="s">
        <v>283</v>
      </c>
      <c r="BE191" s="152">
        <f>IF(U191="základní",N191,0)</f>
        <v>0</v>
      </c>
      <c r="BF191" s="152">
        <f>IF(U191="snížená",N191,0)</f>
        <v>0</v>
      </c>
      <c r="BG191" s="152">
        <f>IF(U191="zákl. přenesená",N191,0)</f>
        <v>0</v>
      </c>
      <c r="BH191" s="152">
        <f>IF(U191="sníž. přenesená",N191,0)</f>
        <v>0</v>
      </c>
      <c r="BI191" s="152">
        <f>IF(U191="nulová",N191,0)</f>
        <v>0</v>
      </c>
      <c r="BJ191" s="21" t="s">
        <v>89</v>
      </c>
      <c r="BK191" s="152">
        <f>L191*K191</f>
        <v>0</v>
      </c>
    </row>
    <row r="192" s="1" customFormat="1" ht="22.32" customHeight="1">
      <c r="B192" s="46"/>
      <c r="C192" s="243" t="s">
        <v>22</v>
      </c>
      <c r="D192" s="243" t="s">
        <v>192</v>
      </c>
      <c r="E192" s="244" t="s">
        <v>22</v>
      </c>
      <c r="F192" s="245" t="s">
        <v>22</v>
      </c>
      <c r="G192" s="245"/>
      <c r="H192" s="245"/>
      <c r="I192" s="245"/>
      <c r="J192" s="246" t="s">
        <v>22</v>
      </c>
      <c r="K192" s="247"/>
      <c r="L192" s="233"/>
      <c r="M192" s="235"/>
      <c r="N192" s="235">
        <f>BK192</f>
        <v>0</v>
      </c>
      <c r="O192" s="235"/>
      <c r="P192" s="235"/>
      <c r="Q192" s="235"/>
      <c r="R192" s="48"/>
      <c r="T192" s="236" t="s">
        <v>22</v>
      </c>
      <c r="U192" s="248" t="s">
        <v>46</v>
      </c>
      <c r="V192" s="72"/>
      <c r="W192" s="72"/>
      <c r="X192" s="72"/>
      <c r="Y192" s="72"/>
      <c r="Z192" s="72"/>
      <c r="AA192" s="74"/>
      <c r="AT192" s="21" t="s">
        <v>283</v>
      </c>
      <c r="AU192" s="21" t="s">
        <v>89</v>
      </c>
      <c r="AY192" s="21" t="s">
        <v>283</v>
      </c>
      <c r="BE192" s="152">
        <f>IF(U192="základní",N192,0)</f>
        <v>0</v>
      </c>
      <c r="BF192" s="152">
        <f>IF(U192="snížená",N192,0)</f>
        <v>0</v>
      </c>
      <c r="BG192" s="152">
        <f>IF(U192="zákl. přenesená",N192,0)</f>
        <v>0</v>
      </c>
      <c r="BH192" s="152">
        <f>IF(U192="sníž. přenesená",N192,0)</f>
        <v>0</v>
      </c>
      <c r="BI192" s="152">
        <f>IF(U192="nulová",N192,0)</f>
        <v>0</v>
      </c>
      <c r="BJ192" s="21" t="s">
        <v>89</v>
      </c>
      <c r="BK192" s="152">
        <f>L192*K192</f>
        <v>0</v>
      </c>
    </row>
    <row r="193" s="1" customFormat="1" ht="6.96" customHeight="1">
      <c r="B193" s="75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7"/>
    </row>
  </sheetData>
  <sheetProtection sheet="1" objects="1" scenarios="1" spinCount="10" saltValue="e9aN5bugKtlSxc2mogey4kLpUqAmbG240u1rnIDCc9gooClBVAWPUGBfiPM3W3af3MSJf5zcbfxEdb15mMYFug==" hashValue="KvErbbnV1JclK8o2EyaSkUYLUdCnkx85Vg4yMYC/RY6bZJVn4Et/kR3+sY/bwJ/tzXWlVJVHovIbxLEzr2sPFA==" algorithmName="SHA-512" password="CC35"/>
  <mergeCells count="263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8:Q98"/>
    <mergeCell ref="D99:H99"/>
    <mergeCell ref="N99:Q99"/>
    <mergeCell ref="D100:H100"/>
    <mergeCell ref="N100:Q100"/>
    <mergeCell ref="D101:H101"/>
    <mergeCell ref="N101:Q101"/>
    <mergeCell ref="D102:H102"/>
    <mergeCell ref="N102:Q102"/>
    <mergeCell ref="D103:H103"/>
    <mergeCell ref="N103:Q103"/>
    <mergeCell ref="N104:Q104"/>
    <mergeCell ref="L106:Q106"/>
    <mergeCell ref="C112:Q112"/>
    <mergeCell ref="F114:P114"/>
    <mergeCell ref="F115:P115"/>
    <mergeCell ref="F116:P116"/>
    <mergeCell ref="M118:P118"/>
    <mergeCell ref="M120:Q120"/>
    <mergeCell ref="M121:Q121"/>
    <mergeCell ref="F123:I123"/>
    <mergeCell ref="L123:M123"/>
    <mergeCell ref="N123:Q123"/>
    <mergeCell ref="F126:I126"/>
    <mergeCell ref="L126:M126"/>
    <mergeCell ref="N126:Q126"/>
    <mergeCell ref="F127:I127"/>
    <mergeCell ref="L127:M127"/>
    <mergeCell ref="N127:Q127"/>
    <mergeCell ref="F128:I128"/>
    <mergeCell ref="L128:M128"/>
    <mergeCell ref="N128:Q128"/>
    <mergeCell ref="F129:I129"/>
    <mergeCell ref="L129:M129"/>
    <mergeCell ref="N129:Q129"/>
    <mergeCell ref="F130:I130"/>
    <mergeCell ref="L130:M130"/>
    <mergeCell ref="N130:Q130"/>
    <mergeCell ref="F131:I131"/>
    <mergeCell ref="L131:M131"/>
    <mergeCell ref="N131:Q131"/>
    <mergeCell ref="F132:I132"/>
    <mergeCell ref="L132:M132"/>
    <mergeCell ref="N132:Q132"/>
    <mergeCell ref="F133:I133"/>
    <mergeCell ref="L133:M133"/>
    <mergeCell ref="N133:Q133"/>
    <mergeCell ref="F134:I134"/>
    <mergeCell ref="L134:M134"/>
    <mergeCell ref="N134:Q134"/>
    <mergeCell ref="F135:I135"/>
    <mergeCell ref="L135:M135"/>
    <mergeCell ref="N135:Q135"/>
    <mergeCell ref="F137:I137"/>
    <mergeCell ref="L137:M137"/>
    <mergeCell ref="N137:Q137"/>
    <mergeCell ref="F138:I138"/>
    <mergeCell ref="L138:M138"/>
    <mergeCell ref="N138:Q138"/>
    <mergeCell ref="F139:I139"/>
    <mergeCell ref="L139:M139"/>
    <mergeCell ref="N139:Q139"/>
    <mergeCell ref="F140:I140"/>
    <mergeCell ref="L140:M140"/>
    <mergeCell ref="N140:Q140"/>
    <mergeCell ref="F141:I141"/>
    <mergeCell ref="L141:M141"/>
    <mergeCell ref="N141:Q141"/>
    <mergeCell ref="F142:I142"/>
    <mergeCell ref="L142:M142"/>
    <mergeCell ref="N142:Q142"/>
    <mergeCell ref="F144:I144"/>
    <mergeCell ref="L144:M144"/>
    <mergeCell ref="N144:Q144"/>
    <mergeCell ref="F145:I145"/>
    <mergeCell ref="L145:M145"/>
    <mergeCell ref="N145:Q145"/>
    <mergeCell ref="F146:I146"/>
    <mergeCell ref="L146:M146"/>
    <mergeCell ref="N146:Q146"/>
    <mergeCell ref="F147:I147"/>
    <mergeCell ref="L147:M147"/>
    <mergeCell ref="N147:Q147"/>
    <mergeCell ref="F148:I148"/>
    <mergeCell ref="L148:M148"/>
    <mergeCell ref="N148:Q148"/>
    <mergeCell ref="F150:I150"/>
    <mergeCell ref="L150:M150"/>
    <mergeCell ref="N150:Q150"/>
    <mergeCell ref="F151:I151"/>
    <mergeCell ref="L151:M151"/>
    <mergeCell ref="N151:Q151"/>
    <mergeCell ref="F152:I152"/>
    <mergeCell ref="L152:M152"/>
    <mergeCell ref="N152:Q152"/>
    <mergeCell ref="F153:I153"/>
    <mergeCell ref="L153:M153"/>
    <mergeCell ref="N153:Q153"/>
    <mergeCell ref="F154:I154"/>
    <mergeCell ref="L154:M154"/>
    <mergeCell ref="N154:Q154"/>
    <mergeCell ref="F156:I156"/>
    <mergeCell ref="L156:M156"/>
    <mergeCell ref="N156:Q156"/>
    <mergeCell ref="F157:I157"/>
    <mergeCell ref="L157:M157"/>
    <mergeCell ref="N157:Q157"/>
    <mergeCell ref="F158:I158"/>
    <mergeCell ref="L158:M158"/>
    <mergeCell ref="N158:Q158"/>
    <mergeCell ref="F159:I159"/>
    <mergeCell ref="L159:M159"/>
    <mergeCell ref="N159:Q159"/>
    <mergeCell ref="F160:I160"/>
    <mergeCell ref="L160:M160"/>
    <mergeCell ref="N160:Q160"/>
    <mergeCell ref="F161:I161"/>
    <mergeCell ref="L161:M161"/>
    <mergeCell ref="N161:Q161"/>
    <mergeCell ref="F162:I162"/>
    <mergeCell ref="L162:M162"/>
    <mergeCell ref="N162:Q162"/>
    <mergeCell ref="F163:I163"/>
    <mergeCell ref="L163:M163"/>
    <mergeCell ref="N163:Q163"/>
    <mergeCell ref="F164:I164"/>
    <mergeCell ref="L164:M164"/>
    <mergeCell ref="N164:Q164"/>
    <mergeCell ref="F165:I165"/>
    <mergeCell ref="L165:M165"/>
    <mergeCell ref="N165:Q165"/>
    <mergeCell ref="F166:I166"/>
    <mergeCell ref="L166:M166"/>
    <mergeCell ref="N166:Q166"/>
    <mergeCell ref="F167:I167"/>
    <mergeCell ref="L167:M167"/>
    <mergeCell ref="N167:Q167"/>
    <mergeCell ref="F169:I169"/>
    <mergeCell ref="L169:M169"/>
    <mergeCell ref="N169:Q169"/>
    <mergeCell ref="F170:I170"/>
    <mergeCell ref="L170:M170"/>
    <mergeCell ref="N170:Q170"/>
    <mergeCell ref="F171:I171"/>
    <mergeCell ref="L171:M171"/>
    <mergeCell ref="N171:Q171"/>
    <mergeCell ref="F172:I172"/>
    <mergeCell ref="L172:M172"/>
    <mergeCell ref="N172:Q172"/>
    <mergeCell ref="F173:I173"/>
    <mergeCell ref="L173:M173"/>
    <mergeCell ref="N173:Q173"/>
    <mergeCell ref="F174:I174"/>
    <mergeCell ref="L174:M174"/>
    <mergeCell ref="N174:Q174"/>
    <mergeCell ref="F175:I175"/>
    <mergeCell ref="L175:M175"/>
    <mergeCell ref="N175:Q175"/>
    <mergeCell ref="F176:I176"/>
    <mergeCell ref="L176:M176"/>
    <mergeCell ref="N176:Q176"/>
    <mergeCell ref="F177:I177"/>
    <mergeCell ref="L177:M177"/>
    <mergeCell ref="N177:Q177"/>
    <mergeCell ref="F178:I178"/>
    <mergeCell ref="L178:M178"/>
    <mergeCell ref="N178:Q178"/>
    <mergeCell ref="F179:I179"/>
    <mergeCell ref="L179:M179"/>
    <mergeCell ref="N179:Q179"/>
    <mergeCell ref="F180:I180"/>
    <mergeCell ref="L180:M180"/>
    <mergeCell ref="N180:Q180"/>
    <mergeCell ref="F181:I181"/>
    <mergeCell ref="L181:M181"/>
    <mergeCell ref="N181:Q181"/>
    <mergeCell ref="F182:I182"/>
    <mergeCell ref="L182:M182"/>
    <mergeCell ref="N182:Q182"/>
    <mergeCell ref="F183:I183"/>
    <mergeCell ref="L183:M183"/>
    <mergeCell ref="N183:Q183"/>
    <mergeCell ref="F184:I184"/>
    <mergeCell ref="L184:M184"/>
    <mergeCell ref="N184:Q184"/>
    <mergeCell ref="F185:I185"/>
    <mergeCell ref="L185:M185"/>
    <mergeCell ref="N185:Q185"/>
    <mergeCell ref="F186:I186"/>
    <mergeCell ref="L186:M186"/>
    <mergeCell ref="N186:Q186"/>
    <mergeCell ref="F188:I188"/>
    <mergeCell ref="L188:M188"/>
    <mergeCell ref="N188:Q188"/>
    <mergeCell ref="F189:I189"/>
    <mergeCell ref="L189:M189"/>
    <mergeCell ref="N189:Q189"/>
    <mergeCell ref="F190:I190"/>
    <mergeCell ref="L190:M190"/>
    <mergeCell ref="N190:Q190"/>
    <mergeCell ref="F191:I191"/>
    <mergeCell ref="L191:M191"/>
    <mergeCell ref="N191:Q191"/>
    <mergeCell ref="F192:I192"/>
    <mergeCell ref="L192:M192"/>
    <mergeCell ref="N192:Q192"/>
    <mergeCell ref="N124:Q124"/>
    <mergeCell ref="N125:Q125"/>
    <mergeCell ref="N136:Q136"/>
    <mergeCell ref="N143:Q143"/>
    <mergeCell ref="N149:Q149"/>
    <mergeCell ref="N155:Q155"/>
    <mergeCell ref="N168:Q168"/>
    <mergeCell ref="N187:Q187"/>
    <mergeCell ref="H1:K1"/>
    <mergeCell ref="S2:AC2"/>
  </mergeCells>
  <dataValidations count="2">
    <dataValidation type="list" allowBlank="1" showInputMessage="1" showErrorMessage="1" error="Povoleny jsou hodnoty K, M." sqref="D188:D193">
      <formula1>"K, M"</formula1>
    </dataValidation>
    <dataValidation type="list" allowBlank="1" showInputMessage="1" showErrorMessage="1" error="Povoleny jsou hodnoty základní, snížená, zákl. přenesená, sníž. přenesená, nulová." sqref="U188:U193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23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130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2386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2717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N97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ROUND((((SUM(BE97:BE104)+SUM(BE123:BE202))+SUM(BE204:BE208))),2)</f>
        <v>0</v>
      </c>
      <c r="I33" s="47"/>
      <c r="J33" s="47"/>
      <c r="K33" s="47"/>
      <c r="L33" s="47"/>
      <c r="M33" s="170">
        <f>ROUND(((ROUND((SUM(BE97:BE104)+SUM(BE123:BE202)), 2)*F33)+SUM(BE204:BE208)*F33),2)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ROUND((((SUM(BF97:BF104)+SUM(BF123:BF202))+SUM(BF204:BF208))),2)</f>
        <v>0</v>
      </c>
      <c r="I34" s="47"/>
      <c r="J34" s="47"/>
      <c r="K34" s="47"/>
      <c r="L34" s="47"/>
      <c r="M34" s="170">
        <f>ROUND(((ROUND((SUM(BF97:BF104)+SUM(BF123:BF202)), 2)*F34)+SUM(BF204:BF208)*F34),2)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ROUND((((SUM(BG97:BG104)+SUM(BG123:BG202))+SUM(BG204:BG208))),2)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ROUND((((SUM(BH97:BH104)+SUM(BH123:BH202))+SUM(BH204:BH208))),2)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ROUND((((SUM(BI97:BI104)+SUM(BI123:BI202))+SUM(BI204:BI208))),2)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2386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N123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2718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N124</f>
        <v>0</v>
      </c>
      <c r="O90" s="184"/>
      <c r="P90" s="184"/>
      <c r="Q90" s="184"/>
      <c r="R90" s="187"/>
      <c r="T90" s="188"/>
      <c r="U90" s="188"/>
    </row>
    <row r="91" s="7" customFormat="1" ht="24.96" customHeight="1">
      <c r="B91" s="183"/>
      <c r="C91" s="184"/>
      <c r="D91" s="185" t="s">
        <v>2719</v>
      </c>
      <c r="E91" s="184"/>
      <c r="F91" s="184"/>
      <c r="G91" s="184"/>
      <c r="H91" s="184"/>
      <c r="I91" s="184"/>
      <c r="J91" s="184"/>
      <c r="K91" s="184"/>
      <c r="L91" s="184"/>
      <c r="M91" s="184"/>
      <c r="N91" s="186">
        <f>N145</f>
        <v>0</v>
      </c>
      <c r="O91" s="184"/>
      <c r="P91" s="184"/>
      <c r="Q91" s="184"/>
      <c r="R91" s="187"/>
      <c r="T91" s="188"/>
      <c r="U91" s="188"/>
    </row>
    <row r="92" s="7" customFormat="1" ht="24.96" customHeight="1">
      <c r="B92" s="183"/>
      <c r="C92" s="184"/>
      <c r="D92" s="185" t="s">
        <v>2720</v>
      </c>
      <c r="E92" s="184"/>
      <c r="F92" s="184"/>
      <c r="G92" s="184"/>
      <c r="H92" s="184"/>
      <c r="I92" s="184"/>
      <c r="J92" s="184"/>
      <c r="K92" s="184"/>
      <c r="L92" s="184"/>
      <c r="M92" s="184"/>
      <c r="N92" s="186">
        <f>N151</f>
        <v>0</v>
      </c>
      <c r="O92" s="184"/>
      <c r="P92" s="184"/>
      <c r="Q92" s="184"/>
      <c r="R92" s="187"/>
      <c r="T92" s="188"/>
      <c r="U92" s="188"/>
    </row>
    <row r="93" s="7" customFormat="1" ht="24.96" customHeight="1">
      <c r="B93" s="183"/>
      <c r="C93" s="184"/>
      <c r="D93" s="185" t="s">
        <v>2721</v>
      </c>
      <c r="E93" s="184"/>
      <c r="F93" s="184"/>
      <c r="G93" s="184"/>
      <c r="H93" s="184"/>
      <c r="I93" s="184"/>
      <c r="J93" s="184"/>
      <c r="K93" s="184"/>
      <c r="L93" s="184"/>
      <c r="M93" s="184"/>
      <c r="N93" s="186">
        <f>N163</f>
        <v>0</v>
      </c>
      <c r="O93" s="184"/>
      <c r="P93" s="184"/>
      <c r="Q93" s="184"/>
      <c r="R93" s="187"/>
      <c r="T93" s="188"/>
      <c r="U93" s="188"/>
    </row>
    <row r="94" s="7" customFormat="1" ht="24.96" customHeight="1">
      <c r="B94" s="183"/>
      <c r="C94" s="184"/>
      <c r="D94" s="185" t="s">
        <v>2722</v>
      </c>
      <c r="E94" s="184"/>
      <c r="F94" s="184"/>
      <c r="G94" s="184"/>
      <c r="H94" s="184"/>
      <c r="I94" s="184"/>
      <c r="J94" s="184"/>
      <c r="K94" s="184"/>
      <c r="L94" s="184"/>
      <c r="M94" s="184"/>
      <c r="N94" s="186">
        <f>N184</f>
        <v>0</v>
      </c>
      <c r="O94" s="184"/>
      <c r="P94" s="184"/>
      <c r="Q94" s="184"/>
      <c r="R94" s="187"/>
      <c r="T94" s="188"/>
      <c r="U94" s="188"/>
    </row>
    <row r="95" s="7" customFormat="1" ht="21.84" customHeight="1">
      <c r="B95" s="183"/>
      <c r="C95" s="184"/>
      <c r="D95" s="185" t="s">
        <v>167</v>
      </c>
      <c r="E95" s="184"/>
      <c r="F95" s="184"/>
      <c r="G95" s="184"/>
      <c r="H95" s="184"/>
      <c r="I95" s="184"/>
      <c r="J95" s="184"/>
      <c r="K95" s="184"/>
      <c r="L95" s="184"/>
      <c r="M95" s="184"/>
      <c r="N95" s="192">
        <f>N203</f>
        <v>0</v>
      </c>
      <c r="O95" s="184"/>
      <c r="P95" s="184"/>
      <c r="Q95" s="184"/>
      <c r="R95" s="187"/>
      <c r="T95" s="188"/>
      <c r="U95" s="188"/>
    </row>
    <row r="96" s="1" customFormat="1" ht="21.84" customHeight="1">
      <c r="B96" s="46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8"/>
      <c r="T96" s="179"/>
      <c r="U96" s="179"/>
    </row>
    <row r="97" s="1" customFormat="1" ht="29.28" customHeight="1">
      <c r="B97" s="46"/>
      <c r="C97" s="181" t="s">
        <v>168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182">
        <f>ROUND(N98+N99+N100+N101+N102+N103,2)</f>
        <v>0</v>
      </c>
      <c r="O97" s="193"/>
      <c r="P97" s="193"/>
      <c r="Q97" s="193"/>
      <c r="R97" s="48"/>
      <c r="T97" s="194"/>
      <c r="U97" s="195" t="s">
        <v>45</v>
      </c>
    </row>
    <row r="98" s="1" customFormat="1" ht="18" customHeight="1">
      <c r="B98" s="46"/>
      <c r="C98" s="47"/>
      <c r="D98" s="153" t="s">
        <v>169</v>
      </c>
      <c r="E98" s="147"/>
      <c r="F98" s="147"/>
      <c r="G98" s="147"/>
      <c r="H98" s="147"/>
      <c r="I98" s="47"/>
      <c r="J98" s="47"/>
      <c r="K98" s="47"/>
      <c r="L98" s="47"/>
      <c r="M98" s="47"/>
      <c r="N98" s="148">
        <f>ROUND(N89*T98,2)</f>
        <v>0</v>
      </c>
      <c r="O98" s="136"/>
      <c r="P98" s="136"/>
      <c r="Q98" s="136"/>
      <c r="R98" s="48"/>
      <c r="S98" s="196"/>
      <c r="T98" s="197"/>
      <c r="U98" s="198" t="s">
        <v>46</v>
      </c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199"/>
      <c r="AH98" s="199"/>
      <c r="AI98" s="199"/>
      <c r="AJ98" s="199"/>
      <c r="AK98" s="199"/>
      <c r="AL98" s="199"/>
      <c r="AM98" s="199"/>
      <c r="AN98" s="199"/>
      <c r="AO98" s="199"/>
      <c r="AP98" s="199"/>
      <c r="AQ98" s="199"/>
      <c r="AR98" s="199"/>
      <c r="AS98" s="199"/>
      <c r="AT98" s="199"/>
      <c r="AU98" s="199"/>
      <c r="AV98" s="199"/>
      <c r="AW98" s="199"/>
      <c r="AX98" s="199"/>
      <c r="AY98" s="200" t="s">
        <v>88</v>
      </c>
      <c r="AZ98" s="199"/>
      <c r="BA98" s="199"/>
      <c r="BB98" s="199"/>
      <c r="BC98" s="199"/>
      <c r="BD98" s="199"/>
      <c r="BE98" s="201">
        <f>IF(U98="základní",N98,0)</f>
        <v>0</v>
      </c>
      <c r="BF98" s="201">
        <f>IF(U98="snížená",N98,0)</f>
        <v>0</v>
      </c>
      <c r="BG98" s="201">
        <f>IF(U98="zákl. přenesená",N98,0)</f>
        <v>0</v>
      </c>
      <c r="BH98" s="201">
        <f>IF(U98="sníž. přenesená",N98,0)</f>
        <v>0</v>
      </c>
      <c r="BI98" s="201">
        <f>IF(U98="nulová",N98,0)</f>
        <v>0</v>
      </c>
      <c r="BJ98" s="200" t="s">
        <v>89</v>
      </c>
      <c r="BK98" s="199"/>
      <c r="BL98" s="199"/>
      <c r="BM98" s="199"/>
    </row>
    <row r="99" s="1" customFormat="1" ht="18" customHeight="1">
      <c r="B99" s="46"/>
      <c r="C99" s="47"/>
      <c r="D99" s="153" t="s">
        <v>170</v>
      </c>
      <c r="E99" s="147"/>
      <c r="F99" s="147"/>
      <c r="G99" s="147"/>
      <c r="H99" s="147"/>
      <c r="I99" s="47"/>
      <c r="J99" s="47"/>
      <c r="K99" s="47"/>
      <c r="L99" s="47"/>
      <c r="M99" s="47"/>
      <c r="N99" s="148">
        <f>ROUND(N89*T99,2)</f>
        <v>0</v>
      </c>
      <c r="O99" s="136"/>
      <c r="P99" s="136"/>
      <c r="Q99" s="136"/>
      <c r="R99" s="48"/>
      <c r="S99" s="196"/>
      <c r="T99" s="197"/>
      <c r="U99" s="198" t="s">
        <v>46</v>
      </c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199"/>
      <c r="AL99" s="199"/>
      <c r="AM99" s="199"/>
      <c r="AN99" s="199"/>
      <c r="AO99" s="199"/>
      <c r="AP99" s="199"/>
      <c r="AQ99" s="199"/>
      <c r="AR99" s="199"/>
      <c r="AS99" s="199"/>
      <c r="AT99" s="199"/>
      <c r="AU99" s="199"/>
      <c r="AV99" s="199"/>
      <c r="AW99" s="199"/>
      <c r="AX99" s="199"/>
      <c r="AY99" s="200" t="s">
        <v>88</v>
      </c>
      <c r="AZ99" s="199"/>
      <c r="BA99" s="199"/>
      <c r="BB99" s="199"/>
      <c r="BC99" s="199"/>
      <c r="BD99" s="199"/>
      <c r="BE99" s="201">
        <f>IF(U99="základní",N99,0)</f>
        <v>0</v>
      </c>
      <c r="BF99" s="201">
        <f>IF(U99="snížená",N99,0)</f>
        <v>0</v>
      </c>
      <c r="BG99" s="201">
        <f>IF(U99="zákl. přenesená",N99,0)</f>
        <v>0</v>
      </c>
      <c r="BH99" s="201">
        <f>IF(U99="sníž. přenesená",N99,0)</f>
        <v>0</v>
      </c>
      <c r="BI99" s="201">
        <f>IF(U99="nulová",N99,0)</f>
        <v>0</v>
      </c>
      <c r="BJ99" s="200" t="s">
        <v>89</v>
      </c>
      <c r="BK99" s="199"/>
      <c r="BL99" s="199"/>
      <c r="BM99" s="199"/>
    </row>
    <row r="100" s="1" customFormat="1" ht="18" customHeight="1">
      <c r="B100" s="46"/>
      <c r="C100" s="47"/>
      <c r="D100" s="153" t="s">
        <v>171</v>
      </c>
      <c r="E100" s="147"/>
      <c r="F100" s="147"/>
      <c r="G100" s="147"/>
      <c r="H100" s="147"/>
      <c r="I100" s="47"/>
      <c r="J100" s="47"/>
      <c r="K100" s="47"/>
      <c r="L100" s="47"/>
      <c r="M100" s="47"/>
      <c r="N100" s="148">
        <f>ROUND(N89*T100,2)</f>
        <v>0</v>
      </c>
      <c r="O100" s="136"/>
      <c r="P100" s="136"/>
      <c r="Q100" s="136"/>
      <c r="R100" s="48"/>
      <c r="S100" s="196"/>
      <c r="T100" s="197"/>
      <c r="U100" s="198" t="s">
        <v>46</v>
      </c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199"/>
      <c r="AP100" s="199"/>
      <c r="AQ100" s="199"/>
      <c r="AR100" s="199"/>
      <c r="AS100" s="199"/>
      <c r="AT100" s="199"/>
      <c r="AU100" s="199"/>
      <c r="AV100" s="199"/>
      <c r="AW100" s="199"/>
      <c r="AX100" s="199"/>
      <c r="AY100" s="200" t="s">
        <v>88</v>
      </c>
      <c r="AZ100" s="199"/>
      <c r="BA100" s="199"/>
      <c r="BB100" s="199"/>
      <c r="BC100" s="199"/>
      <c r="BD100" s="199"/>
      <c r="BE100" s="201">
        <f>IF(U100="základní",N100,0)</f>
        <v>0</v>
      </c>
      <c r="BF100" s="201">
        <f>IF(U100="snížená",N100,0)</f>
        <v>0</v>
      </c>
      <c r="BG100" s="201">
        <f>IF(U100="zákl. přenesená",N100,0)</f>
        <v>0</v>
      </c>
      <c r="BH100" s="201">
        <f>IF(U100="sníž. přenesená",N100,0)</f>
        <v>0</v>
      </c>
      <c r="BI100" s="201">
        <f>IF(U100="nulová",N100,0)</f>
        <v>0</v>
      </c>
      <c r="BJ100" s="200" t="s">
        <v>89</v>
      </c>
      <c r="BK100" s="199"/>
      <c r="BL100" s="199"/>
      <c r="BM100" s="199"/>
    </row>
    <row r="101" s="1" customFormat="1" ht="18" customHeight="1">
      <c r="B101" s="46"/>
      <c r="C101" s="47"/>
      <c r="D101" s="153" t="s">
        <v>172</v>
      </c>
      <c r="E101" s="147"/>
      <c r="F101" s="147"/>
      <c r="G101" s="147"/>
      <c r="H101" s="147"/>
      <c r="I101" s="47"/>
      <c r="J101" s="47"/>
      <c r="K101" s="47"/>
      <c r="L101" s="47"/>
      <c r="M101" s="47"/>
      <c r="N101" s="148">
        <f>ROUND(N89*T101,2)</f>
        <v>0</v>
      </c>
      <c r="O101" s="136"/>
      <c r="P101" s="136"/>
      <c r="Q101" s="136"/>
      <c r="R101" s="48"/>
      <c r="S101" s="196"/>
      <c r="T101" s="197"/>
      <c r="U101" s="198" t="s">
        <v>46</v>
      </c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199"/>
      <c r="AL101" s="199"/>
      <c r="AM101" s="199"/>
      <c r="AN101" s="199"/>
      <c r="AO101" s="199"/>
      <c r="AP101" s="199"/>
      <c r="AQ101" s="199"/>
      <c r="AR101" s="199"/>
      <c r="AS101" s="199"/>
      <c r="AT101" s="199"/>
      <c r="AU101" s="199"/>
      <c r="AV101" s="199"/>
      <c r="AW101" s="199"/>
      <c r="AX101" s="199"/>
      <c r="AY101" s="200" t="s">
        <v>88</v>
      </c>
      <c r="AZ101" s="199"/>
      <c r="BA101" s="199"/>
      <c r="BB101" s="199"/>
      <c r="BC101" s="199"/>
      <c r="BD101" s="199"/>
      <c r="BE101" s="201">
        <f>IF(U101="základní",N101,0)</f>
        <v>0</v>
      </c>
      <c r="BF101" s="201">
        <f>IF(U101="snížená",N101,0)</f>
        <v>0</v>
      </c>
      <c r="BG101" s="201">
        <f>IF(U101="zákl. přenesená",N101,0)</f>
        <v>0</v>
      </c>
      <c r="BH101" s="201">
        <f>IF(U101="sníž. přenesená",N101,0)</f>
        <v>0</v>
      </c>
      <c r="BI101" s="201">
        <f>IF(U101="nulová",N101,0)</f>
        <v>0</v>
      </c>
      <c r="BJ101" s="200" t="s">
        <v>89</v>
      </c>
      <c r="BK101" s="199"/>
      <c r="BL101" s="199"/>
      <c r="BM101" s="199"/>
    </row>
    <row r="102" s="1" customFormat="1" ht="18" customHeight="1">
      <c r="B102" s="46"/>
      <c r="C102" s="47"/>
      <c r="D102" s="153" t="s">
        <v>173</v>
      </c>
      <c r="E102" s="147"/>
      <c r="F102" s="147"/>
      <c r="G102" s="147"/>
      <c r="H102" s="147"/>
      <c r="I102" s="47"/>
      <c r="J102" s="47"/>
      <c r="K102" s="47"/>
      <c r="L102" s="47"/>
      <c r="M102" s="47"/>
      <c r="N102" s="148">
        <f>ROUND(N89*T102,2)</f>
        <v>0</v>
      </c>
      <c r="O102" s="136"/>
      <c r="P102" s="136"/>
      <c r="Q102" s="136"/>
      <c r="R102" s="48"/>
      <c r="S102" s="196"/>
      <c r="T102" s="197"/>
      <c r="U102" s="198" t="s">
        <v>46</v>
      </c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199"/>
      <c r="AL102" s="199"/>
      <c r="AM102" s="199"/>
      <c r="AN102" s="199"/>
      <c r="AO102" s="199"/>
      <c r="AP102" s="199"/>
      <c r="AQ102" s="199"/>
      <c r="AR102" s="199"/>
      <c r="AS102" s="199"/>
      <c r="AT102" s="199"/>
      <c r="AU102" s="199"/>
      <c r="AV102" s="199"/>
      <c r="AW102" s="199"/>
      <c r="AX102" s="199"/>
      <c r="AY102" s="200" t="s">
        <v>88</v>
      </c>
      <c r="AZ102" s="199"/>
      <c r="BA102" s="199"/>
      <c r="BB102" s="199"/>
      <c r="BC102" s="199"/>
      <c r="BD102" s="199"/>
      <c r="BE102" s="201">
        <f>IF(U102="základní",N102,0)</f>
        <v>0</v>
      </c>
      <c r="BF102" s="201">
        <f>IF(U102="snížená",N102,0)</f>
        <v>0</v>
      </c>
      <c r="BG102" s="201">
        <f>IF(U102="zákl. přenesená",N102,0)</f>
        <v>0</v>
      </c>
      <c r="BH102" s="201">
        <f>IF(U102="sníž. přenesená",N102,0)</f>
        <v>0</v>
      </c>
      <c r="BI102" s="201">
        <f>IF(U102="nulová",N102,0)</f>
        <v>0</v>
      </c>
      <c r="BJ102" s="200" t="s">
        <v>89</v>
      </c>
      <c r="BK102" s="199"/>
      <c r="BL102" s="199"/>
      <c r="BM102" s="199"/>
    </row>
    <row r="103" s="1" customFormat="1" ht="18" customHeight="1">
      <c r="B103" s="46"/>
      <c r="C103" s="47"/>
      <c r="D103" s="147" t="s">
        <v>174</v>
      </c>
      <c r="E103" s="47"/>
      <c r="F103" s="47"/>
      <c r="G103" s="47"/>
      <c r="H103" s="47"/>
      <c r="I103" s="47"/>
      <c r="J103" s="47"/>
      <c r="K103" s="47"/>
      <c r="L103" s="47"/>
      <c r="M103" s="47"/>
      <c r="N103" s="148">
        <f>ROUND(N89*T103,2)</f>
        <v>0</v>
      </c>
      <c r="O103" s="136"/>
      <c r="P103" s="136"/>
      <c r="Q103" s="136"/>
      <c r="R103" s="48"/>
      <c r="S103" s="196"/>
      <c r="T103" s="202"/>
      <c r="U103" s="203" t="s">
        <v>46</v>
      </c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199"/>
      <c r="AL103" s="199"/>
      <c r="AM103" s="199"/>
      <c r="AN103" s="199"/>
      <c r="AO103" s="199"/>
      <c r="AP103" s="199"/>
      <c r="AQ103" s="199"/>
      <c r="AR103" s="199"/>
      <c r="AS103" s="199"/>
      <c r="AT103" s="199"/>
      <c r="AU103" s="199"/>
      <c r="AV103" s="199"/>
      <c r="AW103" s="199"/>
      <c r="AX103" s="199"/>
      <c r="AY103" s="200" t="s">
        <v>175</v>
      </c>
      <c r="AZ103" s="199"/>
      <c r="BA103" s="199"/>
      <c r="BB103" s="199"/>
      <c r="BC103" s="199"/>
      <c r="BD103" s="199"/>
      <c r="BE103" s="201">
        <f>IF(U103="základní",N103,0)</f>
        <v>0</v>
      </c>
      <c r="BF103" s="201">
        <f>IF(U103="snížená",N103,0)</f>
        <v>0</v>
      </c>
      <c r="BG103" s="201">
        <f>IF(U103="zákl. přenesená",N103,0)</f>
        <v>0</v>
      </c>
      <c r="BH103" s="201">
        <f>IF(U103="sníž. přenesená",N103,0)</f>
        <v>0</v>
      </c>
      <c r="BI103" s="201">
        <f>IF(U103="nulová",N103,0)</f>
        <v>0</v>
      </c>
      <c r="BJ103" s="200" t="s">
        <v>89</v>
      </c>
      <c r="BK103" s="199"/>
      <c r="BL103" s="199"/>
      <c r="BM103" s="199"/>
    </row>
    <row r="104" s="1" customFormat="1">
      <c r="B104" s="46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8"/>
      <c r="T104" s="179"/>
      <c r="U104" s="179"/>
    </row>
    <row r="105" s="1" customFormat="1" ht="29.28" customHeight="1">
      <c r="B105" s="46"/>
      <c r="C105" s="158" t="s">
        <v>143</v>
      </c>
      <c r="D105" s="159"/>
      <c r="E105" s="159"/>
      <c r="F105" s="159"/>
      <c r="G105" s="159"/>
      <c r="H105" s="159"/>
      <c r="I105" s="159"/>
      <c r="J105" s="159"/>
      <c r="K105" s="159"/>
      <c r="L105" s="160">
        <f>ROUND(SUM(N89+N97),2)</f>
        <v>0</v>
      </c>
      <c r="M105" s="160"/>
      <c r="N105" s="160"/>
      <c r="O105" s="160"/>
      <c r="P105" s="160"/>
      <c r="Q105" s="160"/>
      <c r="R105" s="48"/>
      <c r="T105" s="179"/>
      <c r="U105" s="179"/>
    </row>
    <row r="106" s="1" customFormat="1" ht="6.96" customHeight="1">
      <c r="B106" s="75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7"/>
      <c r="T106" s="179"/>
      <c r="U106" s="179"/>
    </row>
    <row r="110" s="1" customFormat="1" ht="6.96" customHeight="1">
      <c r="B110" s="78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80"/>
    </row>
    <row r="111" s="1" customFormat="1" ht="36.96" customHeight="1">
      <c r="B111" s="46"/>
      <c r="C111" s="26" t="s">
        <v>176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8"/>
    </row>
    <row r="112" s="1" customFormat="1" ht="6.96" customHeigh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8"/>
    </row>
    <row r="113" s="1" customFormat="1" ht="30" customHeight="1">
      <c r="B113" s="46"/>
      <c r="C113" s="38" t="s">
        <v>19</v>
      </c>
      <c r="D113" s="47"/>
      <c r="E113" s="47"/>
      <c r="F113" s="163">
        <f>F6</f>
        <v>0</v>
      </c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47"/>
      <c r="R113" s="48"/>
    </row>
    <row r="114" ht="30" customHeight="1">
      <c r="B114" s="25"/>
      <c r="C114" s="38" t="s">
        <v>150</v>
      </c>
      <c r="D114" s="31"/>
      <c r="E114" s="31"/>
      <c r="F114" s="163" t="s">
        <v>2386</v>
      </c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28"/>
    </row>
    <row r="115" s="1" customFormat="1" ht="36.96" customHeight="1">
      <c r="B115" s="46"/>
      <c r="C115" s="85" t="s">
        <v>285</v>
      </c>
      <c r="D115" s="47"/>
      <c r="E115" s="47"/>
      <c r="F115" s="87">
        <f>F8</f>
        <v>0</v>
      </c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8"/>
    </row>
    <row r="116" s="1" customFormat="1" ht="6.96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8"/>
    </row>
    <row r="117" s="1" customFormat="1" ht="18" customHeight="1">
      <c r="B117" s="46"/>
      <c r="C117" s="38" t="s">
        <v>24</v>
      </c>
      <c r="D117" s="47"/>
      <c r="E117" s="47"/>
      <c r="F117" s="33">
        <f>F10</f>
        <v>0</v>
      </c>
      <c r="G117" s="47"/>
      <c r="H117" s="47"/>
      <c r="I117" s="47"/>
      <c r="J117" s="47"/>
      <c r="K117" s="38" t="s">
        <v>26</v>
      </c>
      <c r="L117" s="47"/>
      <c r="M117" s="90">
        <f>IF(O10="","",O10)</f>
        <v>0</v>
      </c>
      <c r="N117" s="90"/>
      <c r="O117" s="90"/>
      <c r="P117" s="90"/>
      <c r="Q117" s="47"/>
      <c r="R117" s="48"/>
    </row>
    <row r="118" s="1" customFormat="1" ht="6.96" customHeight="1">
      <c r="B118" s="46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8"/>
    </row>
    <row r="119" s="1" customFormat="1">
      <c r="B119" s="46"/>
      <c r="C119" s="38" t="s">
        <v>28</v>
      </c>
      <c r="D119" s="47"/>
      <c r="E119" s="47"/>
      <c r="F119" s="33">
        <f>E13</f>
        <v>0</v>
      </c>
      <c r="G119" s="47"/>
      <c r="H119" s="47"/>
      <c r="I119" s="47"/>
      <c r="J119" s="47"/>
      <c r="K119" s="38" t="s">
        <v>35</v>
      </c>
      <c r="L119" s="47"/>
      <c r="M119" s="33">
        <f>E19</f>
        <v>0</v>
      </c>
      <c r="N119" s="33"/>
      <c r="O119" s="33"/>
      <c r="P119" s="33"/>
      <c r="Q119" s="33"/>
      <c r="R119" s="48"/>
    </row>
    <row r="120" s="1" customFormat="1" ht="14.4" customHeight="1">
      <c r="B120" s="46"/>
      <c r="C120" s="38" t="s">
        <v>33</v>
      </c>
      <c r="D120" s="47"/>
      <c r="E120" s="47"/>
      <c r="F120" s="33">
        <f>IF(E16="","",E16)</f>
        <v>0</v>
      </c>
      <c r="G120" s="47"/>
      <c r="H120" s="47"/>
      <c r="I120" s="47"/>
      <c r="J120" s="47"/>
      <c r="K120" s="38" t="s">
        <v>37</v>
      </c>
      <c r="L120" s="47"/>
      <c r="M120" s="33">
        <f>E22</f>
        <v>0</v>
      </c>
      <c r="N120" s="33"/>
      <c r="O120" s="33"/>
      <c r="P120" s="33"/>
      <c r="Q120" s="33"/>
      <c r="R120" s="48"/>
    </row>
    <row r="121" s="1" customFormat="1" ht="10.32" customHeight="1">
      <c r="B121" s="46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8"/>
    </row>
    <row r="122" s="9" customFormat="1" ht="29.28" customHeight="1">
      <c r="B122" s="204"/>
      <c r="C122" s="205" t="s">
        <v>177</v>
      </c>
      <c r="D122" s="206" t="s">
        <v>178</v>
      </c>
      <c r="E122" s="206" t="s">
        <v>63</v>
      </c>
      <c r="F122" s="206" t="s">
        <v>179</v>
      </c>
      <c r="G122" s="206"/>
      <c r="H122" s="206"/>
      <c r="I122" s="206"/>
      <c r="J122" s="206" t="s">
        <v>180</v>
      </c>
      <c r="K122" s="206" t="s">
        <v>181</v>
      </c>
      <c r="L122" s="207" t="s">
        <v>182</v>
      </c>
      <c r="M122" s="207"/>
      <c r="N122" s="206" t="s">
        <v>157</v>
      </c>
      <c r="O122" s="206"/>
      <c r="P122" s="206"/>
      <c r="Q122" s="208"/>
      <c r="R122" s="209"/>
      <c r="T122" s="106" t="s">
        <v>183</v>
      </c>
      <c r="U122" s="107" t="s">
        <v>45</v>
      </c>
      <c r="V122" s="107" t="s">
        <v>184</v>
      </c>
      <c r="W122" s="107" t="s">
        <v>185</v>
      </c>
      <c r="X122" s="107" t="s">
        <v>186</v>
      </c>
      <c r="Y122" s="107" t="s">
        <v>187</v>
      </c>
      <c r="Z122" s="107" t="s">
        <v>188</v>
      </c>
      <c r="AA122" s="108" t="s">
        <v>189</v>
      </c>
    </row>
    <row r="123" s="1" customFormat="1" ht="29.28" customHeight="1">
      <c r="B123" s="46"/>
      <c r="C123" s="110" t="s">
        <v>154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210">
        <f>BK123</f>
        <v>0</v>
      </c>
      <c r="O123" s="211"/>
      <c r="P123" s="211"/>
      <c r="Q123" s="211"/>
      <c r="R123" s="48"/>
      <c r="T123" s="109"/>
      <c r="U123" s="67"/>
      <c r="V123" s="67"/>
      <c r="W123" s="212">
        <f>W124+W145+W151+W163+W184+W203</f>
        <v>0</v>
      </c>
      <c r="X123" s="67"/>
      <c r="Y123" s="212">
        <f>Y124+Y145+Y151+Y163+Y184+Y203</f>
        <v>0</v>
      </c>
      <c r="Z123" s="67"/>
      <c r="AA123" s="213">
        <f>AA124+AA145+AA151+AA163+AA184+AA203</f>
        <v>0</v>
      </c>
      <c r="AT123" s="21" t="s">
        <v>80</v>
      </c>
      <c r="AU123" s="21" t="s">
        <v>159</v>
      </c>
      <c r="BK123" s="214">
        <f>BK124+BK145+BK151+BK163+BK184+BK203</f>
        <v>0</v>
      </c>
    </row>
    <row r="124" s="10" customFormat="1" ht="37.44" customHeight="1">
      <c r="B124" s="215"/>
      <c r="C124" s="216"/>
      <c r="D124" s="217" t="s">
        <v>2718</v>
      </c>
      <c r="E124" s="217"/>
      <c r="F124" s="217"/>
      <c r="G124" s="217"/>
      <c r="H124" s="217"/>
      <c r="I124" s="217"/>
      <c r="J124" s="217"/>
      <c r="K124" s="217"/>
      <c r="L124" s="217"/>
      <c r="M124" s="217"/>
      <c r="N124" s="261">
        <f>BK124</f>
        <v>0</v>
      </c>
      <c r="O124" s="262"/>
      <c r="P124" s="262"/>
      <c r="Q124" s="262"/>
      <c r="R124" s="218"/>
      <c r="T124" s="219"/>
      <c r="U124" s="216"/>
      <c r="V124" s="216"/>
      <c r="W124" s="220">
        <f>SUM(W125:W144)</f>
        <v>0</v>
      </c>
      <c r="X124" s="216"/>
      <c r="Y124" s="220">
        <f>SUM(Y125:Y144)</f>
        <v>0</v>
      </c>
      <c r="Z124" s="216"/>
      <c r="AA124" s="221">
        <f>SUM(AA125:AA144)</f>
        <v>0</v>
      </c>
      <c r="AR124" s="222" t="s">
        <v>96</v>
      </c>
      <c r="AT124" s="223" t="s">
        <v>80</v>
      </c>
      <c r="AU124" s="223" t="s">
        <v>81</v>
      </c>
      <c r="AY124" s="222" t="s">
        <v>191</v>
      </c>
      <c r="BK124" s="224">
        <f>SUM(BK125:BK144)</f>
        <v>0</v>
      </c>
    </row>
    <row r="125" s="1" customFormat="1" ht="25.5" customHeight="1">
      <c r="B125" s="46"/>
      <c r="C125" s="228" t="s">
        <v>89</v>
      </c>
      <c r="D125" s="228" t="s">
        <v>192</v>
      </c>
      <c r="E125" s="229" t="s">
        <v>2723</v>
      </c>
      <c r="F125" s="230" t="s">
        <v>2724</v>
      </c>
      <c r="G125" s="230"/>
      <c r="H125" s="230"/>
      <c r="I125" s="230"/>
      <c r="J125" s="231" t="s">
        <v>2419</v>
      </c>
      <c r="K125" s="232">
        <v>26</v>
      </c>
      <c r="L125" s="233">
        <v>0</v>
      </c>
      <c r="M125" s="234"/>
      <c r="N125" s="235">
        <f>ROUND(L125*K125,2)</f>
        <v>0</v>
      </c>
      <c r="O125" s="235"/>
      <c r="P125" s="235"/>
      <c r="Q125" s="235"/>
      <c r="R125" s="48"/>
      <c r="T125" s="236" t="s">
        <v>22</v>
      </c>
      <c r="U125" s="56" t="s">
        <v>46</v>
      </c>
      <c r="V125" s="47"/>
      <c r="W125" s="237">
        <f>V125*K125</f>
        <v>0</v>
      </c>
      <c r="X125" s="237">
        <v>0</v>
      </c>
      <c r="Y125" s="237">
        <f>X125*K125</f>
        <v>0</v>
      </c>
      <c r="Z125" s="237">
        <v>0</v>
      </c>
      <c r="AA125" s="238">
        <f>Z125*K125</f>
        <v>0</v>
      </c>
      <c r="AR125" s="21" t="s">
        <v>251</v>
      </c>
      <c r="AT125" s="21" t="s">
        <v>192</v>
      </c>
      <c r="AU125" s="21" t="s">
        <v>89</v>
      </c>
      <c r="AY125" s="21" t="s">
        <v>191</v>
      </c>
      <c r="BE125" s="152">
        <f>IF(U125="základní",N125,0)</f>
        <v>0</v>
      </c>
      <c r="BF125" s="152">
        <f>IF(U125="snížená",N125,0)</f>
        <v>0</v>
      </c>
      <c r="BG125" s="152">
        <f>IF(U125="zákl. přenesená",N125,0)</f>
        <v>0</v>
      </c>
      <c r="BH125" s="152">
        <f>IF(U125="sníž. přenesená",N125,0)</f>
        <v>0</v>
      </c>
      <c r="BI125" s="152">
        <f>IF(U125="nulová",N125,0)</f>
        <v>0</v>
      </c>
      <c r="BJ125" s="21" t="s">
        <v>89</v>
      </c>
      <c r="BK125" s="152">
        <f>ROUND(L125*K125,2)</f>
        <v>0</v>
      </c>
      <c r="BL125" s="21" t="s">
        <v>251</v>
      </c>
      <c r="BM125" s="21" t="s">
        <v>96</v>
      </c>
    </row>
    <row r="126" s="1" customFormat="1" ht="38.25" customHeight="1">
      <c r="B126" s="46"/>
      <c r="C126" s="228" t="s">
        <v>96</v>
      </c>
      <c r="D126" s="228" t="s">
        <v>192</v>
      </c>
      <c r="E126" s="229" t="s">
        <v>2725</v>
      </c>
      <c r="F126" s="230" t="s">
        <v>2726</v>
      </c>
      <c r="G126" s="230"/>
      <c r="H126" s="230"/>
      <c r="I126" s="230"/>
      <c r="J126" s="231" t="s">
        <v>1767</v>
      </c>
      <c r="K126" s="232">
        <v>1</v>
      </c>
      <c r="L126" s="233">
        <v>0</v>
      </c>
      <c r="M126" s="234"/>
      <c r="N126" s="235">
        <f>ROUND(L126*K126,2)</f>
        <v>0</v>
      </c>
      <c r="O126" s="235"/>
      <c r="P126" s="235"/>
      <c r="Q126" s="235"/>
      <c r="R126" s="48"/>
      <c r="T126" s="236" t="s">
        <v>22</v>
      </c>
      <c r="U126" s="56" t="s">
        <v>46</v>
      </c>
      <c r="V126" s="47"/>
      <c r="W126" s="237">
        <f>V126*K126</f>
        <v>0</v>
      </c>
      <c r="X126" s="237">
        <v>0</v>
      </c>
      <c r="Y126" s="237">
        <f>X126*K126</f>
        <v>0</v>
      </c>
      <c r="Z126" s="237">
        <v>0</v>
      </c>
      <c r="AA126" s="238">
        <f>Z126*K126</f>
        <v>0</v>
      </c>
      <c r="AR126" s="21" t="s">
        <v>251</v>
      </c>
      <c r="AT126" s="21" t="s">
        <v>192</v>
      </c>
      <c r="AU126" s="21" t="s">
        <v>89</v>
      </c>
      <c r="AY126" s="21" t="s">
        <v>191</v>
      </c>
      <c r="BE126" s="152">
        <f>IF(U126="základní",N126,0)</f>
        <v>0</v>
      </c>
      <c r="BF126" s="152">
        <f>IF(U126="snížená",N126,0)</f>
        <v>0</v>
      </c>
      <c r="BG126" s="152">
        <f>IF(U126="zákl. přenesená",N126,0)</f>
        <v>0</v>
      </c>
      <c r="BH126" s="152">
        <f>IF(U126="sníž. přenesená",N126,0)</f>
        <v>0</v>
      </c>
      <c r="BI126" s="152">
        <f>IF(U126="nulová",N126,0)</f>
        <v>0</v>
      </c>
      <c r="BJ126" s="21" t="s">
        <v>89</v>
      </c>
      <c r="BK126" s="152">
        <f>ROUND(L126*K126,2)</f>
        <v>0</v>
      </c>
      <c r="BL126" s="21" t="s">
        <v>251</v>
      </c>
      <c r="BM126" s="21" t="s">
        <v>205</v>
      </c>
    </row>
    <row r="127" s="1" customFormat="1" ht="25.5" customHeight="1">
      <c r="B127" s="46"/>
      <c r="C127" s="228" t="s">
        <v>201</v>
      </c>
      <c r="D127" s="228" t="s">
        <v>192</v>
      </c>
      <c r="E127" s="229" t="s">
        <v>2727</v>
      </c>
      <c r="F127" s="230" t="s">
        <v>2728</v>
      </c>
      <c r="G127" s="230"/>
      <c r="H127" s="230"/>
      <c r="I127" s="230"/>
      <c r="J127" s="231" t="s">
        <v>2419</v>
      </c>
      <c r="K127" s="232">
        <v>2</v>
      </c>
      <c r="L127" s="233">
        <v>0</v>
      </c>
      <c r="M127" s="234"/>
      <c r="N127" s="235">
        <f>ROUND(L127*K127,2)</f>
        <v>0</v>
      </c>
      <c r="O127" s="235"/>
      <c r="P127" s="235"/>
      <c r="Q127" s="235"/>
      <c r="R127" s="48"/>
      <c r="T127" s="236" t="s">
        <v>22</v>
      </c>
      <c r="U127" s="56" t="s">
        <v>46</v>
      </c>
      <c r="V127" s="47"/>
      <c r="W127" s="237">
        <f>V127*K127</f>
        <v>0</v>
      </c>
      <c r="X127" s="237">
        <v>0</v>
      </c>
      <c r="Y127" s="237">
        <f>X127*K127</f>
        <v>0</v>
      </c>
      <c r="Z127" s="237">
        <v>0</v>
      </c>
      <c r="AA127" s="238">
        <f>Z127*K127</f>
        <v>0</v>
      </c>
      <c r="AR127" s="21" t="s">
        <v>251</v>
      </c>
      <c r="AT127" s="21" t="s">
        <v>192</v>
      </c>
      <c r="AU127" s="21" t="s">
        <v>89</v>
      </c>
      <c r="AY127" s="21" t="s">
        <v>191</v>
      </c>
      <c r="BE127" s="152">
        <f>IF(U127="základní",N127,0)</f>
        <v>0</v>
      </c>
      <c r="BF127" s="152">
        <f>IF(U127="snížená",N127,0)</f>
        <v>0</v>
      </c>
      <c r="BG127" s="152">
        <f>IF(U127="zákl. přenesená",N127,0)</f>
        <v>0</v>
      </c>
      <c r="BH127" s="152">
        <f>IF(U127="sníž. přenesená",N127,0)</f>
        <v>0</v>
      </c>
      <c r="BI127" s="152">
        <f>IF(U127="nulová",N127,0)</f>
        <v>0</v>
      </c>
      <c r="BJ127" s="21" t="s">
        <v>89</v>
      </c>
      <c r="BK127" s="152">
        <f>ROUND(L127*K127,2)</f>
        <v>0</v>
      </c>
      <c r="BL127" s="21" t="s">
        <v>251</v>
      </c>
      <c r="BM127" s="21" t="s">
        <v>212</v>
      </c>
    </row>
    <row r="128" s="1" customFormat="1" ht="38.25" customHeight="1">
      <c r="B128" s="46"/>
      <c r="C128" s="228" t="s">
        <v>205</v>
      </c>
      <c r="D128" s="228" t="s">
        <v>192</v>
      </c>
      <c r="E128" s="229" t="s">
        <v>2729</v>
      </c>
      <c r="F128" s="230" t="s">
        <v>2730</v>
      </c>
      <c r="G128" s="230"/>
      <c r="H128" s="230"/>
      <c r="I128" s="230"/>
      <c r="J128" s="231" t="s">
        <v>2419</v>
      </c>
      <c r="K128" s="232">
        <v>12</v>
      </c>
      <c r="L128" s="233">
        <v>0</v>
      </c>
      <c r="M128" s="234"/>
      <c r="N128" s="235">
        <f>ROUND(L128*K128,2)</f>
        <v>0</v>
      </c>
      <c r="O128" s="235"/>
      <c r="P128" s="235"/>
      <c r="Q128" s="235"/>
      <c r="R128" s="48"/>
      <c r="T128" s="236" t="s">
        <v>22</v>
      </c>
      <c r="U128" s="56" t="s">
        <v>46</v>
      </c>
      <c r="V128" s="47"/>
      <c r="W128" s="237">
        <f>V128*K128</f>
        <v>0</v>
      </c>
      <c r="X128" s="237">
        <v>0</v>
      </c>
      <c r="Y128" s="237">
        <f>X128*K128</f>
        <v>0</v>
      </c>
      <c r="Z128" s="237">
        <v>0</v>
      </c>
      <c r="AA128" s="238">
        <f>Z128*K128</f>
        <v>0</v>
      </c>
      <c r="AR128" s="21" t="s">
        <v>251</v>
      </c>
      <c r="AT128" s="21" t="s">
        <v>192</v>
      </c>
      <c r="AU128" s="21" t="s">
        <v>89</v>
      </c>
      <c r="AY128" s="21" t="s">
        <v>191</v>
      </c>
      <c r="BE128" s="152">
        <f>IF(U128="základní",N128,0)</f>
        <v>0</v>
      </c>
      <c r="BF128" s="152">
        <f>IF(U128="snížená",N128,0)</f>
        <v>0</v>
      </c>
      <c r="BG128" s="152">
        <f>IF(U128="zákl. přenesená",N128,0)</f>
        <v>0</v>
      </c>
      <c r="BH128" s="152">
        <f>IF(U128="sníž. přenesená",N128,0)</f>
        <v>0</v>
      </c>
      <c r="BI128" s="152">
        <f>IF(U128="nulová",N128,0)</f>
        <v>0</v>
      </c>
      <c r="BJ128" s="21" t="s">
        <v>89</v>
      </c>
      <c r="BK128" s="152">
        <f>ROUND(L128*K128,2)</f>
        <v>0</v>
      </c>
      <c r="BL128" s="21" t="s">
        <v>251</v>
      </c>
      <c r="BM128" s="21" t="s">
        <v>220</v>
      </c>
    </row>
    <row r="129" s="1" customFormat="1" ht="25.5" customHeight="1">
      <c r="B129" s="46"/>
      <c r="C129" s="228" t="s">
        <v>190</v>
      </c>
      <c r="D129" s="228" t="s">
        <v>192</v>
      </c>
      <c r="E129" s="229" t="s">
        <v>2731</v>
      </c>
      <c r="F129" s="230" t="s">
        <v>2732</v>
      </c>
      <c r="G129" s="230"/>
      <c r="H129" s="230"/>
      <c r="I129" s="230"/>
      <c r="J129" s="231" t="s">
        <v>2419</v>
      </c>
      <c r="K129" s="232">
        <v>10</v>
      </c>
      <c r="L129" s="233">
        <v>0</v>
      </c>
      <c r="M129" s="234"/>
      <c r="N129" s="235">
        <f>ROUND(L129*K129,2)</f>
        <v>0</v>
      </c>
      <c r="O129" s="235"/>
      <c r="P129" s="235"/>
      <c r="Q129" s="235"/>
      <c r="R129" s="48"/>
      <c r="T129" s="236" t="s">
        <v>22</v>
      </c>
      <c r="U129" s="56" t="s">
        <v>46</v>
      </c>
      <c r="V129" s="47"/>
      <c r="W129" s="237">
        <f>V129*K129</f>
        <v>0</v>
      </c>
      <c r="X129" s="237">
        <v>0</v>
      </c>
      <c r="Y129" s="237">
        <f>X129*K129</f>
        <v>0</v>
      </c>
      <c r="Z129" s="237">
        <v>0</v>
      </c>
      <c r="AA129" s="238">
        <f>Z129*K129</f>
        <v>0</v>
      </c>
      <c r="AR129" s="21" t="s">
        <v>251</v>
      </c>
      <c r="AT129" s="21" t="s">
        <v>192</v>
      </c>
      <c r="AU129" s="21" t="s">
        <v>89</v>
      </c>
      <c r="AY129" s="21" t="s">
        <v>191</v>
      </c>
      <c r="BE129" s="152">
        <f>IF(U129="základní",N129,0)</f>
        <v>0</v>
      </c>
      <c r="BF129" s="152">
        <f>IF(U129="snížená",N129,0)</f>
        <v>0</v>
      </c>
      <c r="BG129" s="152">
        <f>IF(U129="zákl. přenesená",N129,0)</f>
        <v>0</v>
      </c>
      <c r="BH129" s="152">
        <f>IF(U129="sníž. přenesená",N129,0)</f>
        <v>0</v>
      </c>
      <c r="BI129" s="152">
        <f>IF(U129="nulová",N129,0)</f>
        <v>0</v>
      </c>
      <c r="BJ129" s="21" t="s">
        <v>89</v>
      </c>
      <c r="BK129" s="152">
        <f>ROUND(L129*K129,2)</f>
        <v>0</v>
      </c>
      <c r="BL129" s="21" t="s">
        <v>251</v>
      </c>
      <c r="BM129" s="21" t="s">
        <v>228</v>
      </c>
    </row>
    <row r="130" s="1" customFormat="1" ht="25.5" customHeight="1">
      <c r="B130" s="46"/>
      <c r="C130" s="228" t="s">
        <v>212</v>
      </c>
      <c r="D130" s="228" t="s">
        <v>192</v>
      </c>
      <c r="E130" s="229" t="s">
        <v>2733</v>
      </c>
      <c r="F130" s="230" t="s">
        <v>2734</v>
      </c>
      <c r="G130" s="230"/>
      <c r="H130" s="230"/>
      <c r="I130" s="230"/>
      <c r="J130" s="231" t="s">
        <v>2419</v>
      </c>
      <c r="K130" s="232">
        <v>3</v>
      </c>
      <c r="L130" s="233">
        <v>0</v>
      </c>
      <c r="M130" s="234"/>
      <c r="N130" s="235">
        <f>ROUND(L130*K130,2)</f>
        <v>0</v>
      </c>
      <c r="O130" s="235"/>
      <c r="P130" s="235"/>
      <c r="Q130" s="235"/>
      <c r="R130" s="48"/>
      <c r="T130" s="236" t="s">
        <v>22</v>
      </c>
      <c r="U130" s="56" t="s">
        <v>46</v>
      </c>
      <c r="V130" s="47"/>
      <c r="W130" s="237">
        <f>V130*K130</f>
        <v>0</v>
      </c>
      <c r="X130" s="237">
        <v>0</v>
      </c>
      <c r="Y130" s="237">
        <f>X130*K130</f>
        <v>0</v>
      </c>
      <c r="Z130" s="237">
        <v>0</v>
      </c>
      <c r="AA130" s="238">
        <f>Z130*K130</f>
        <v>0</v>
      </c>
      <c r="AR130" s="21" t="s">
        <v>251</v>
      </c>
      <c r="AT130" s="21" t="s">
        <v>192</v>
      </c>
      <c r="AU130" s="21" t="s">
        <v>89</v>
      </c>
      <c r="AY130" s="21" t="s">
        <v>191</v>
      </c>
      <c r="BE130" s="152">
        <f>IF(U130="základní",N130,0)</f>
        <v>0</v>
      </c>
      <c r="BF130" s="152">
        <f>IF(U130="snížená",N130,0)</f>
        <v>0</v>
      </c>
      <c r="BG130" s="152">
        <f>IF(U130="zákl. přenesená",N130,0)</f>
        <v>0</v>
      </c>
      <c r="BH130" s="152">
        <f>IF(U130="sníž. přenesená",N130,0)</f>
        <v>0</v>
      </c>
      <c r="BI130" s="152">
        <f>IF(U130="nulová",N130,0)</f>
        <v>0</v>
      </c>
      <c r="BJ130" s="21" t="s">
        <v>89</v>
      </c>
      <c r="BK130" s="152">
        <f>ROUND(L130*K130,2)</f>
        <v>0</v>
      </c>
      <c r="BL130" s="21" t="s">
        <v>251</v>
      </c>
      <c r="BM130" s="21" t="s">
        <v>236</v>
      </c>
    </row>
    <row r="131" s="1" customFormat="1" ht="25.5" customHeight="1">
      <c r="B131" s="46"/>
      <c r="C131" s="228" t="s">
        <v>216</v>
      </c>
      <c r="D131" s="228" t="s">
        <v>192</v>
      </c>
      <c r="E131" s="229" t="s">
        <v>2735</v>
      </c>
      <c r="F131" s="230" t="s">
        <v>2736</v>
      </c>
      <c r="G131" s="230"/>
      <c r="H131" s="230"/>
      <c r="I131" s="230"/>
      <c r="J131" s="231" t="s">
        <v>2419</v>
      </c>
      <c r="K131" s="232">
        <v>7</v>
      </c>
      <c r="L131" s="233">
        <v>0</v>
      </c>
      <c r="M131" s="234"/>
      <c r="N131" s="235">
        <f>ROUND(L131*K131,2)</f>
        <v>0</v>
      </c>
      <c r="O131" s="235"/>
      <c r="P131" s="235"/>
      <c r="Q131" s="235"/>
      <c r="R131" s="48"/>
      <c r="T131" s="236" t="s">
        <v>22</v>
      </c>
      <c r="U131" s="56" t="s">
        <v>46</v>
      </c>
      <c r="V131" s="47"/>
      <c r="W131" s="237">
        <f>V131*K131</f>
        <v>0</v>
      </c>
      <c r="X131" s="237">
        <v>0</v>
      </c>
      <c r="Y131" s="237">
        <f>X131*K131</f>
        <v>0</v>
      </c>
      <c r="Z131" s="237">
        <v>0</v>
      </c>
      <c r="AA131" s="238">
        <f>Z131*K131</f>
        <v>0</v>
      </c>
      <c r="AR131" s="21" t="s">
        <v>251</v>
      </c>
      <c r="AT131" s="21" t="s">
        <v>192</v>
      </c>
      <c r="AU131" s="21" t="s">
        <v>89</v>
      </c>
      <c r="AY131" s="21" t="s">
        <v>191</v>
      </c>
      <c r="BE131" s="152">
        <f>IF(U131="základní",N131,0)</f>
        <v>0</v>
      </c>
      <c r="BF131" s="152">
        <f>IF(U131="snížená",N131,0)</f>
        <v>0</v>
      </c>
      <c r="BG131" s="152">
        <f>IF(U131="zákl. přenesená",N131,0)</f>
        <v>0</v>
      </c>
      <c r="BH131" s="152">
        <f>IF(U131="sníž. přenesená",N131,0)</f>
        <v>0</v>
      </c>
      <c r="BI131" s="152">
        <f>IF(U131="nulová",N131,0)</f>
        <v>0</v>
      </c>
      <c r="BJ131" s="21" t="s">
        <v>89</v>
      </c>
      <c r="BK131" s="152">
        <f>ROUND(L131*K131,2)</f>
        <v>0</v>
      </c>
      <c r="BL131" s="21" t="s">
        <v>251</v>
      </c>
      <c r="BM131" s="21" t="s">
        <v>244</v>
      </c>
    </row>
    <row r="132" s="1" customFormat="1" ht="25.5" customHeight="1">
      <c r="B132" s="46"/>
      <c r="C132" s="228" t="s">
        <v>220</v>
      </c>
      <c r="D132" s="228" t="s">
        <v>192</v>
      </c>
      <c r="E132" s="229" t="s">
        <v>2737</v>
      </c>
      <c r="F132" s="230" t="s">
        <v>2738</v>
      </c>
      <c r="G132" s="230"/>
      <c r="H132" s="230"/>
      <c r="I132" s="230"/>
      <c r="J132" s="231" t="s">
        <v>2419</v>
      </c>
      <c r="K132" s="232">
        <v>1</v>
      </c>
      <c r="L132" s="233">
        <v>0</v>
      </c>
      <c r="M132" s="234"/>
      <c r="N132" s="235">
        <f>ROUND(L132*K132,2)</f>
        <v>0</v>
      </c>
      <c r="O132" s="235"/>
      <c r="P132" s="235"/>
      <c r="Q132" s="235"/>
      <c r="R132" s="48"/>
      <c r="T132" s="236" t="s">
        <v>22</v>
      </c>
      <c r="U132" s="56" t="s">
        <v>46</v>
      </c>
      <c r="V132" s="47"/>
      <c r="W132" s="237">
        <f>V132*K132</f>
        <v>0</v>
      </c>
      <c r="X132" s="237">
        <v>0</v>
      </c>
      <c r="Y132" s="237">
        <f>X132*K132</f>
        <v>0</v>
      </c>
      <c r="Z132" s="237">
        <v>0</v>
      </c>
      <c r="AA132" s="238">
        <f>Z132*K132</f>
        <v>0</v>
      </c>
      <c r="AR132" s="21" t="s">
        <v>251</v>
      </c>
      <c r="AT132" s="21" t="s">
        <v>192</v>
      </c>
      <c r="AU132" s="21" t="s">
        <v>89</v>
      </c>
      <c r="AY132" s="21" t="s">
        <v>191</v>
      </c>
      <c r="BE132" s="152">
        <f>IF(U132="základní",N132,0)</f>
        <v>0</v>
      </c>
      <c r="BF132" s="152">
        <f>IF(U132="snížená",N132,0)</f>
        <v>0</v>
      </c>
      <c r="BG132" s="152">
        <f>IF(U132="zákl. přenesená",N132,0)</f>
        <v>0</v>
      </c>
      <c r="BH132" s="152">
        <f>IF(U132="sníž. přenesená",N132,0)</f>
        <v>0</v>
      </c>
      <c r="BI132" s="152">
        <f>IF(U132="nulová",N132,0)</f>
        <v>0</v>
      </c>
      <c r="BJ132" s="21" t="s">
        <v>89</v>
      </c>
      <c r="BK132" s="152">
        <f>ROUND(L132*K132,2)</f>
        <v>0</v>
      </c>
      <c r="BL132" s="21" t="s">
        <v>251</v>
      </c>
      <c r="BM132" s="21" t="s">
        <v>251</v>
      </c>
    </row>
    <row r="133" s="1" customFormat="1" ht="25.5" customHeight="1">
      <c r="B133" s="46"/>
      <c r="C133" s="228" t="s">
        <v>224</v>
      </c>
      <c r="D133" s="228" t="s">
        <v>192</v>
      </c>
      <c r="E133" s="229" t="s">
        <v>2739</v>
      </c>
      <c r="F133" s="230" t="s">
        <v>2740</v>
      </c>
      <c r="G133" s="230"/>
      <c r="H133" s="230"/>
      <c r="I133" s="230"/>
      <c r="J133" s="231" t="s">
        <v>2419</v>
      </c>
      <c r="K133" s="232">
        <v>12</v>
      </c>
      <c r="L133" s="233">
        <v>0</v>
      </c>
      <c r="M133" s="234"/>
      <c r="N133" s="235">
        <f>ROUND(L133*K133,2)</f>
        <v>0</v>
      </c>
      <c r="O133" s="235"/>
      <c r="P133" s="235"/>
      <c r="Q133" s="235"/>
      <c r="R133" s="48"/>
      <c r="T133" s="236" t="s">
        <v>22</v>
      </c>
      <c r="U133" s="56" t="s">
        <v>46</v>
      </c>
      <c r="V133" s="47"/>
      <c r="W133" s="237">
        <f>V133*K133</f>
        <v>0</v>
      </c>
      <c r="X133" s="237">
        <v>0</v>
      </c>
      <c r="Y133" s="237">
        <f>X133*K133</f>
        <v>0</v>
      </c>
      <c r="Z133" s="237">
        <v>0</v>
      </c>
      <c r="AA133" s="238">
        <f>Z133*K133</f>
        <v>0</v>
      </c>
      <c r="AR133" s="21" t="s">
        <v>251</v>
      </c>
      <c r="AT133" s="21" t="s">
        <v>192</v>
      </c>
      <c r="AU133" s="21" t="s">
        <v>89</v>
      </c>
      <c r="AY133" s="21" t="s">
        <v>191</v>
      </c>
      <c r="BE133" s="152">
        <f>IF(U133="základní",N133,0)</f>
        <v>0</v>
      </c>
      <c r="BF133" s="152">
        <f>IF(U133="snížená",N133,0)</f>
        <v>0</v>
      </c>
      <c r="BG133" s="152">
        <f>IF(U133="zákl. přenesená",N133,0)</f>
        <v>0</v>
      </c>
      <c r="BH133" s="152">
        <f>IF(U133="sníž. přenesená",N133,0)</f>
        <v>0</v>
      </c>
      <c r="BI133" s="152">
        <f>IF(U133="nulová",N133,0)</f>
        <v>0</v>
      </c>
      <c r="BJ133" s="21" t="s">
        <v>89</v>
      </c>
      <c r="BK133" s="152">
        <f>ROUND(L133*K133,2)</f>
        <v>0</v>
      </c>
      <c r="BL133" s="21" t="s">
        <v>251</v>
      </c>
      <c r="BM133" s="21" t="s">
        <v>259</v>
      </c>
    </row>
    <row r="134" s="1" customFormat="1" ht="25.5" customHeight="1">
      <c r="B134" s="46"/>
      <c r="C134" s="228" t="s">
        <v>228</v>
      </c>
      <c r="D134" s="228" t="s">
        <v>192</v>
      </c>
      <c r="E134" s="229" t="s">
        <v>2741</v>
      </c>
      <c r="F134" s="230" t="s">
        <v>2742</v>
      </c>
      <c r="G134" s="230"/>
      <c r="H134" s="230"/>
      <c r="I134" s="230"/>
      <c r="J134" s="231" t="s">
        <v>2419</v>
      </c>
      <c r="K134" s="232">
        <v>1</v>
      </c>
      <c r="L134" s="233">
        <v>0</v>
      </c>
      <c r="M134" s="234"/>
      <c r="N134" s="235">
        <f>ROUND(L134*K134,2)</f>
        <v>0</v>
      </c>
      <c r="O134" s="235"/>
      <c r="P134" s="235"/>
      <c r="Q134" s="235"/>
      <c r="R134" s="48"/>
      <c r="T134" s="236" t="s">
        <v>22</v>
      </c>
      <c r="U134" s="56" t="s">
        <v>46</v>
      </c>
      <c r="V134" s="47"/>
      <c r="W134" s="237">
        <f>V134*K134</f>
        <v>0</v>
      </c>
      <c r="X134" s="237">
        <v>0</v>
      </c>
      <c r="Y134" s="237">
        <f>X134*K134</f>
        <v>0</v>
      </c>
      <c r="Z134" s="237">
        <v>0</v>
      </c>
      <c r="AA134" s="238">
        <f>Z134*K134</f>
        <v>0</v>
      </c>
      <c r="AR134" s="21" t="s">
        <v>251</v>
      </c>
      <c r="AT134" s="21" t="s">
        <v>192</v>
      </c>
      <c r="AU134" s="21" t="s">
        <v>89</v>
      </c>
      <c r="AY134" s="21" t="s">
        <v>191</v>
      </c>
      <c r="BE134" s="152">
        <f>IF(U134="základní",N134,0)</f>
        <v>0</v>
      </c>
      <c r="BF134" s="152">
        <f>IF(U134="snížená",N134,0)</f>
        <v>0</v>
      </c>
      <c r="BG134" s="152">
        <f>IF(U134="zákl. přenesená",N134,0)</f>
        <v>0</v>
      </c>
      <c r="BH134" s="152">
        <f>IF(U134="sníž. přenesená",N134,0)</f>
        <v>0</v>
      </c>
      <c r="BI134" s="152">
        <f>IF(U134="nulová",N134,0)</f>
        <v>0</v>
      </c>
      <c r="BJ134" s="21" t="s">
        <v>89</v>
      </c>
      <c r="BK134" s="152">
        <f>ROUND(L134*K134,2)</f>
        <v>0</v>
      </c>
      <c r="BL134" s="21" t="s">
        <v>251</v>
      </c>
      <c r="BM134" s="21" t="s">
        <v>267</v>
      </c>
    </row>
    <row r="135" s="1" customFormat="1" ht="25.5" customHeight="1">
      <c r="B135" s="46"/>
      <c r="C135" s="228" t="s">
        <v>232</v>
      </c>
      <c r="D135" s="228" t="s">
        <v>192</v>
      </c>
      <c r="E135" s="229" t="s">
        <v>2743</v>
      </c>
      <c r="F135" s="230" t="s">
        <v>2744</v>
      </c>
      <c r="G135" s="230"/>
      <c r="H135" s="230"/>
      <c r="I135" s="230"/>
      <c r="J135" s="231" t="s">
        <v>2419</v>
      </c>
      <c r="K135" s="232">
        <v>1</v>
      </c>
      <c r="L135" s="233">
        <v>0</v>
      </c>
      <c r="M135" s="234"/>
      <c r="N135" s="235">
        <f>ROUND(L135*K135,2)</f>
        <v>0</v>
      </c>
      <c r="O135" s="235"/>
      <c r="P135" s="235"/>
      <c r="Q135" s="235"/>
      <c r="R135" s="48"/>
      <c r="T135" s="236" t="s">
        <v>22</v>
      </c>
      <c r="U135" s="56" t="s">
        <v>46</v>
      </c>
      <c r="V135" s="47"/>
      <c r="W135" s="237">
        <f>V135*K135</f>
        <v>0</v>
      </c>
      <c r="X135" s="237">
        <v>0</v>
      </c>
      <c r="Y135" s="237">
        <f>X135*K135</f>
        <v>0</v>
      </c>
      <c r="Z135" s="237">
        <v>0</v>
      </c>
      <c r="AA135" s="238">
        <f>Z135*K135</f>
        <v>0</v>
      </c>
      <c r="AR135" s="21" t="s">
        <v>251</v>
      </c>
      <c r="AT135" s="21" t="s">
        <v>192</v>
      </c>
      <c r="AU135" s="21" t="s">
        <v>89</v>
      </c>
      <c r="AY135" s="21" t="s">
        <v>191</v>
      </c>
      <c r="BE135" s="152">
        <f>IF(U135="základní",N135,0)</f>
        <v>0</v>
      </c>
      <c r="BF135" s="152">
        <f>IF(U135="snížená",N135,0)</f>
        <v>0</v>
      </c>
      <c r="BG135" s="152">
        <f>IF(U135="zákl. přenesená",N135,0)</f>
        <v>0</v>
      </c>
      <c r="BH135" s="152">
        <f>IF(U135="sníž. přenesená",N135,0)</f>
        <v>0</v>
      </c>
      <c r="BI135" s="152">
        <f>IF(U135="nulová",N135,0)</f>
        <v>0</v>
      </c>
      <c r="BJ135" s="21" t="s">
        <v>89</v>
      </c>
      <c r="BK135" s="152">
        <f>ROUND(L135*K135,2)</f>
        <v>0</v>
      </c>
      <c r="BL135" s="21" t="s">
        <v>251</v>
      </c>
      <c r="BM135" s="21" t="s">
        <v>274</v>
      </c>
    </row>
    <row r="136" s="1" customFormat="1" ht="16.5" customHeight="1">
      <c r="B136" s="46"/>
      <c r="C136" s="228" t="s">
        <v>236</v>
      </c>
      <c r="D136" s="228" t="s">
        <v>192</v>
      </c>
      <c r="E136" s="229" t="s">
        <v>2745</v>
      </c>
      <c r="F136" s="230" t="s">
        <v>2746</v>
      </c>
      <c r="G136" s="230"/>
      <c r="H136" s="230"/>
      <c r="I136" s="230"/>
      <c r="J136" s="231" t="s">
        <v>2419</v>
      </c>
      <c r="K136" s="232">
        <v>2</v>
      </c>
      <c r="L136" s="233">
        <v>0</v>
      </c>
      <c r="M136" s="234"/>
      <c r="N136" s="235">
        <f>ROUND(L136*K136,2)</f>
        <v>0</v>
      </c>
      <c r="O136" s="235"/>
      <c r="P136" s="235"/>
      <c r="Q136" s="235"/>
      <c r="R136" s="48"/>
      <c r="T136" s="236" t="s">
        <v>22</v>
      </c>
      <c r="U136" s="56" t="s">
        <v>46</v>
      </c>
      <c r="V136" s="47"/>
      <c r="W136" s="237">
        <f>V136*K136</f>
        <v>0</v>
      </c>
      <c r="X136" s="237">
        <v>0</v>
      </c>
      <c r="Y136" s="237">
        <f>X136*K136</f>
        <v>0</v>
      </c>
      <c r="Z136" s="237">
        <v>0</v>
      </c>
      <c r="AA136" s="238">
        <f>Z136*K136</f>
        <v>0</v>
      </c>
      <c r="AR136" s="21" t="s">
        <v>251</v>
      </c>
      <c r="AT136" s="21" t="s">
        <v>192</v>
      </c>
      <c r="AU136" s="21" t="s">
        <v>89</v>
      </c>
      <c r="AY136" s="21" t="s">
        <v>191</v>
      </c>
      <c r="BE136" s="152">
        <f>IF(U136="základní",N136,0)</f>
        <v>0</v>
      </c>
      <c r="BF136" s="152">
        <f>IF(U136="snížená",N136,0)</f>
        <v>0</v>
      </c>
      <c r="BG136" s="152">
        <f>IF(U136="zákl. přenesená",N136,0)</f>
        <v>0</v>
      </c>
      <c r="BH136" s="152">
        <f>IF(U136="sníž. přenesená",N136,0)</f>
        <v>0</v>
      </c>
      <c r="BI136" s="152">
        <f>IF(U136="nulová",N136,0)</f>
        <v>0</v>
      </c>
      <c r="BJ136" s="21" t="s">
        <v>89</v>
      </c>
      <c r="BK136" s="152">
        <f>ROUND(L136*K136,2)</f>
        <v>0</v>
      </c>
      <c r="BL136" s="21" t="s">
        <v>251</v>
      </c>
      <c r="BM136" s="21" t="s">
        <v>377</v>
      </c>
    </row>
    <row r="137" s="1" customFormat="1" ht="25.5" customHeight="1">
      <c r="B137" s="46"/>
      <c r="C137" s="228" t="s">
        <v>240</v>
      </c>
      <c r="D137" s="228" t="s">
        <v>192</v>
      </c>
      <c r="E137" s="229" t="s">
        <v>2747</v>
      </c>
      <c r="F137" s="230" t="s">
        <v>2748</v>
      </c>
      <c r="G137" s="230"/>
      <c r="H137" s="230"/>
      <c r="I137" s="230"/>
      <c r="J137" s="231" t="s">
        <v>2419</v>
      </c>
      <c r="K137" s="232">
        <v>5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</v>
      </c>
      <c r="Y137" s="237">
        <f>X137*K137</f>
        <v>0</v>
      </c>
      <c r="Z137" s="237">
        <v>0</v>
      </c>
      <c r="AA137" s="238">
        <f>Z137*K137</f>
        <v>0</v>
      </c>
      <c r="AR137" s="21" t="s">
        <v>251</v>
      </c>
      <c r="AT137" s="21" t="s">
        <v>192</v>
      </c>
      <c r="AU137" s="21" t="s">
        <v>89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251</v>
      </c>
      <c r="BM137" s="21" t="s">
        <v>384</v>
      </c>
    </row>
    <row r="138" s="1" customFormat="1" ht="25.5" customHeight="1">
      <c r="B138" s="46"/>
      <c r="C138" s="228" t="s">
        <v>244</v>
      </c>
      <c r="D138" s="228" t="s">
        <v>192</v>
      </c>
      <c r="E138" s="229" t="s">
        <v>2749</v>
      </c>
      <c r="F138" s="230" t="s">
        <v>2750</v>
      </c>
      <c r="G138" s="230"/>
      <c r="H138" s="230"/>
      <c r="I138" s="230"/>
      <c r="J138" s="231" t="s">
        <v>2419</v>
      </c>
      <c r="K138" s="232">
        <v>2</v>
      </c>
      <c r="L138" s="233">
        <v>0</v>
      </c>
      <c r="M138" s="234"/>
      <c r="N138" s="235">
        <f>ROUND(L138*K138,2)</f>
        <v>0</v>
      </c>
      <c r="O138" s="235"/>
      <c r="P138" s="235"/>
      <c r="Q138" s="235"/>
      <c r="R138" s="48"/>
      <c r="T138" s="236" t="s">
        <v>22</v>
      </c>
      <c r="U138" s="56" t="s">
        <v>46</v>
      </c>
      <c r="V138" s="47"/>
      <c r="W138" s="237">
        <f>V138*K138</f>
        <v>0</v>
      </c>
      <c r="X138" s="237">
        <v>0</v>
      </c>
      <c r="Y138" s="237">
        <f>X138*K138</f>
        <v>0</v>
      </c>
      <c r="Z138" s="237">
        <v>0</v>
      </c>
      <c r="AA138" s="238">
        <f>Z138*K138</f>
        <v>0</v>
      </c>
      <c r="AR138" s="21" t="s">
        <v>251</v>
      </c>
      <c r="AT138" s="21" t="s">
        <v>192</v>
      </c>
      <c r="AU138" s="21" t="s">
        <v>89</v>
      </c>
      <c r="AY138" s="21" t="s">
        <v>191</v>
      </c>
      <c r="BE138" s="152">
        <f>IF(U138="základní",N138,0)</f>
        <v>0</v>
      </c>
      <c r="BF138" s="152">
        <f>IF(U138="snížená",N138,0)</f>
        <v>0</v>
      </c>
      <c r="BG138" s="152">
        <f>IF(U138="zákl. přenesená",N138,0)</f>
        <v>0</v>
      </c>
      <c r="BH138" s="152">
        <f>IF(U138="sníž. přenesená",N138,0)</f>
        <v>0</v>
      </c>
      <c r="BI138" s="152">
        <f>IF(U138="nulová",N138,0)</f>
        <v>0</v>
      </c>
      <c r="BJ138" s="21" t="s">
        <v>89</v>
      </c>
      <c r="BK138" s="152">
        <f>ROUND(L138*K138,2)</f>
        <v>0</v>
      </c>
      <c r="BL138" s="21" t="s">
        <v>251</v>
      </c>
      <c r="BM138" s="21" t="s">
        <v>393</v>
      </c>
    </row>
    <row r="139" s="1" customFormat="1" ht="38.25" customHeight="1">
      <c r="B139" s="46"/>
      <c r="C139" s="228" t="s">
        <v>11</v>
      </c>
      <c r="D139" s="228" t="s">
        <v>192</v>
      </c>
      <c r="E139" s="229" t="s">
        <v>2751</v>
      </c>
      <c r="F139" s="230" t="s">
        <v>2752</v>
      </c>
      <c r="G139" s="230"/>
      <c r="H139" s="230"/>
      <c r="I139" s="230"/>
      <c r="J139" s="231" t="s">
        <v>1767</v>
      </c>
      <c r="K139" s="232">
        <v>1</v>
      </c>
      <c r="L139" s="233">
        <v>0</v>
      </c>
      <c r="M139" s="234"/>
      <c r="N139" s="235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</v>
      </c>
      <c r="Y139" s="237">
        <f>X139*K139</f>
        <v>0</v>
      </c>
      <c r="Z139" s="237">
        <v>0</v>
      </c>
      <c r="AA139" s="238">
        <f>Z139*K139</f>
        <v>0</v>
      </c>
      <c r="AR139" s="21" t="s">
        <v>251</v>
      </c>
      <c r="AT139" s="21" t="s">
        <v>192</v>
      </c>
      <c r="AU139" s="21" t="s">
        <v>89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251</v>
      </c>
      <c r="BM139" s="21" t="s">
        <v>402</v>
      </c>
    </row>
    <row r="140" s="1" customFormat="1" ht="25.5" customHeight="1">
      <c r="B140" s="46"/>
      <c r="C140" s="228" t="s">
        <v>251</v>
      </c>
      <c r="D140" s="228" t="s">
        <v>192</v>
      </c>
      <c r="E140" s="229" t="s">
        <v>2753</v>
      </c>
      <c r="F140" s="230" t="s">
        <v>2754</v>
      </c>
      <c r="G140" s="230"/>
      <c r="H140" s="230"/>
      <c r="I140" s="230"/>
      <c r="J140" s="231" t="s">
        <v>2419</v>
      </c>
      <c r="K140" s="232">
        <v>4</v>
      </c>
      <c r="L140" s="233">
        <v>0</v>
      </c>
      <c r="M140" s="234"/>
      <c r="N140" s="235">
        <f>ROUND(L140*K140,2)</f>
        <v>0</v>
      </c>
      <c r="O140" s="235"/>
      <c r="P140" s="235"/>
      <c r="Q140" s="235"/>
      <c r="R140" s="48"/>
      <c r="T140" s="236" t="s">
        <v>22</v>
      </c>
      <c r="U140" s="56" t="s">
        <v>46</v>
      </c>
      <c r="V140" s="47"/>
      <c r="W140" s="237">
        <f>V140*K140</f>
        <v>0</v>
      </c>
      <c r="X140" s="237">
        <v>0</v>
      </c>
      <c r="Y140" s="237">
        <f>X140*K140</f>
        <v>0</v>
      </c>
      <c r="Z140" s="237">
        <v>0</v>
      </c>
      <c r="AA140" s="238">
        <f>Z140*K140</f>
        <v>0</v>
      </c>
      <c r="AR140" s="21" t="s">
        <v>251</v>
      </c>
      <c r="AT140" s="21" t="s">
        <v>192</v>
      </c>
      <c r="AU140" s="21" t="s">
        <v>89</v>
      </c>
      <c r="AY140" s="21" t="s">
        <v>191</v>
      </c>
      <c r="BE140" s="152">
        <f>IF(U140="základní",N140,0)</f>
        <v>0</v>
      </c>
      <c r="BF140" s="152">
        <f>IF(U140="snížená",N140,0)</f>
        <v>0</v>
      </c>
      <c r="BG140" s="152">
        <f>IF(U140="zákl. přenesená",N140,0)</f>
        <v>0</v>
      </c>
      <c r="BH140" s="152">
        <f>IF(U140="sníž. přenesená",N140,0)</f>
        <v>0</v>
      </c>
      <c r="BI140" s="152">
        <f>IF(U140="nulová",N140,0)</f>
        <v>0</v>
      </c>
      <c r="BJ140" s="21" t="s">
        <v>89</v>
      </c>
      <c r="BK140" s="152">
        <f>ROUND(L140*K140,2)</f>
        <v>0</v>
      </c>
      <c r="BL140" s="21" t="s">
        <v>251</v>
      </c>
      <c r="BM140" s="21" t="s">
        <v>531</v>
      </c>
    </row>
    <row r="141" s="1" customFormat="1" ht="25.5" customHeight="1">
      <c r="B141" s="46"/>
      <c r="C141" s="228" t="s">
        <v>255</v>
      </c>
      <c r="D141" s="228" t="s">
        <v>192</v>
      </c>
      <c r="E141" s="229" t="s">
        <v>2755</v>
      </c>
      <c r="F141" s="230" t="s">
        <v>2756</v>
      </c>
      <c r="G141" s="230"/>
      <c r="H141" s="230"/>
      <c r="I141" s="230"/>
      <c r="J141" s="231" t="s">
        <v>2419</v>
      </c>
      <c r="K141" s="232">
        <v>4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</v>
      </c>
      <c r="Y141" s="237">
        <f>X141*K141</f>
        <v>0</v>
      </c>
      <c r="Z141" s="237">
        <v>0</v>
      </c>
      <c r="AA141" s="238">
        <f>Z141*K141</f>
        <v>0</v>
      </c>
      <c r="AR141" s="21" t="s">
        <v>251</v>
      </c>
      <c r="AT141" s="21" t="s">
        <v>192</v>
      </c>
      <c r="AU141" s="21" t="s">
        <v>89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251</v>
      </c>
      <c r="BM141" s="21" t="s">
        <v>539</v>
      </c>
    </row>
    <row r="142" s="1" customFormat="1" ht="25.5" customHeight="1">
      <c r="B142" s="46"/>
      <c r="C142" s="228" t="s">
        <v>259</v>
      </c>
      <c r="D142" s="228" t="s">
        <v>192</v>
      </c>
      <c r="E142" s="229" t="s">
        <v>2757</v>
      </c>
      <c r="F142" s="230" t="s">
        <v>2758</v>
      </c>
      <c r="G142" s="230"/>
      <c r="H142" s="230"/>
      <c r="I142" s="230"/>
      <c r="J142" s="231" t="s">
        <v>2419</v>
      </c>
      <c r="K142" s="232">
        <v>10</v>
      </c>
      <c r="L142" s="233">
        <v>0</v>
      </c>
      <c r="M142" s="234"/>
      <c r="N142" s="235">
        <f>ROUND(L142*K142,2)</f>
        <v>0</v>
      </c>
      <c r="O142" s="235"/>
      <c r="P142" s="235"/>
      <c r="Q142" s="235"/>
      <c r="R142" s="48"/>
      <c r="T142" s="236" t="s">
        <v>22</v>
      </c>
      <c r="U142" s="56" t="s">
        <v>46</v>
      </c>
      <c r="V142" s="47"/>
      <c r="W142" s="237">
        <f>V142*K142</f>
        <v>0</v>
      </c>
      <c r="X142" s="237">
        <v>0</v>
      </c>
      <c r="Y142" s="237">
        <f>X142*K142</f>
        <v>0</v>
      </c>
      <c r="Z142" s="237">
        <v>0</v>
      </c>
      <c r="AA142" s="238">
        <f>Z142*K142</f>
        <v>0</v>
      </c>
      <c r="AR142" s="21" t="s">
        <v>251</v>
      </c>
      <c r="AT142" s="21" t="s">
        <v>192</v>
      </c>
      <c r="AU142" s="21" t="s">
        <v>89</v>
      </c>
      <c r="AY142" s="21" t="s">
        <v>191</v>
      </c>
      <c r="BE142" s="152">
        <f>IF(U142="základní",N142,0)</f>
        <v>0</v>
      </c>
      <c r="BF142" s="152">
        <f>IF(U142="snížená",N142,0)</f>
        <v>0</v>
      </c>
      <c r="BG142" s="152">
        <f>IF(U142="zákl. přenesená",N142,0)</f>
        <v>0</v>
      </c>
      <c r="BH142" s="152">
        <f>IF(U142="sníž. přenesená",N142,0)</f>
        <v>0</v>
      </c>
      <c r="BI142" s="152">
        <f>IF(U142="nulová",N142,0)</f>
        <v>0</v>
      </c>
      <c r="BJ142" s="21" t="s">
        <v>89</v>
      </c>
      <c r="BK142" s="152">
        <f>ROUND(L142*K142,2)</f>
        <v>0</v>
      </c>
      <c r="BL142" s="21" t="s">
        <v>251</v>
      </c>
      <c r="BM142" s="21" t="s">
        <v>548</v>
      </c>
    </row>
    <row r="143" s="1" customFormat="1" ht="25.5" customHeight="1">
      <c r="B143" s="46"/>
      <c r="C143" s="228" t="s">
        <v>263</v>
      </c>
      <c r="D143" s="228" t="s">
        <v>192</v>
      </c>
      <c r="E143" s="229" t="s">
        <v>2759</v>
      </c>
      <c r="F143" s="230" t="s">
        <v>2760</v>
      </c>
      <c r="G143" s="230"/>
      <c r="H143" s="230"/>
      <c r="I143" s="230"/>
      <c r="J143" s="231" t="s">
        <v>2419</v>
      </c>
      <c r="K143" s="232">
        <v>1</v>
      </c>
      <c r="L143" s="233">
        <v>0</v>
      </c>
      <c r="M143" s="234"/>
      <c r="N143" s="235">
        <f>ROUND(L143*K143,2)</f>
        <v>0</v>
      </c>
      <c r="O143" s="235"/>
      <c r="P143" s="235"/>
      <c r="Q143" s="235"/>
      <c r="R143" s="48"/>
      <c r="T143" s="236" t="s">
        <v>22</v>
      </c>
      <c r="U143" s="56" t="s">
        <v>46</v>
      </c>
      <c r="V143" s="47"/>
      <c r="W143" s="237">
        <f>V143*K143</f>
        <v>0</v>
      </c>
      <c r="X143" s="237">
        <v>0</v>
      </c>
      <c r="Y143" s="237">
        <f>X143*K143</f>
        <v>0</v>
      </c>
      <c r="Z143" s="237">
        <v>0</v>
      </c>
      <c r="AA143" s="238">
        <f>Z143*K143</f>
        <v>0</v>
      </c>
      <c r="AR143" s="21" t="s">
        <v>251</v>
      </c>
      <c r="AT143" s="21" t="s">
        <v>192</v>
      </c>
      <c r="AU143" s="21" t="s">
        <v>89</v>
      </c>
      <c r="AY143" s="21" t="s">
        <v>191</v>
      </c>
      <c r="BE143" s="152">
        <f>IF(U143="základní",N143,0)</f>
        <v>0</v>
      </c>
      <c r="BF143" s="152">
        <f>IF(U143="snížená",N143,0)</f>
        <v>0</v>
      </c>
      <c r="BG143" s="152">
        <f>IF(U143="zákl. přenesená",N143,0)</f>
        <v>0</v>
      </c>
      <c r="BH143" s="152">
        <f>IF(U143="sníž. přenesená",N143,0)</f>
        <v>0</v>
      </c>
      <c r="BI143" s="152">
        <f>IF(U143="nulová",N143,0)</f>
        <v>0</v>
      </c>
      <c r="BJ143" s="21" t="s">
        <v>89</v>
      </c>
      <c r="BK143" s="152">
        <f>ROUND(L143*K143,2)</f>
        <v>0</v>
      </c>
      <c r="BL143" s="21" t="s">
        <v>251</v>
      </c>
      <c r="BM143" s="21" t="s">
        <v>556</v>
      </c>
    </row>
    <row r="144" s="1" customFormat="1" ht="16.5" customHeight="1">
      <c r="B144" s="46"/>
      <c r="C144" s="228" t="s">
        <v>267</v>
      </c>
      <c r="D144" s="228" t="s">
        <v>192</v>
      </c>
      <c r="E144" s="229" t="s">
        <v>2761</v>
      </c>
      <c r="F144" s="230" t="s">
        <v>2762</v>
      </c>
      <c r="G144" s="230"/>
      <c r="H144" s="230"/>
      <c r="I144" s="230"/>
      <c r="J144" s="231" t="s">
        <v>2419</v>
      </c>
      <c r="K144" s="232">
        <v>1</v>
      </c>
      <c r="L144" s="233">
        <v>0</v>
      </c>
      <c r="M144" s="234"/>
      <c r="N144" s="235">
        <f>ROUND(L144*K144,2)</f>
        <v>0</v>
      </c>
      <c r="O144" s="235"/>
      <c r="P144" s="235"/>
      <c r="Q144" s="235"/>
      <c r="R144" s="48"/>
      <c r="T144" s="236" t="s">
        <v>22</v>
      </c>
      <c r="U144" s="56" t="s">
        <v>46</v>
      </c>
      <c r="V144" s="47"/>
      <c r="W144" s="237">
        <f>V144*K144</f>
        <v>0</v>
      </c>
      <c r="X144" s="237">
        <v>0</v>
      </c>
      <c r="Y144" s="237">
        <f>X144*K144</f>
        <v>0</v>
      </c>
      <c r="Z144" s="237">
        <v>0</v>
      </c>
      <c r="AA144" s="238">
        <f>Z144*K144</f>
        <v>0</v>
      </c>
      <c r="AR144" s="21" t="s">
        <v>251</v>
      </c>
      <c r="AT144" s="21" t="s">
        <v>192</v>
      </c>
      <c r="AU144" s="21" t="s">
        <v>89</v>
      </c>
      <c r="AY144" s="21" t="s">
        <v>191</v>
      </c>
      <c r="BE144" s="152">
        <f>IF(U144="základní",N144,0)</f>
        <v>0</v>
      </c>
      <c r="BF144" s="152">
        <f>IF(U144="snížená",N144,0)</f>
        <v>0</v>
      </c>
      <c r="BG144" s="152">
        <f>IF(U144="zákl. přenesená",N144,0)</f>
        <v>0</v>
      </c>
      <c r="BH144" s="152">
        <f>IF(U144="sníž. přenesená",N144,0)</f>
        <v>0</v>
      </c>
      <c r="BI144" s="152">
        <f>IF(U144="nulová",N144,0)</f>
        <v>0</v>
      </c>
      <c r="BJ144" s="21" t="s">
        <v>89</v>
      </c>
      <c r="BK144" s="152">
        <f>ROUND(L144*K144,2)</f>
        <v>0</v>
      </c>
      <c r="BL144" s="21" t="s">
        <v>251</v>
      </c>
      <c r="BM144" s="21" t="s">
        <v>565</v>
      </c>
    </row>
    <row r="145" s="10" customFormat="1" ht="37.44" customHeight="1">
      <c r="B145" s="215"/>
      <c r="C145" s="216"/>
      <c r="D145" s="217" t="s">
        <v>2719</v>
      </c>
      <c r="E145" s="217"/>
      <c r="F145" s="217"/>
      <c r="G145" s="217"/>
      <c r="H145" s="217"/>
      <c r="I145" s="217"/>
      <c r="J145" s="217"/>
      <c r="K145" s="217"/>
      <c r="L145" s="217"/>
      <c r="M145" s="217"/>
      <c r="N145" s="241">
        <f>BK145</f>
        <v>0</v>
      </c>
      <c r="O145" s="242"/>
      <c r="P145" s="242"/>
      <c r="Q145" s="242"/>
      <c r="R145" s="218"/>
      <c r="T145" s="219"/>
      <c r="U145" s="216"/>
      <c r="V145" s="216"/>
      <c r="W145" s="220">
        <f>SUM(W146:W150)</f>
        <v>0</v>
      </c>
      <c r="X145" s="216"/>
      <c r="Y145" s="220">
        <f>SUM(Y146:Y150)</f>
        <v>0</v>
      </c>
      <c r="Z145" s="216"/>
      <c r="AA145" s="221">
        <f>SUM(AA146:AA150)</f>
        <v>0</v>
      </c>
      <c r="AR145" s="222" t="s">
        <v>96</v>
      </c>
      <c r="AT145" s="223" t="s">
        <v>80</v>
      </c>
      <c r="AU145" s="223" t="s">
        <v>81</v>
      </c>
      <c r="AY145" s="222" t="s">
        <v>191</v>
      </c>
      <c r="BK145" s="224">
        <f>SUM(BK146:BK150)</f>
        <v>0</v>
      </c>
    </row>
    <row r="146" s="1" customFormat="1" ht="16.5" customHeight="1">
      <c r="B146" s="46"/>
      <c r="C146" s="228" t="s">
        <v>10</v>
      </c>
      <c r="D146" s="228" t="s">
        <v>192</v>
      </c>
      <c r="E146" s="229" t="s">
        <v>2763</v>
      </c>
      <c r="F146" s="230" t="s">
        <v>2764</v>
      </c>
      <c r="G146" s="230"/>
      <c r="H146" s="230"/>
      <c r="I146" s="230"/>
      <c r="J146" s="231" t="s">
        <v>2419</v>
      </c>
      <c r="K146" s="232">
        <v>24</v>
      </c>
      <c r="L146" s="233">
        <v>0</v>
      </c>
      <c r="M146" s="234"/>
      <c r="N146" s="235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</v>
      </c>
      <c r="Y146" s="237">
        <f>X146*K146</f>
        <v>0</v>
      </c>
      <c r="Z146" s="237">
        <v>0</v>
      </c>
      <c r="AA146" s="238">
        <f>Z146*K146</f>
        <v>0</v>
      </c>
      <c r="AR146" s="21" t="s">
        <v>251</v>
      </c>
      <c r="AT146" s="21" t="s">
        <v>192</v>
      </c>
      <c r="AU146" s="21" t="s">
        <v>89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251</v>
      </c>
      <c r="BM146" s="21" t="s">
        <v>575</v>
      </c>
    </row>
    <row r="147" s="1" customFormat="1" ht="16.5" customHeight="1">
      <c r="B147" s="46"/>
      <c r="C147" s="228" t="s">
        <v>274</v>
      </c>
      <c r="D147" s="228" t="s">
        <v>192</v>
      </c>
      <c r="E147" s="229" t="s">
        <v>2765</v>
      </c>
      <c r="F147" s="230" t="s">
        <v>2766</v>
      </c>
      <c r="G147" s="230"/>
      <c r="H147" s="230"/>
      <c r="I147" s="230"/>
      <c r="J147" s="231" t="s">
        <v>2419</v>
      </c>
      <c r="K147" s="232">
        <v>1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</v>
      </c>
      <c r="Y147" s="237">
        <f>X147*K147</f>
        <v>0</v>
      </c>
      <c r="Z147" s="237">
        <v>0</v>
      </c>
      <c r="AA147" s="238">
        <f>Z147*K147</f>
        <v>0</v>
      </c>
      <c r="AR147" s="21" t="s">
        <v>251</v>
      </c>
      <c r="AT147" s="21" t="s">
        <v>192</v>
      </c>
      <c r="AU147" s="21" t="s">
        <v>89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251</v>
      </c>
      <c r="BM147" s="21" t="s">
        <v>581</v>
      </c>
    </row>
    <row r="148" s="1" customFormat="1" ht="16.5" customHeight="1">
      <c r="B148" s="46"/>
      <c r="C148" s="228" t="s">
        <v>278</v>
      </c>
      <c r="D148" s="228" t="s">
        <v>192</v>
      </c>
      <c r="E148" s="229" t="s">
        <v>2767</v>
      </c>
      <c r="F148" s="230" t="s">
        <v>2768</v>
      </c>
      <c r="G148" s="230"/>
      <c r="H148" s="230"/>
      <c r="I148" s="230"/>
      <c r="J148" s="231" t="s">
        <v>2419</v>
      </c>
      <c r="K148" s="232">
        <v>1</v>
      </c>
      <c r="L148" s="233">
        <v>0</v>
      </c>
      <c r="M148" s="234"/>
      <c r="N148" s="235">
        <f>ROUND(L148*K148,2)</f>
        <v>0</v>
      </c>
      <c r="O148" s="235"/>
      <c r="P148" s="235"/>
      <c r="Q148" s="235"/>
      <c r="R148" s="48"/>
      <c r="T148" s="236" t="s">
        <v>22</v>
      </c>
      <c r="U148" s="56" t="s">
        <v>46</v>
      </c>
      <c r="V148" s="47"/>
      <c r="W148" s="237">
        <f>V148*K148</f>
        <v>0</v>
      </c>
      <c r="X148" s="237">
        <v>0</v>
      </c>
      <c r="Y148" s="237">
        <f>X148*K148</f>
        <v>0</v>
      </c>
      <c r="Z148" s="237">
        <v>0</v>
      </c>
      <c r="AA148" s="238">
        <f>Z148*K148</f>
        <v>0</v>
      </c>
      <c r="AR148" s="21" t="s">
        <v>251</v>
      </c>
      <c r="AT148" s="21" t="s">
        <v>192</v>
      </c>
      <c r="AU148" s="21" t="s">
        <v>89</v>
      </c>
      <c r="AY148" s="21" t="s">
        <v>191</v>
      </c>
      <c r="BE148" s="152">
        <f>IF(U148="základní",N148,0)</f>
        <v>0</v>
      </c>
      <c r="BF148" s="152">
        <f>IF(U148="snížená",N148,0)</f>
        <v>0</v>
      </c>
      <c r="BG148" s="152">
        <f>IF(U148="zákl. přenesená",N148,0)</f>
        <v>0</v>
      </c>
      <c r="BH148" s="152">
        <f>IF(U148="sníž. přenesená",N148,0)</f>
        <v>0</v>
      </c>
      <c r="BI148" s="152">
        <f>IF(U148="nulová",N148,0)</f>
        <v>0</v>
      </c>
      <c r="BJ148" s="21" t="s">
        <v>89</v>
      </c>
      <c r="BK148" s="152">
        <f>ROUND(L148*K148,2)</f>
        <v>0</v>
      </c>
      <c r="BL148" s="21" t="s">
        <v>251</v>
      </c>
      <c r="BM148" s="21" t="s">
        <v>589</v>
      </c>
    </row>
    <row r="149" s="1" customFormat="1" ht="16.5" customHeight="1">
      <c r="B149" s="46"/>
      <c r="C149" s="228" t="s">
        <v>377</v>
      </c>
      <c r="D149" s="228" t="s">
        <v>192</v>
      </c>
      <c r="E149" s="229" t="s">
        <v>2769</v>
      </c>
      <c r="F149" s="230" t="s">
        <v>2770</v>
      </c>
      <c r="G149" s="230"/>
      <c r="H149" s="230"/>
      <c r="I149" s="230"/>
      <c r="J149" s="231" t="s">
        <v>2419</v>
      </c>
      <c r="K149" s="232">
        <v>2</v>
      </c>
      <c r="L149" s="233">
        <v>0</v>
      </c>
      <c r="M149" s="234"/>
      <c r="N149" s="235">
        <f>ROUND(L149*K149,2)</f>
        <v>0</v>
      </c>
      <c r="O149" s="235"/>
      <c r="P149" s="235"/>
      <c r="Q149" s="235"/>
      <c r="R149" s="48"/>
      <c r="T149" s="236" t="s">
        <v>22</v>
      </c>
      <c r="U149" s="56" t="s">
        <v>46</v>
      </c>
      <c r="V149" s="47"/>
      <c r="W149" s="237">
        <f>V149*K149</f>
        <v>0</v>
      </c>
      <c r="X149" s="237">
        <v>0</v>
      </c>
      <c r="Y149" s="237">
        <f>X149*K149</f>
        <v>0</v>
      </c>
      <c r="Z149" s="237">
        <v>0</v>
      </c>
      <c r="AA149" s="238">
        <f>Z149*K149</f>
        <v>0</v>
      </c>
      <c r="AR149" s="21" t="s">
        <v>251</v>
      </c>
      <c r="AT149" s="21" t="s">
        <v>192</v>
      </c>
      <c r="AU149" s="21" t="s">
        <v>89</v>
      </c>
      <c r="AY149" s="21" t="s">
        <v>191</v>
      </c>
      <c r="BE149" s="152">
        <f>IF(U149="základní",N149,0)</f>
        <v>0</v>
      </c>
      <c r="BF149" s="152">
        <f>IF(U149="snížená",N149,0)</f>
        <v>0</v>
      </c>
      <c r="BG149" s="152">
        <f>IF(U149="zákl. přenesená",N149,0)</f>
        <v>0</v>
      </c>
      <c r="BH149" s="152">
        <f>IF(U149="sníž. přenesená",N149,0)</f>
        <v>0</v>
      </c>
      <c r="BI149" s="152">
        <f>IF(U149="nulová",N149,0)</f>
        <v>0</v>
      </c>
      <c r="BJ149" s="21" t="s">
        <v>89</v>
      </c>
      <c r="BK149" s="152">
        <f>ROUND(L149*K149,2)</f>
        <v>0</v>
      </c>
      <c r="BL149" s="21" t="s">
        <v>251</v>
      </c>
      <c r="BM149" s="21" t="s">
        <v>595</v>
      </c>
    </row>
    <row r="150" s="1" customFormat="1" ht="25.5" customHeight="1">
      <c r="B150" s="46"/>
      <c r="C150" s="228" t="s">
        <v>381</v>
      </c>
      <c r="D150" s="228" t="s">
        <v>192</v>
      </c>
      <c r="E150" s="229" t="s">
        <v>2771</v>
      </c>
      <c r="F150" s="230" t="s">
        <v>2772</v>
      </c>
      <c r="G150" s="230"/>
      <c r="H150" s="230"/>
      <c r="I150" s="230"/>
      <c r="J150" s="231" t="s">
        <v>2419</v>
      </c>
      <c r="K150" s="232">
        <v>6</v>
      </c>
      <c r="L150" s="233">
        <v>0</v>
      </c>
      <c r="M150" s="234"/>
      <c r="N150" s="235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0</v>
      </c>
      <c r="Y150" s="237">
        <f>X150*K150</f>
        <v>0</v>
      </c>
      <c r="Z150" s="237">
        <v>0</v>
      </c>
      <c r="AA150" s="238">
        <f>Z150*K150</f>
        <v>0</v>
      </c>
      <c r="AR150" s="21" t="s">
        <v>251</v>
      </c>
      <c r="AT150" s="21" t="s">
        <v>192</v>
      </c>
      <c r="AU150" s="21" t="s">
        <v>89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251</v>
      </c>
      <c r="BM150" s="21" t="s">
        <v>602</v>
      </c>
    </row>
    <row r="151" s="10" customFormat="1" ht="37.44" customHeight="1">
      <c r="B151" s="215"/>
      <c r="C151" s="216"/>
      <c r="D151" s="217" t="s">
        <v>2720</v>
      </c>
      <c r="E151" s="217"/>
      <c r="F151" s="217"/>
      <c r="G151" s="217"/>
      <c r="H151" s="217"/>
      <c r="I151" s="217"/>
      <c r="J151" s="217"/>
      <c r="K151" s="217"/>
      <c r="L151" s="217"/>
      <c r="M151" s="217"/>
      <c r="N151" s="241">
        <f>BK151</f>
        <v>0</v>
      </c>
      <c r="O151" s="242"/>
      <c r="P151" s="242"/>
      <c r="Q151" s="242"/>
      <c r="R151" s="218"/>
      <c r="T151" s="219"/>
      <c r="U151" s="216"/>
      <c r="V151" s="216"/>
      <c r="W151" s="220">
        <f>SUM(W152:W162)</f>
        <v>0</v>
      </c>
      <c r="X151" s="216"/>
      <c r="Y151" s="220">
        <f>SUM(Y152:Y162)</f>
        <v>0</v>
      </c>
      <c r="Z151" s="216"/>
      <c r="AA151" s="221">
        <f>SUM(AA152:AA162)</f>
        <v>0</v>
      </c>
      <c r="AR151" s="222" t="s">
        <v>96</v>
      </c>
      <c r="AT151" s="223" t="s">
        <v>80</v>
      </c>
      <c r="AU151" s="223" t="s">
        <v>81</v>
      </c>
      <c r="AY151" s="222" t="s">
        <v>191</v>
      </c>
      <c r="BK151" s="224">
        <f>SUM(BK152:BK162)</f>
        <v>0</v>
      </c>
    </row>
    <row r="152" s="1" customFormat="1" ht="16.5" customHeight="1">
      <c r="B152" s="46"/>
      <c r="C152" s="228" t="s">
        <v>384</v>
      </c>
      <c r="D152" s="228" t="s">
        <v>192</v>
      </c>
      <c r="E152" s="229" t="s">
        <v>2773</v>
      </c>
      <c r="F152" s="230" t="s">
        <v>2774</v>
      </c>
      <c r="G152" s="230"/>
      <c r="H152" s="230"/>
      <c r="I152" s="230"/>
      <c r="J152" s="231" t="s">
        <v>2419</v>
      </c>
      <c r="K152" s="232">
        <v>46</v>
      </c>
      <c r="L152" s="233">
        <v>0</v>
      </c>
      <c r="M152" s="234"/>
      <c r="N152" s="235">
        <f>ROUND(L152*K152,2)</f>
        <v>0</v>
      </c>
      <c r="O152" s="235"/>
      <c r="P152" s="235"/>
      <c r="Q152" s="235"/>
      <c r="R152" s="48"/>
      <c r="T152" s="236" t="s">
        <v>22</v>
      </c>
      <c r="U152" s="56" t="s">
        <v>46</v>
      </c>
      <c r="V152" s="47"/>
      <c r="W152" s="237">
        <f>V152*K152</f>
        <v>0</v>
      </c>
      <c r="X152" s="237">
        <v>0</v>
      </c>
      <c r="Y152" s="237">
        <f>X152*K152</f>
        <v>0</v>
      </c>
      <c r="Z152" s="237">
        <v>0</v>
      </c>
      <c r="AA152" s="238">
        <f>Z152*K152</f>
        <v>0</v>
      </c>
      <c r="AR152" s="21" t="s">
        <v>251</v>
      </c>
      <c r="AT152" s="21" t="s">
        <v>192</v>
      </c>
      <c r="AU152" s="21" t="s">
        <v>89</v>
      </c>
      <c r="AY152" s="21" t="s">
        <v>191</v>
      </c>
      <c r="BE152" s="152">
        <f>IF(U152="základní",N152,0)</f>
        <v>0</v>
      </c>
      <c r="BF152" s="152">
        <f>IF(U152="snížená",N152,0)</f>
        <v>0</v>
      </c>
      <c r="BG152" s="152">
        <f>IF(U152="zákl. přenesená",N152,0)</f>
        <v>0</v>
      </c>
      <c r="BH152" s="152">
        <f>IF(U152="sníž. přenesená",N152,0)</f>
        <v>0</v>
      </c>
      <c r="BI152" s="152">
        <f>IF(U152="nulová",N152,0)</f>
        <v>0</v>
      </c>
      <c r="BJ152" s="21" t="s">
        <v>89</v>
      </c>
      <c r="BK152" s="152">
        <f>ROUND(L152*K152,2)</f>
        <v>0</v>
      </c>
      <c r="BL152" s="21" t="s">
        <v>251</v>
      </c>
      <c r="BM152" s="21" t="s">
        <v>606</v>
      </c>
    </row>
    <row r="153" s="1" customFormat="1" ht="25.5" customHeight="1">
      <c r="B153" s="46"/>
      <c r="C153" s="228" t="s">
        <v>389</v>
      </c>
      <c r="D153" s="228" t="s">
        <v>192</v>
      </c>
      <c r="E153" s="229" t="s">
        <v>2775</v>
      </c>
      <c r="F153" s="230" t="s">
        <v>2776</v>
      </c>
      <c r="G153" s="230"/>
      <c r="H153" s="230"/>
      <c r="I153" s="230"/>
      <c r="J153" s="231" t="s">
        <v>2419</v>
      </c>
      <c r="K153" s="232">
        <v>13</v>
      </c>
      <c r="L153" s="233">
        <v>0</v>
      </c>
      <c r="M153" s="234"/>
      <c r="N153" s="235">
        <f>ROUND(L153*K153,2)</f>
        <v>0</v>
      </c>
      <c r="O153" s="235"/>
      <c r="P153" s="235"/>
      <c r="Q153" s="235"/>
      <c r="R153" s="48"/>
      <c r="T153" s="236" t="s">
        <v>22</v>
      </c>
      <c r="U153" s="56" t="s">
        <v>46</v>
      </c>
      <c r="V153" s="47"/>
      <c r="W153" s="237">
        <f>V153*K153</f>
        <v>0</v>
      </c>
      <c r="X153" s="237">
        <v>0</v>
      </c>
      <c r="Y153" s="237">
        <f>X153*K153</f>
        <v>0</v>
      </c>
      <c r="Z153" s="237">
        <v>0</v>
      </c>
      <c r="AA153" s="238">
        <f>Z153*K153</f>
        <v>0</v>
      </c>
      <c r="AR153" s="21" t="s">
        <v>251</v>
      </c>
      <c r="AT153" s="21" t="s">
        <v>192</v>
      </c>
      <c r="AU153" s="21" t="s">
        <v>89</v>
      </c>
      <c r="AY153" s="21" t="s">
        <v>191</v>
      </c>
      <c r="BE153" s="152">
        <f>IF(U153="základní",N153,0)</f>
        <v>0</v>
      </c>
      <c r="BF153" s="152">
        <f>IF(U153="snížená",N153,0)</f>
        <v>0</v>
      </c>
      <c r="BG153" s="152">
        <f>IF(U153="zákl. přenesená",N153,0)</f>
        <v>0</v>
      </c>
      <c r="BH153" s="152">
        <f>IF(U153="sníž. přenesená",N153,0)</f>
        <v>0</v>
      </c>
      <c r="BI153" s="152">
        <f>IF(U153="nulová",N153,0)</f>
        <v>0</v>
      </c>
      <c r="BJ153" s="21" t="s">
        <v>89</v>
      </c>
      <c r="BK153" s="152">
        <f>ROUND(L153*K153,2)</f>
        <v>0</v>
      </c>
      <c r="BL153" s="21" t="s">
        <v>251</v>
      </c>
      <c r="BM153" s="21" t="s">
        <v>615</v>
      </c>
    </row>
    <row r="154" s="1" customFormat="1" ht="25.5" customHeight="1">
      <c r="B154" s="46"/>
      <c r="C154" s="228" t="s">
        <v>393</v>
      </c>
      <c r="D154" s="228" t="s">
        <v>192</v>
      </c>
      <c r="E154" s="229" t="s">
        <v>2777</v>
      </c>
      <c r="F154" s="230" t="s">
        <v>2778</v>
      </c>
      <c r="G154" s="230"/>
      <c r="H154" s="230"/>
      <c r="I154" s="230"/>
      <c r="J154" s="231" t="s">
        <v>2419</v>
      </c>
      <c r="K154" s="232">
        <v>9</v>
      </c>
      <c r="L154" s="233">
        <v>0</v>
      </c>
      <c r="M154" s="234"/>
      <c r="N154" s="235">
        <f>ROUND(L154*K154,2)</f>
        <v>0</v>
      </c>
      <c r="O154" s="235"/>
      <c r="P154" s="235"/>
      <c r="Q154" s="235"/>
      <c r="R154" s="48"/>
      <c r="T154" s="236" t="s">
        <v>22</v>
      </c>
      <c r="U154" s="56" t="s">
        <v>46</v>
      </c>
      <c r="V154" s="47"/>
      <c r="W154" s="237">
        <f>V154*K154</f>
        <v>0</v>
      </c>
      <c r="X154" s="237">
        <v>0</v>
      </c>
      <c r="Y154" s="237">
        <f>X154*K154</f>
        <v>0</v>
      </c>
      <c r="Z154" s="237">
        <v>0</v>
      </c>
      <c r="AA154" s="238">
        <f>Z154*K154</f>
        <v>0</v>
      </c>
      <c r="AR154" s="21" t="s">
        <v>251</v>
      </c>
      <c r="AT154" s="21" t="s">
        <v>192</v>
      </c>
      <c r="AU154" s="21" t="s">
        <v>89</v>
      </c>
      <c r="AY154" s="21" t="s">
        <v>191</v>
      </c>
      <c r="BE154" s="152">
        <f>IF(U154="základní",N154,0)</f>
        <v>0</v>
      </c>
      <c r="BF154" s="152">
        <f>IF(U154="snížená",N154,0)</f>
        <v>0</v>
      </c>
      <c r="BG154" s="152">
        <f>IF(U154="zákl. přenesená",N154,0)</f>
        <v>0</v>
      </c>
      <c r="BH154" s="152">
        <f>IF(U154="sníž. přenesená",N154,0)</f>
        <v>0</v>
      </c>
      <c r="BI154" s="152">
        <f>IF(U154="nulová",N154,0)</f>
        <v>0</v>
      </c>
      <c r="BJ154" s="21" t="s">
        <v>89</v>
      </c>
      <c r="BK154" s="152">
        <f>ROUND(L154*K154,2)</f>
        <v>0</v>
      </c>
      <c r="BL154" s="21" t="s">
        <v>251</v>
      </c>
      <c r="BM154" s="21" t="s">
        <v>624</v>
      </c>
    </row>
    <row r="155" s="1" customFormat="1" ht="38.25" customHeight="1">
      <c r="B155" s="46"/>
      <c r="C155" s="228" t="s">
        <v>398</v>
      </c>
      <c r="D155" s="228" t="s">
        <v>192</v>
      </c>
      <c r="E155" s="229" t="s">
        <v>2779</v>
      </c>
      <c r="F155" s="230" t="s">
        <v>2780</v>
      </c>
      <c r="G155" s="230"/>
      <c r="H155" s="230"/>
      <c r="I155" s="230"/>
      <c r="J155" s="231" t="s">
        <v>2419</v>
      </c>
      <c r="K155" s="232">
        <v>19</v>
      </c>
      <c r="L155" s="233">
        <v>0</v>
      </c>
      <c r="M155" s="234"/>
      <c r="N155" s="235">
        <f>ROUND(L155*K155,2)</f>
        <v>0</v>
      </c>
      <c r="O155" s="235"/>
      <c r="P155" s="235"/>
      <c r="Q155" s="235"/>
      <c r="R155" s="48"/>
      <c r="T155" s="236" t="s">
        <v>22</v>
      </c>
      <c r="U155" s="56" t="s">
        <v>46</v>
      </c>
      <c r="V155" s="47"/>
      <c r="W155" s="237">
        <f>V155*K155</f>
        <v>0</v>
      </c>
      <c r="X155" s="237">
        <v>0</v>
      </c>
      <c r="Y155" s="237">
        <f>X155*K155</f>
        <v>0</v>
      </c>
      <c r="Z155" s="237">
        <v>0</v>
      </c>
      <c r="AA155" s="238">
        <f>Z155*K155</f>
        <v>0</v>
      </c>
      <c r="AR155" s="21" t="s">
        <v>251</v>
      </c>
      <c r="AT155" s="21" t="s">
        <v>192</v>
      </c>
      <c r="AU155" s="21" t="s">
        <v>89</v>
      </c>
      <c r="AY155" s="21" t="s">
        <v>191</v>
      </c>
      <c r="BE155" s="152">
        <f>IF(U155="základní",N155,0)</f>
        <v>0</v>
      </c>
      <c r="BF155" s="152">
        <f>IF(U155="snížená",N155,0)</f>
        <v>0</v>
      </c>
      <c r="BG155" s="152">
        <f>IF(U155="zákl. přenesená",N155,0)</f>
        <v>0</v>
      </c>
      <c r="BH155" s="152">
        <f>IF(U155="sníž. přenesená",N155,0)</f>
        <v>0</v>
      </c>
      <c r="BI155" s="152">
        <f>IF(U155="nulová",N155,0)</f>
        <v>0</v>
      </c>
      <c r="BJ155" s="21" t="s">
        <v>89</v>
      </c>
      <c r="BK155" s="152">
        <f>ROUND(L155*K155,2)</f>
        <v>0</v>
      </c>
      <c r="BL155" s="21" t="s">
        <v>251</v>
      </c>
      <c r="BM155" s="21" t="s">
        <v>634</v>
      </c>
    </row>
    <row r="156" s="1" customFormat="1" ht="25.5" customHeight="1">
      <c r="B156" s="46"/>
      <c r="C156" s="228" t="s">
        <v>402</v>
      </c>
      <c r="D156" s="228" t="s">
        <v>192</v>
      </c>
      <c r="E156" s="229" t="s">
        <v>2781</v>
      </c>
      <c r="F156" s="230" t="s">
        <v>2782</v>
      </c>
      <c r="G156" s="230"/>
      <c r="H156" s="230"/>
      <c r="I156" s="230"/>
      <c r="J156" s="231" t="s">
        <v>2419</v>
      </c>
      <c r="K156" s="232">
        <v>3</v>
      </c>
      <c r="L156" s="233">
        <v>0</v>
      </c>
      <c r="M156" s="234"/>
      <c r="N156" s="235">
        <f>ROUND(L156*K156,2)</f>
        <v>0</v>
      </c>
      <c r="O156" s="235"/>
      <c r="P156" s="235"/>
      <c r="Q156" s="235"/>
      <c r="R156" s="48"/>
      <c r="T156" s="236" t="s">
        <v>22</v>
      </c>
      <c r="U156" s="56" t="s">
        <v>46</v>
      </c>
      <c r="V156" s="47"/>
      <c r="W156" s="237">
        <f>V156*K156</f>
        <v>0</v>
      </c>
      <c r="X156" s="237">
        <v>0</v>
      </c>
      <c r="Y156" s="237">
        <f>X156*K156</f>
        <v>0</v>
      </c>
      <c r="Z156" s="237">
        <v>0</v>
      </c>
      <c r="AA156" s="238">
        <f>Z156*K156</f>
        <v>0</v>
      </c>
      <c r="AR156" s="21" t="s">
        <v>251</v>
      </c>
      <c r="AT156" s="21" t="s">
        <v>192</v>
      </c>
      <c r="AU156" s="21" t="s">
        <v>89</v>
      </c>
      <c r="AY156" s="21" t="s">
        <v>191</v>
      </c>
      <c r="BE156" s="152">
        <f>IF(U156="základní",N156,0)</f>
        <v>0</v>
      </c>
      <c r="BF156" s="152">
        <f>IF(U156="snížená",N156,0)</f>
        <v>0</v>
      </c>
      <c r="BG156" s="152">
        <f>IF(U156="zákl. přenesená",N156,0)</f>
        <v>0</v>
      </c>
      <c r="BH156" s="152">
        <f>IF(U156="sníž. přenesená",N156,0)</f>
        <v>0</v>
      </c>
      <c r="BI156" s="152">
        <f>IF(U156="nulová",N156,0)</f>
        <v>0</v>
      </c>
      <c r="BJ156" s="21" t="s">
        <v>89</v>
      </c>
      <c r="BK156" s="152">
        <f>ROUND(L156*K156,2)</f>
        <v>0</v>
      </c>
      <c r="BL156" s="21" t="s">
        <v>251</v>
      </c>
      <c r="BM156" s="21" t="s">
        <v>642</v>
      </c>
    </row>
    <row r="157" s="1" customFormat="1" ht="38.25" customHeight="1">
      <c r="B157" s="46"/>
      <c r="C157" s="228" t="s">
        <v>406</v>
      </c>
      <c r="D157" s="228" t="s">
        <v>192</v>
      </c>
      <c r="E157" s="229" t="s">
        <v>2783</v>
      </c>
      <c r="F157" s="230" t="s">
        <v>2784</v>
      </c>
      <c r="G157" s="230"/>
      <c r="H157" s="230"/>
      <c r="I157" s="230"/>
      <c r="J157" s="231" t="s">
        <v>2419</v>
      </c>
      <c r="K157" s="232">
        <v>2</v>
      </c>
      <c r="L157" s="233">
        <v>0</v>
      </c>
      <c r="M157" s="234"/>
      <c r="N157" s="235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0</v>
      </c>
      <c r="Y157" s="237">
        <f>X157*K157</f>
        <v>0</v>
      </c>
      <c r="Z157" s="237">
        <v>0</v>
      </c>
      <c r="AA157" s="238">
        <f>Z157*K157</f>
        <v>0</v>
      </c>
      <c r="AR157" s="21" t="s">
        <v>251</v>
      </c>
      <c r="AT157" s="21" t="s">
        <v>192</v>
      </c>
      <c r="AU157" s="21" t="s">
        <v>89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251</v>
      </c>
      <c r="BM157" s="21" t="s">
        <v>651</v>
      </c>
    </row>
    <row r="158" s="1" customFormat="1" ht="25.5" customHeight="1">
      <c r="B158" s="46"/>
      <c r="C158" s="228" t="s">
        <v>531</v>
      </c>
      <c r="D158" s="228" t="s">
        <v>192</v>
      </c>
      <c r="E158" s="229" t="s">
        <v>2785</v>
      </c>
      <c r="F158" s="230" t="s">
        <v>2786</v>
      </c>
      <c r="G158" s="230"/>
      <c r="H158" s="230"/>
      <c r="I158" s="230"/>
      <c r="J158" s="231" t="s">
        <v>2419</v>
      </c>
      <c r="K158" s="232">
        <v>1</v>
      </c>
      <c r="L158" s="233">
        <v>0</v>
      </c>
      <c r="M158" s="234"/>
      <c r="N158" s="235">
        <f>ROUND(L158*K158,2)</f>
        <v>0</v>
      </c>
      <c r="O158" s="235"/>
      <c r="P158" s="235"/>
      <c r="Q158" s="235"/>
      <c r="R158" s="48"/>
      <c r="T158" s="236" t="s">
        <v>22</v>
      </c>
      <c r="U158" s="56" t="s">
        <v>46</v>
      </c>
      <c r="V158" s="47"/>
      <c r="W158" s="237">
        <f>V158*K158</f>
        <v>0</v>
      </c>
      <c r="X158" s="237">
        <v>0</v>
      </c>
      <c r="Y158" s="237">
        <f>X158*K158</f>
        <v>0</v>
      </c>
      <c r="Z158" s="237">
        <v>0</v>
      </c>
      <c r="AA158" s="238">
        <f>Z158*K158</f>
        <v>0</v>
      </c>
      <c r="AR158" s="21" t="s">
        <v>251</v>
      </c>
      <c r="AT158" s="21" t="s">
        <v>192</v>
      </c>
      <c r="AU158" s="21" t="s">
        <v>89</v>
      </c>
      <c r="AY158" s="21" t="s">
        <v>191</v>
      </c>
      <c r="BE158" s="152">
        <f>IF(U158="základní",N158,0)</f>
        <v>0</v>
      </c>
      <c r="BF158" s="152">
        <f>IF(U158="snížená",N158,0)</f>
        <v>0</v>
      </c>
      <c r="BG158" s="152">
        <f>IF(U158="zákl. přenesená",N158,0)</f>
        <v>0</v>
      </c>
      <c r="BH158" s="152">
        <f>IF(U158="sníž. přenesená",N158,0)</f>
        <v>0</v>
      </c>
      <c r="BI158" s="152">
        <f>IF(U158="nulová",N158,0)</f>
        <v>0</v>
      </c>
      <c r="BJ158" s="21" t="s">
        <v>89</v>
      </c>
      <c r="BK158" s="152">
        <f>ROUND(L158*K158,2)</f>
        <v>0</v>
      </c>
      <c r="BL158" s="21" t="s">
        <v>251</v>
      </c>
      <c r="BM158" s="21" t="s">
        <v>660</v>
      </c>
    </row>
    <row r="159" s="1" customFormat="1" ht="16.5" customHeight="1">
      <c r="B159" s="46"/>
      <c r="C159" s="228" t="s">
        <v>535</v>
      </c>
      <c r="D159" s="228" t="s">
        <v>192</v>
      </c>
      <c r="E159" s="229" t="s">
        <v>2787</v>
      </c>
      <c r="F159" s="230" t="s">
        <v>2788</v>
      </c>
      <c r="G159" s="230"/>
      <c r="H159" s="230"/>
      <c r="I159" s="230"/>
      <c r="J159" s="231" t="s">
        <v>2419</v>
      </c>
      <c r="K159" s="232">
        <v>8</v>
      </c>
      <c r="L159" s="233">
        <v>0</v>
      </c>
      <c r="M159" s="234"/>
      <c r="N159" s="235">
        <f>ROUND(L159*K159,2)</f>
        <v>0</v>
      </c>
      <c r="O159" s="235"/>
      <c r="P159" s="235"/>
      <c r="Q159" s="235"/>
      <c r="R159" s="48"/>
      <c r="T159" s="236" t="s">
        <v>22</v>
      </c>
      <c r="U159" s="56" t="s">
        <v>46</v>
      </c>
      <c r="V159" s="47"/>
      <c r="W159" s="237">
        <f>V159*K159</f>
        <v>0</v>
      </c>
      <c r="X159" s="237">
        <v>0</v>
      </c>
      <c r="Y159" s="237">
        <f>X159*K159</f>
        <v>0</v>
      </c>
      <c r="Z159" s="237">
        <v>0</v>
      </c>
      <c r="AA159" s="238">
        <f>Z159*K159</f>
        <v>0</v>
      </c>
      <c r="AR159" s="21" t="s">
        <v>251</v>
      </c>
      <c r="AT159" s="21" t="s">
        <v>192</v>
      </c>
      <c r="AU159" s="21" t="s">
        <v>89</v>
      </c>
      <c r="AY159" s="21" t="s">
        <v>191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ROUND(L159*K159,2)</f>
        <v>0</v>
      </c>
      <c r="BL159" s="21" t="s">
        <v>251</v>
      </c>
      <c r="BM159" s="21" t="s">
        <v>1074</v>
      </c>
    </row>
    <row r="160" s="1" customFormat="1" ht="16.5" customHeight="1">
      <c r="B160" s="46"/>
      <c r="C160" s="228" t="s">
        <v>539</v>
      </c>
      <c r="D160" s="228" t="s">
        <v>192</v>
      </c>
      <c r="E160" s="229" t="s">
        <v>2789</v>
      </c>
      <c r="F160" s="230" t="s">
        <v>2790</v>
      </c>
      <c r="G160" s="230"/>
      <c r="H160" s="230"/>
      <c r="I160" s="230"/>
      <c r="J160" s="231" t="s">
        <v>2419</v>
      </c>
      <c r="K160" s="232">
        <v>7</v>
      </c>
      <c r="L160" s="233">
        <v>0</v>
      </c>
      <c r="M160" s="234"/>
      <c r="N160" s="235">
        <f>ROUND(L160*K160,2)</f>
        <v>0</v>
      </c>
      <c r="O160" s="235"/>
      <c r="P160" s="235"/>
      <c r="Q160" s="235"/>
      <c r="R160" s="48"/>
      <c r="T160" s="236" t="s">
        <v>22</v>
      </c>
      <c r="U160" s="56" t="s">
        <v>46</v>
      </c>
      <c r="V160" s="47"/>
      <c r="W160" s="237">
        <f>V160*K160</f>
        <v>0</v>
      </c>
      <c r="X160" s="237">
        <v>0</v>
      </c>
      <c r="Y160" s="237">
        <f>X160*K160</f>
        <v>0</v>
      </c>
      <c r="Z160" s="237">
        <v>0</v>
      </c>
      <c r="AA160" s="238">
        <f>Z160*K160</f>
        <v>0</v>
      </c>
      <c r="AR160" s="21" t="s">
        <v>251</v>
      </c>
      <c r="AT160" s="21" t="s">
        <v>192</v>
      </c>
      <c r="AU160" s="21" t="s">
        <v>89</v>
      </c>
      <c r="AY160" s="21" t="s">
        <v>191</v>
      </c>
      <c r="BE160" s="152">
        <f>IF(U160="základní",N160,0)</f>
        <v>0</v>
      </c>
      <c r="BF160" s="152">
        <f>IF(U160="snížená",N160,0)</f>
        <v>0</v>
      </c>
      <c r="BG160" s="152">
        <f>IF(U160="zákl. přenesená",N160,0)</f>
        <v>0</v>
      </c>
      <c r="BH160" s="152">
        <f>IF(U160="sníž. přenesená",N160,0)</f>
        <v>0</v>
      </c>
      <c r="BI160" s="152">
        <f>IF(U160="nulová",N160,0)</f>
        <v>0</v>
      </c>
      <c r="BJ160" s="21" t="s">
        <v>89</v>
      </c>
      <c r="BK160" s="152">
        <f>ROUND(L160*K160,2)</f>
        <v>0</v>
      </c>
      <c r="BL160" s="21" t="s">
        <v>251</v>
      </c>
      <c r="BM160" s="21" t="s">
        <v>1080</v>
      </c>
    </row>
    <row r="161" s="1" customFormat="1" ht="16.5" customHeight="1">
      <c r="B161" s="46"/>
      <c r="C161" s="228" t="s">
        <v>544</v>
      </c>
      <c r="D161" s="228" t="s">
        <v>192</v>
      </c>
      <c r="E161" s="229" t="s">
        <v>2791</v>
      </c>
      <c r="F161" s="230" t="s">
        <v>2792</v>
      </c>
      <c r="G161" s="230"/>
      <c r="H161" s="230"/>
      <c r="I161" s="230"/>
      <c r="J161" s="231" t="s">
        <v>2419</v>
      </c>
      <c r="K161" s="232">
        <v>1</v>
      </c>
      <c r="L161" s="233">
        <v>0</v>
      </c>
      <c r="M161" s="234"/>
      <c r="N161" s="235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0</v>
      </c>
      <c r="Y161" s="237">
        <f>X161*K161</f>
        <v>0</v>
      </c>
      <c r="Z161" s="237">
        <v>0</v>
      </c>
      <c r="AA161" s="238">
        <f>Z161*K161</f>
        <v>0</v>
      </c>
      <c r="AR161" s="21" t="s">
        <v>251</v>
      </c>
      <c r="AT161" s="21" t="s">
        <v>192</v>
      </c>
      <c r="AU161" s="21" t="s">
        <v>89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251</v>
      </c>
      <c r="BM161" s="21" t="s">
        <v>1469</v>
      </c>
    </row>
    <row r="162" s="1" customFormat="1" ht="16.5" customHeight="1">
      <c r="B162" s="46"/>
      <c r="C162" s="228" t="s">
        <v>548</v>
      </c>
      <c r="D162" s="228" t="s">
        <v>192</v>
      </c>
      <c r="E162" s="229" t="s">
        <v>2793</v>
      </c>
      <c r="F162" s="230" t="s">
        <v>2794</v>
      </c>
      <c r="G162" s="230"/>
      <c r="H162" s="230"/>
      <c r="I162" s="230"/>
      <c r="J162" s="231" t="s">
        <v>2419</v>
      </c>
      <c r="K162" s="232">
        <v>3</v>
      </c>
      <c r="L162" s="233">
        <v>0</v>
      </c>
      <c r="M162" s="234"/>
      <c r="N162" s="235">
        <f>ROUND(L162*K162,2)</f>
        <v>0</v>
      </c>
      <c r="O162" s="235"/>
      <c r="P162" s="235"/>
      <c r="Q162" s="235"/>
      <c r="R162" s="48"/>
      <c r="T162" s="236" t="s">
        <v>22</v>
      </c>
      <c r="U162" s="56" t="s">
        <v>46</v>
      </c>
      <c r="V162" s="47"/>
      <c r="W162" s="237">
        <f>V162*K162</f>
        <v>0</v>
      </c>
      <c r="X162" s="237">
        <v>0</v>
      </c>
      <c r="Y162" s="237">
        <f>X162*K162</f>
        <v>0</v>
      </c>
      <c r="Z162" s="237">
        <v>0</v>
      </c>
      <c r="AA162" s="238">
        <f>Z162*K162</f>
        <v>0</v>
      </c>
      <c r="AR162" s="21" t="s">
        <v>251</v>
      </c>
      <c r="AT162" s="21" t="s">
        <v>192</v>
      </c>
      <c r="AU162" s="21" t="s">
        <v>89</v>
      </c>
      <c r="AY162" s="21" t="s">
        <v>191</v>
      </c>
      <c r="BE162" s="152">
        <f>IF(U162="základní",N162,0)</f>
        <v>0</v>
      </c>
      <c r="BF162" s="152">
        <f>IF(U162="snížená",N162,0)</f>
        <v>0</v>
      </c>
      <c r="BG162" s="152">
        <f>IF(U162="zákl. přenesená",N162,0)</f>
        <v>0</v>
      </c>
      <c r="BH162" s="152">
        <f>IF(U162="sníž. přenesená",N162,0)</f>
        <v>0</v>
      </c>
      <c r="BI162" s="152">
        <f>IF(U162="nulová",N162,0)</f>
        <v>0</v>
      </c>
      <c r="BJ162" s="21" t="s">
        <v>89</v>
      </c>
      <c r="BK162" s="152">
        <f>ROUND(L162*K162,2)</f>
        <v>0</v>
      </c>
      <c r="BL162" s="21" t="s">
        <v>251</v>
      </c>
      <c r="BM162" s="21" t="s">
        <v>1479</v>
      </c>
    </row>
    <row r="163" s="10" customFormat="1" ht="37.44" customHeight="1">
      <c r="B163" s="215"/>
      <c r="C163" s="216"/>
      <c r="D163" s="217" t="s">
        <v>2721</v>
      </c>
      <c r="E163" s="217"/>
      <c r="F163" s="217"/>
      <c r="G163" s="217"/>
      <c r="H163" s="217"/>
      <c r="I163" s="217"/>
      <c r="J163" s="217"/>
      <c r="K163" s="217"/>
      <c r="L163" s="217"/>
      <c r="M163" s="217"/>
      <c r="N163" s="241">
        <f>BK163</f>
        <v>0</v>
      </c>
      <c r="O163" s="242"/>
      <c r="P163" s="242"/>
      <c r="Q163" s="242"/>
      <c r="R163" s="218"/>
      <c r="T163" s="219"/>
      <c r="U163" s="216"/>
      <c r="V163" s="216"/>
      <c r="W163" s="220">
        <f>SUM(W164:W183)</f>
        <v>0</v>
      </c>
      <c r="X163" s="216"/>
      <c r="Y163" s="220">
        <f>SUM(Y164:Y183)</f>
        <v>0</v>
      </c>
      <c r="Z163" s="216"/>
      <c r="AA163" s="221">
        <f>SUM(AA164:AA183)</f>
        <v>0</v>
      </c>
      <c r="AR163" s="222" t="s">
        <v>96</v>
      </c>
      <c r="AT163" s="223" t="s">
        <v>80</v>
      </c>
      <c r="AU163" s="223" t="s">
        <v>81</v>
      </c>
      <c r="AY163" s="222" t="s">
        <v>191</v>
      </c>
      <c r="BK163" s="224">
        <f>SUM(BK164:BK183)</f>
        <v>0</v>
      </c>
    </row>
    <row r="164" s="1" customFormat="1" ht="16.5" customHeight="1">
      <c r="B164" s="46"/>
      <c r="C164" s="228" t="s">
        <v>552</v>
      </c>
      <c r="D164" s="228" t="s">
        <v>192</v>
      </c>
      <c r="E164" s="229" t="s">
        <v>2795</v>
      </c>
      <c r="F164" s="230" t="s">
        <v>2796</v>
      </c>
      <c r="G164" s="230"/>
      <c r="H164" s="230"/>
      <c r="I164" s="230"/>
      <c r="J164" s="231" t="s">
        <v>2419</v>
      </c>
      <c r="K164" s="232">
        <v>3</v>
      </c>
      <c r="L164" s="233">
        <v>0</v>
      </c>
      <c r="M164" s="234"/>
      <c r="N164" s="235">
        <f>ROUND(L164*K164,2)</f>
        <v>0</v>
      </c>
      <c r="O164" s="235"/>
      <c r="P164" s="235"/>
      <c r="Q164" s="235"/>
      <c r="R164" s="48"/>
      <c r="T164" s="236" t="s">
        <v>22</v>
      </c>
      <c r="U164" s="56" t="s">
        <v>46</v>
      </c>
      <c r="V164" s="47"/>
      <c r="W164" s="237">
        <f>V164*K164</f>
        <v>0</v>
      </c>
      <c r="X164" s="237">
        <v>0</v>
      </c>
      <c r="Y164" s="237">
        <f>X164*K164</f>
        <v>0</v>
      </c>
      <c r="Z164" s="237">
        <v>0</v>
      </c>
      <c r="AA164" s="238">
        <f>Z164*K164</f>
        <v>0</v>
      </c>
      <c r="AR164" s="21" t="s">
        <v>251</v>
      </c>
      <c r="AT164" s="21" t="s">
        <v>192</v>
      </c>
      <c r="AU164" s="21" t="s">
        <v>89</v>
      </c>
      <c r="AY164" s="21" t="s">
        <v>191</v>
      </c>
      <c r="BE164" s="152">
        <f>IF(U164="základní",N164,0)</f>
        <v>0</v>
      </c>
      <c r="BF164" s="152">
        <f>IF(U164="snížená",N164,0)</f>
        <v>0</v>
      </c>
      <c r="BG164" s="152">
        <f>IF(U164="zákl. přenesená",N164,0)</f>
        <v>0</v>
      </c>
      <c r="BH164" s="152">
        <f>IF(U164="sníž. přenesená",N164,0)</f>
        <v>0</v>
      </c>
      <c r="BI164" s="152">
        <f>IF(U164="nulová",N164,0)</f>
        <v>0</v>
      </c>
      <c r="BJ164" s="21" t="s">
        <v>89</v>
      </c>
      <c r="BK164" s="152">
        <f>ROUND(L164*K164,2)</f>
        <v>0</v>
      </c>
      <c r="BL164" s="21" t="s">
        <v>251</v>
      </c>
      <c r="BM164" s="21" t="s">
        <v>1487</v>
      </c>
    </row>
    <row r="165" s="1" customFormat="1" ht="16.5" customHeight="1">
      <c r="B165" s="46"/>
      <c r="C165" s="228" t="s">
        <v>556</v>
      </c>
      <c r="D165" s="228" t="s">
        <v>192</v>
      </c>
      <c r="E165" s="229" t="s">
        <v>2797</v>
      </c>
      <c r="F165" s="230" t="s">
        <v>2798</v>
      </c>
      <c r="G165" s="230"/>
      <c r="H165" s="230"/>
      <c r="I165" s="230"/>
      <c r="J165" s="231" t="s">
        <v>2419</v>
      </c>
      <c r="K165" s="232">
        <v>1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</v>
      </c>
      <c r="Y165" s="237">
        <f>X165*K165</f>
        <v>0</v>
      </c>
      <c r="Z165" s="237">
        <v>0</v>
      </c>
      <c r="AA165" s="238">
        <f>Z165*K165</f>
        <v>0</v>
      </c>
      <c r="AR165" s="21" t="s">
        <v>251</v>
      </c>
      <c r="AT165" s="21" t="s">
        <v>192</v>
      </c>
      <c r="AU165" s="21" t="s">
        <v>89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251</v>
      </c>
      <c r="BM165" s="21" t="s">
        <v>1494</v>
      </c>
    </row>
    <row r="166" s="1" customFormat="1" ht="16.5" customHeight="1">
      <c r="B166" s="46"/>
      <c r="C166" s="228" t="s">
        <v>560</v>
      </c>
      <c r="D166" s="228" t="s">
        <v>192</v>
      </c>
      <c r="E166" s="229" t="s">
        <v>2799</v>
      </c>
      <c r="F166" s="230" t="s">
        <v>2800</v>
      </c>
      <c r="G166" s="230"/>
      <c r="H166" s="230"/>
      <c r="I166" s="230"/>
      <c r="J166" s="231" t="s">
        <v>2419</v>
      </c>
      <c r="K166" s="232">
        <v>1</v>
      </c>
      <c r="L166" s="233">
        <v>0</v>
      </c>
      <c r="M166" s="234"/>
      <c r="N166" s="235">
        <f>ROUND(L166*K166,2)</f>
        <v>0</v>
      </c>
      <c r="O166" s="235"/>
      <c r="P166" s="235"/>
      <c r="Q166" s="235"/>
      <c r="R166" s="48"/>
      <c r="T166" s="236" t="s">
        <v>22</v>
      </c>
      <c r="U166" s="56" t="s">
        <v>46</v>
      </c>
      <c r="V166" s="47"/>
      <c r="W166" s="237">
        <f>V166*K166</f>
        <v>0</v>
      </c>
      <c r="X166" s="237">
        <v>0</v>
      </c>
      <c r="Y166" s="237">
        <f>X166*K166</f>
        <v>0</v>
      </c>
      <c r="Z166" s="237">
        <v>0</v>
      </c>
      <c r="AA166" s="238">
        <f>Z166*K166</f>
        <v>0</v>
      </c>
      <c r="AR166" s="21" t="s">
        <v>251</v>
      </c>
      <c r="AT166" s="21" t="s">
        <v>192</v>
      </c>
      <c r="AU166" s="21" t="s">
        <v>89</v>
      </c>
      <c r="AY166" s="21" t="s">
        <v>191</v>
      </c>
      <c r="BE166" s="152">
        <f>IF(U166="základní",N166,0)</f>
        <v>0</v>
      </c>
      <c r="BF166" s="152">
        <f>IF(U166="snížená",N166,0)</f>
        <v>0</v>
      </c>
      <c r="BG166" s="152">
        <f>IF(U166="zákl. přenesená",N166,0)</f>
        <v>0</v>
      </c>
      <c r="BH166" s="152">
        <f>IF(U166="sníž. přenesená",N166,0)</f>
        <v>0</v>
      </c>
      <c r="BI166" s="152">
        <f>IF(U166="nulová",N166,0)</f>
        <v>0</v>
      </c>
      <c r="BJ166" s="21" t="s">
        <v>89</v>
      </c>
      <c r="BK166" s="152">
        <f>ROUND(L166*K166,2)</f>
        <v>0</v>
      </c>
      <c r="BL166" s="21" t="s">
        <v>251</v>
      </c>
      <c r="BM166" s="21" t="s">
        <v>1498</v>
      </c>
    </row>
    <row r="167" s="1" customFormat="1" ht="25.5" customHeight="1">
      <c r="B167" s="46"/>
      <c r="C167" s="228" t="s">
        <v>565</v>
      </c>
      <c r="D167" s="228" t="s">
        <v>192</v>
      </c>
      <c r="E167" s="229" t="s">
        <v>2801</v>
      </c>
      <c r="F167" s="230" t="s">
        <v>2802</v>
      </c>
      <c r="G167" s="230"/>
      <c r="H167" s="230"/>
      <c r="I167" s="230"/>
      <c r="J167" s="231" t="s">
        <v>2419</v>
      </c>
      <c r="K167" s="232">
        <v>4</v>
      </c>
      <c r="L167" s="233">
        <v>0</v>
      </c>
      <c r="M167" s="234"/>
      <c r="N167" s="235">
        <f>ROUND(L167*K167,2)</f>
        <v>0</v>
      </c>
      <c r="O167" s="235"/>
      <c r="P167" s="235"/>
      <c r="Q167" s="235"/>
      <c r="R167" s="48"/>
      <c r="T167" s="236" t="s">
        <v>22</v>
      </c>
      <c r="U167" s="56" t="s">
        <v>46</v>
      </c>
      <c r="V167" s="47"/>
      <c r="W167" s="237">
        <f>V167*K167</f>
        <v>0</v>
      </c>
      <c r="X167" s="237">
        <v>0</v>
      </c>
      <c r="Y167" s="237">
        <f>X167*K167</f>
        <v>0</v>
      </c>
      <c r="Z167" s="237">
        <v>0</v>
      </c>
      <c r="AA167" s="238">
        <f>Z167*K167</f>
        <v>0</v>
      </c>
      <c r="AR167" s="21" t="s">
        <v>251</v>
      </c>
      <c r="AT167" s="21" t="s">
        <v>192</v>
      </c>
      <c r="AU167" s="21" t="s">
        <v>89</v>
      </c>
      <c r="AY167" s="21" t="s">
        <v>191</v>
      </c>
      <c r="BE167" s="152">
        <f>IF(U167="základní",N167,0)</f>
        <v>0</v>
      </c>
      <c r="BF167" s="152">
        <f>IF(U167="snížená",N167,0)</f>
        <v>0</v>
      </c>
      <c r="BG167" s="152">
        <f>IF(U167="zákl. přenesená",N167,0)</f>
        <v>0</v>
      </c>
      <c r="BH167" s="152">
        <f>IF(U167="sníž. přenesená",N167,0)</f>
        <v>0</v>
      </c>
      <c r="BI167" s="152">
        <f>IF(U167="nulová",N167,0)</f>
        <v>0</v>
      </c>
      <c r="BJ167" s="21" t="s">
        <v>89</v>
      </c>
      <c r="BK167" s="152">
        <f>ROUND(L167*K167,2)</f>
        <v>0</v>
      </c>
      <c r="BL167" s="21" t="s">
        <v>251</v>
      </c>
      <c r="BM167" s="21" t="s">
        <v>1506</v>
      </c>
    </row>
    <row r="168" s="1" customFormat="1" ht="16.5" customHeight="1">
      <c r="B168" s="46"/>
      <c r="C168" s="228" t="s">
        <v>570</v>
      </c>
      <c r="D168" s="228" t="s">
        <v>192</v>
      </c>
      <c r="E168" s="229" t="s">
        <v>2803</v>
      </c>
      <c r="F168" s="230" t="s">
        <v>2804</v>
      </c>
      <c r="G168" s="230"/>
      <c r="H168" s="230"/>
      <c r="I168" s="230"/>
      <c r="J168" s="231" t="s">
        <v>2419</v>
      </c>
      <c r="K168" s="232">
        <v>1</v>
      </c>
      <c r="L168" s="233">
        <v>0</v>
      </c>
      <c r="M168" s="234"/>
      <c r="N168" s="235">
        <f>ROUND(L168*K168,2)</f>
        <v>0</v>
      </c>
      <c r="O168" s="235"/>
      <c r="P168" s="235"/>
      <c r="Q168" s="235"/>
      <c r="R168" s="48"/>
      <c r="T168" s="236" t="s">
        <v>22</v>
      </c>
      <c r="U168" s="56" t="s">
        <v>46</v>
      </c>
      <c r="V168" s="47"/>
      <c r="W168" s="237">
        <f>V168*K168</f>
        <v>0</v>
      </c>
      <c r="X168" s="237">
        <v>0</v>
      </c>
      <c r="Y168" s="237">
        <f>X168*K168</f>
        <v>0</v>
      </c>
      <c r="Z168" s="237">
        <v>0</v>
      </c>
      <c r="AA168" s="238">
        <f>Z168*K168</f>
        <v>0</v>
      </c>
      <c r="AR168" s="21" t="s">
        <v>251</v>
      </c>
      <c r="AT168" s="21" t="s">
        <v>192</v>
      </c>
      <c r="AU168" s="21" t="s">
        <v>89</v>
      </c>
      <c r="AY168" s="21" t="s">
        <v>191</v>
      </c>
      <c r="BE168" s="152">
        <f>IF(U168="základní",N168,0)</f>
        <v>0</v>
      </c>
      <c r="BF168" s="152">
        <f>IF(U168="snížená",N168,0)</f>
        <v>0</v>
      </c>
      <c r="BG168" s="152">
        <f>IF(U168="zákl. přenesená",N168,0)</f>
        <v>0</v>
      </c>
      <c r="BH168" s="152">
        <f>IF(U168="sníž. přenesená",N168,0)</f>
        <v>0</v>
      </c>
      <c r="BI168" s="152">
        <f>IF(U168="nulová",N168,0)</f>
        <v>0</v>
      </c>
      <c r="BJ168" s="21" t="s">
        <v>89</v>
      </c>
      <c r="BK168" s="152">
        <f>ROUND(L168*K168,2)</f>
        <v>0</v>
      </c>
      <c r="BL168" s="21" t="s">
        <v>251</v>
      </c>
      <c r="BM168" s="21" t="s">
        <v>1514</v>
      </c>
    </row>
    <row r="169" s="1" customFormat="1" ht="16.5" customHeight="1">
      <c r="B169" s="46"/>
      <c r="C169" s="228" t="s">
        <v>575</v>
      </c>
      <c r="D169" s="228" t="s">
        <v>192</v>
      </c>
      <c r="E169" s="229" t="s">
        <v>2805</v>
      </c>
      <c r="F169" s="230" t="s">
        <v>2806</v>
      </c>
      <c r="G169" s="230"/>
      <c r="H169" s="230"/>
      <c r="I169" s="230"/>
      <c r="J169" s="231" t="s">
        <v>2419</v>
      </c>
      <c r="K169" s="232">
        <v>1</v>
      </c>
      <c r="L169" s="233">
        <v>0</v>
      </c>
      <c r="M169" s="234"/>
      <c r="N169" s="235">
        <f>ROUND(L169*K169,2)</f>
        <v>0</v>
      </c>
      <c r="O169" s="235"/>
      <c r="P169" s="235"/>
      <c r="Q169" s="235"/>
      <c r="R169" s="48"/>
      <c r="T169" s="236" t="s">
        <v>22</v>
      </c>
      <c r="U169" s="56" t="s">
        <v>46</v>
      </c>
      <c r="V169" s="47"/>
      <c r="W169" s="237">
        <f>V169*K169</f>
        <v>0</v>
      </c>
      <c r="X169" s="237">
        <v>0</v>
      </c>
      <c r="Y169" s="237">
        <f>X169*K169</f>
        <v>0</v>
      </c>
      <c r="Z169" s="237">
        <v>0</v>
      </c>
      <c r="AA169" s="238">
        <f>Z169*K169</f>
        <v>0</v>
      </c>
      <c r="AR169" s="21" t="s">
        <v>251</v>
      </c>
      <c r="AT169" s="21" t="s">
        <v>192</v>
      </c>
      <c r="AU169" s="21" t="s">
        <v>89</v>
      </c>
      <c r="AY169" s="21" t="s">
        <v>191</v>
      </c>
      <c r="BE169" s="152">
        <f>IF(U169="základní",N169,0)</f>
        <v>0</v>
      </c>
      <c r="BF169" s="152">
        <f>IF(U169="snížená",N169,0)</f>
        <v>0</v>
      </c>
      <c r="BG169" s="152">
        <f>IF(U169="zákl. přenesená",N169,0)</f>
        <v>0</v>
      </c>
      <c r="BH169" s="152">
        <f>IF(U169="sníž. přenesená",N169,0)</f>
        <v>0</v>
      </c>
      <c r="BI169" s="152">
        <f>IF(U169="nulová",N169,0)</f>
        <v>0</v>
      </c>
      <c r="BJ169" s="21" t="s">
        <v>89</v>
      </c>
      <c r="BK169" s="152">
        <f>ROUND(L169*K169,2)</f>
        <v>0</v>
      </c>
      <c r="BL169" s="21" t="s">
        <v>251</v>
      </c>
      <c r="BM169" s="21" t="s">
        <v>1523</v>
      </c>
    </row>
    <row r="170" s="1" customFormat="1" ht="16.5" customHeight="1">
      <c r="B170" s="46"/>
      <c r="C170" s="228" t="s">
        <v>577</v>
      </c>
      <c r="D170" s="228" t="s">
        <v>192</v>
      </c>
      <c r="E170" s="229" t="s">
        <v>2807</v>
      </c>
      <c r="F170" s="230" t="s">
        <v>2808</v>
      </c>
      <c r="G170" s="230"/>
      <c r="H170" s="230"/>
      <c r="I170" s="230"/>
      <c r="J170" s="231" t="s">
        <v>2419</v>
      </c>
      <c r="K170" s="232">
        <v>19</v>
      </c>
      <c r="L170" s="233">
        <v>0</v>
      </c>
      <c r="M170" s="234"/>
      <c r="N170" s="235">
        <f>ROUND(L170*K170,2)</f>
        <v>0</v>
      </c>
      <c r="O170" s="235"/>
      <c r="P170" s="235"/>
      <c r="Q170" s="235"/>
      <c r="R170" s="48"/>
      <c r="T170" s="236" t="s">
        <v>22</v>
      </c>
      <c r="U170" s="56" t="s">
        <v>46</v>
      </c>
      <c r="V170" s="47"/>
      <c r="W170" s="237">
        <f>V170*K170</f>
        <v>0</v>
      </c>
      <c r="X170" s="237">
        <v>0</v>
      </c>
      <c r="Y170" s="237">
        <f>X170*K170</f>
        <v>0</v>
      </c>
      <c r="Z170" s="237">
        <v>0</v>
      </c>
      <c r="AA170" s="238">
        <f>Z170*K170</f>
        <v>0</v>
      </c>
      <c r="AR170" s="21" t="s">
        <v>251</v>
      </c>
      <c r="AT170" s="21" t="s">
        <v>192</v>
      </c>
      <c r="AU170" s="21" t="s">
        <v>89</v>
      </c>
      <c r="AY170" s="21" t="s">
        <v>191</v>
      </c>
      <c r="BE170" s="152">
        <f>IF(U170="základní",N170,0)</f>
        <v>0</v>
      </c>
      <c r="BF170" s="152">
        <f>IF(U170="snížená",N170,0)</f>
        <v>0</v>
      </c>
      <c r="BG170" s="152">
        <f>IF(U170="zákl. přenesená",N170,0)</f>
        <v>0</v>
      </c>
      <c r="BH170" s="152">
        <f>IF(U170="sníž. přenesená",N170,0)</f>
        <v>0</v>
      </c>
      <c r="BI170" s="152">
        <f>IF(U170="nulová",N170,0)</f>
        <v>0</v>
      </c>
      <c r="BJ170" s="21" t="s">
        <v>89</v>
      </c>
      <c r="BK170" s="152">
        <f>ROUND(L170*K170,2)</f>
        <v>0</v>
      </c>
      <c r="BL170" s="21" t="s">
        <v>251</v>
      </c>
      <c r="BM170" s="21" t="s">
        <v>1532</v>
      </c>
    </row>
    <row r="171" s="1" customFormat="1" ht="16.5" customHeight="1">
      <c r="B171" s="46"/>
      <c r="C171" s="228" t="s">
        <v>581</v>
      </c>
      <c r="D171" s="228" t="s">
        <v>192</v>
      </c>
      <c r="E171" s="229" t="s">
        <v>2809</v>
      </c>
      <c r="F171" s="230" t="s">
        <v>2810</v>
      </c>
      <c r="G171" s="230"/>
      <c r="H171" s="230"/>
      <c r="I171" s="230"/>
      <c r="J171" s="231" t="s">
        <v>2419</v>
      </c>
      <c r="K171" s="232">
        <v>4</v>
      </c>
      <c r="L171" s="233">
        <v>0</v>
      </c>
      <c r="M171" s="234"/>
      <c r="N171" s="235">
        <f>ROUND(L171*K171,2)</f>
        <v>0</v>
      </c>
      <c r="O171" s="235"/>
      <c r="P171" s="235"/>
      <c r="Q171" s="235"/>
      <c r="R171" s="48"/>
      <c r="T171" s="236" t="s">
        <v>22</v>
      </c>
      <c r="U171" s="56" t="s">
        <v>46</v>
      </c>
      <c r="V171" s="47"/>
      <c r="W171" s="237">
        <f>V171*K171</f>
        <v>0</v>
      </c>
      <c r="X171" s="237">
        <v>0</v>
      </c>
      <c r="Y171" s="237">
        <f>X171*K171</f>
        <v>0</v>
      </c>
      <c r="Z171" s="237">
        <v>0</v>
      </c>
      <c r="AA171" s="238">
        <f>Z171*K171</f>
        <v>0</v>
      </c>
      <c r="AR171" s="21" t="s">
        <v>251</v>
      </c>
      <c r="AT171" s="21" t="s">
        <v>192</v>
      </c>
      <c r="AU171" s="21" t="s">
        <v>89</v>
      </c>
      <c r="AY171" s="21" t="s">
        <v>191</v>
      </c>
      <c r="BE171" s="152">
        <f>IF(U171="základní",N171,0)</f>
        <v>0</v>
      </c>
      <c r="BF171" s="152">
        <f>IF(U171="snížená",N171,0)</f>
        <v>0</v>
      </c>
      <c r="BG171" s="152">
        <f>IF(U171="zákl. přenesená",N171,0)</f>
        <v>0</v>
      </c>
      <c r="BH171" s="152">
        <f>IF(U171="sníž. přenesená",N171,0)</f>
        <v>0</v>
      </c>
      <c r="BI171" s="152">
        <f>IF(U171="nulová",N171,0)</f>
        <v>0</v>
      </c>
      <c r="BJ171" s="21" t="s">
        <v>89</v>
      </c>
      <c r="BK171" s="152">
        <f>ROUND(L171*K171,2)</f>
        <v>0</v>
      </c>
      <c r="BL171" s="21" t="s">
        <v>251</v>
      </c>
      <c r="BM171" s="21" t="s">
        <v>1542</v>
      </c>
    </row>
    <row r="172" s="1" customFormat="1" ht="16.5" customHeight="1">
      <c r="B172" s="46"/>
      <c r="C172" s="228" t="s">
        <v>585</v>
      </c>
      <c r="D172" s="228" t="s">
        <v>192</v>
      </c>
      <c r="E172" s="229" t="s">
        <v>2811</v>
      </c>
      <c r="F172" s="230" t="s">
        <v>2812</v>
      </c>
      <c r="G172" s="230"/>
      <c r="H172" s="230"/>
      <c r="I172" s="230"/>
      <c r="J172" s="231" t="s">
        <v>2419</v>
      </c>
      <c r="K172" s="232">
        <v>1</v>
      </c>
      <c r="L172" s="233">
        <v>0</v>
      </c>
      <c r="M172" s="234"/>
      <c r="N172" s="235">
        <f>ROUND(L172*K172,2)</f>
        <v>0</v>
      </c>
      <c r="O172" s="235"/>
      <c r="P172" s="235"/>
      <c r="Q172" s="235"/>
      <c r="R172" s="48"/>
      <c r="T172" s="236" t="s">
        <v>22</v>
      </c>
      <c r="U172" s="56" t="s">
        <v>46</v>
      </c>
      <c r="V172" s="47"/>
      <c r="W172" s="237">
        <f>V172*K172</f>
        <v>0</v>
      </c>
      <c r="X172" s="237">
        <v>0</v>
      </c>
      <c r="Y172" s="237">
        <f>X172*K172</f>
        <v>0</v>
      </c>
      <c r="Z172" s="237">
        <v>0</v>
      </c>
      <c r="AA172" s="238">
        <f>Z172*K172</f>
        <v>0</v>
      </c>
      <c r="AR172" s="21" t="s">
        <v>251</v>
      </c>
      <c r="AT172" s="21" t="s">
        <v>192</v>
      </c>
      <c r="AU172" s="21" t="s">
        <v>89</v>
      </c>
      <c r="AY172" s="21" t="s">
        <v>191</v>
      </c>
      <c r="BE172" s="152">
        <f>IF(U172="základní",N172,0)</f>
        <v>0</v>
      </c>
      <c r="BF172" s="152">
        <f>IF(U172="snížená",N172,0)</f>
        <v>0</v>
      </c>
      <c r="BG172" s="152">
        <f>IF(U172="zákl. přenesená",N172,0)</f>
        <v>0</v>
      </c>
      <c r="BH172" s="152">
        <f>IF(U172="sníž. přenesená",N172,0)</f>
        <v>0</v>
      </c>
      <c r="BI172" s="152">
        <f>IF(U172="nulová",N172,0)</f>
        <v>0</v>
      </c>
      <c r="BJ172" s="21" t="s">
        <v>89</v>
      </c>
      <c r="BK172" s="152">
        <f>ROUND(L172*K172,2)</f>
        <v>0</v>
      </c>
      <c r="BL172" s="21" t="s">
        <v>251</v>
      </c>
      <c r="BM172" s="21" t="s">
        <v>1552</v>
      </c>
    </row>
    <row r="173" s="1" customFormat="1" ht="16.5" customHeight="1">
      <c r="B173" s="46"/>
      <c r="C173" s="228" t="s">
        <v>589</v>
      </c>
      <c r="D173" s="228" t="s">
        <v>192</v>
      </c>
      <c r="E173" s="229" t="s">
        <v>2813</v>
      </c>
      <c r="F173" s="230" t="s">
        <v>2814</v>
      </c>
      <c r="G173" s="230"/>
      <c r="H173" s="230"/>
      <c r="I173" s="230"/>
      <c r="J173" s="231" t="s">
        <v>2419</v>
      </c>
      <c r="K173" s="232">
        <v>2</v>
      </c>
      <c r="L173" s="233">
        <v>0</v>
      </c>
      <c r="M173" s="234"/>
      <c r="N173" s="235">
        <f>ROUND(L173*K173,2)</f>
        <v>0</v>
      </c>
      <c r="O173" s="235"/>
      <c r="P173" s="235"/>
      <c r="Q173" s="235"/>
      <c r="R173" s="48"/>
      <c r="T173" s="236" t="s">
        <v>22</v>
      </c>
      <c r="U173" s="56" t="s">
        <v>46</v>
      </c>
      <c r="V173" s="47"/>
      <c r="W173" s="237">
        <f>V173*K173</f>
        <v>0</v>
      </c>
      <c r="X173" s="237">
        <v>0</v>
      </c>
      <c r="Y173" s="237">
        <f>X173*K173</f>
        <v>0</v>
      </c>
      <c r="Z173" s="237">
        <v>0</v>
      </c>
      <c r="AA173" s="238">
        <f>Z173*K173</f>
        <v>0</v>
      </c>
      <c r="AR173" s="21" t="s">
        <v>251</v>
      </c>
      <c r="AT173" s="21" t="s">
        <v>192</v>
      </c>
      <c r="AU173" s="21" t="s">
        <v>89</v>
      </c>
      <c r="AY173" s="21" t="s">
        <v>191</v>
      </c>
      <c r="BE173" s="152">
        <f>IF(U173="základní",N173,0)</f>
        <v>0</v>
      </c>
      <c r="BF173" s="152">
        <f>IF(U173="snížená",N173,0)</f>
        <v>0</v>
      </c>
      <c r="BG173" s="152">
        <f>IF(U173="zákl. přenesená",N173,0)</f>
        <v>0</v>
      </c>
      <c r="BH173" s="152">
        <f>IF(U173="sníž. přenesená",N173,0)</f>
        <v>0</v>
      </c>
      <c r="BI173" s="152">
        <f>IF(U173="nulová",N173,0)</f>
        <v>0</v>
      </c>
      <c r="BJ173" s="21" t="s">
        <v>89</v>
      </c>
      <c r="BK173" s="152">
        <f>ROUND(L173*K173,2)</f>
        <v>0</v>
      </c>
      <c r="BL173" s="21" t="s">
        <v>251</v>
      </c>
      <c r="BM173" s="21" t="s">
        <v>1558</v>
      </c>
    </row>
    <row r="174" s="1" customFormat="1" ht="16.5" customHeight="1">
      <c r="B174" s="46"/>
      <c r="C174" s="228" t="s">
        <v>593</v>
      </c>
      <c r="D174" s="228" t="s">
        <v>192</v>
      </c>
      <c r="E174" s="229" t="s">
        <v>2815</v>
      </c>
      <c r="F174" s="230" t="s">
        <v>2816</v>
      </c>
      <c r="G174" s="230"/>
      <c r="H174" s="230"/>
      <c r="I174" s="230"/>
      <c r="J174" s="231" t="s">
        <v>2419</v>
      </c>
      <c r="K174" s="232">
        <v>2</v>
      </c>
      <c r="L174" s="233">
        <v>0</v>
      </c>
      <c r="M174" s="234"/>
      <c r="N174" s="235">
        <f>ROUND(L174*K174,2)</f>
        <v>0</v>
      </c>
      <c r="O174" s="235"/>
      <c r="P174" s="235"/>
      <c r="Q174" s="235"/>
      <c r="R174" s="48"/>
      <c r="T174" s="236" t="s">
        <v>22</v>
      </c>
      <c r="U174" s="56" t="s">
        <v>46</v>
      </c>
      <c r="V174" s="47"/>
      <c r="W174" s="237">
        <f>V174*K174</f>
        <v>0</v>
      </c>
      <c r="X174" s="237">
        <v>0</v>
      </c>
      <c r="Y174" s="237">
        <f>X174*K174</f>
        <v>0</v>
      </c>
      <c r="Z174" s="237">
        <v>0</v>
      </c>
      <c r="AA174" s="238">
        <f>Z174*K174</f>
        <v>0</v>
      </c>
      <c r="AR174" s="21" t="s">
        <v>251</v>
      </c>
      <c r="AT174" s="21" t="s">
        <v>192</v>
      </c>
      <c r="AU174" s="21" t="s">
        <v>89</v>
      </c>
      <c r="AY174" s="21" t="s">
        <v>191</v>
      </c>
      <c r="BE174" s="152">
        <f>IF(U174="základní",N174,0)</f>
        <v>0</v>
      </c>
      <c r="BF174" s="152">
        <f>IF(U174="snížená",N174,0)</f>
        <v>0</v>
      </c>
      <c r="BG174" s="152">
        <f>IF(U174="zákl. přenesená",N174,0)</f>
        <v>0</v>
      </c>
      <c r="BH174" s="152">
        <f>IF(U174="sníž. přenesená",N174,0)</f>
        <v>0</v>
      </c>
      <c r="BI174" s="152">
        <f>IF(U174="nulová",N174,0)</f>
        <v>0</v>
      </c>
      <c r="BJ174" s="21" t="s">
        <v>89</v>
      </c>
      <c r="BK174" s="152">
        <f>ROUND(L174*K174,2)</f>
        <v>0</v>
      </c>
      <c r="BL174" s="21" t="s">
        <v>251</v>
      </c>
      <c r="BM174" s="21" t="s">
        <v>1567</v>
      </c>
    </row>
    <row r="175" s="1" customFormat="1" ht="16.5" customHeight="1">
      <c r="B175" s="46"/>
      <c r="C175" s="228" t="s">
        <v>595</v>
      </c>
      <c r="D175" s="228" t="s">
        <v>192</v>
      </c>
      <c r="E175" s="229" t="s">
        <v>2817</v>
      </c>
      <c r="F175" s="230" t="s">
        <v>2818</v>
      </c>
      <c r="G175" s="230"/>
      <c r="H175" s="230"/>
      <c r="I175" s="230"/>
      <c r="J175" s="231" t="s">
        <v>2419</v>
      </c>
      <c r="K175" s="232">
        <v>1</v>
      </c>
      <c r="L175" s="233">
        <v>0</v>
      </c>
      <c r="M175" s="234"/>
      <c r="N175" s="235">
        <f>ROUND(L175*K175,2)</f>
        <v>0</v>
      </c>
      <c r="O175" s="235"/>
      <c r="P175" s="235"/>
      <c r="Q175" s="235"/>
      <c r="R175" s="48"/>
      <c r="T175" s="236" t="s">
        <v>22</v>
      </c>
      <c r="U175" s="56" t="s">
        <v>46</v>
      </c>
      <c r="V175" s="47"/>
      <c r="W175" s="237">
        <f>V175*K175</f>
        <v>0</v>
      </c>
      <c r="X175" s="237">
        <v>0</v>
      </c>
      <c r="Y175" s="237">
        <f>X175*K175</f>
        <v>0</v>
      </c>
      <c r="Z175" s="237">
        <v>0</v>
      </c>
      <c r="AA175" s="238">
        <f>Z175*K175</f>
        <v>0</v>
      </c>
      <c r="AR175" s="21" t="s">
        <v>251</v>
      </c>
      <c r="AT175" s="21" t="s">
        <v>192</v>
      </c>
      <c r="AU175" s="21" t="s">
        <v>89</v>
      </c>
      <c r="AY175" s="21" t="s">
        <v>191</v>
      </c>
      <c r="BE175" s="152">
        <f>IF(U175="základní",N175,0)</f>
        <v>0</v>
      </c>
      <c r="BF175" s="152">
        <f>IF(U175="snížená",N175,0)</f>
        <v>0</v>
      </c>
      <c r="BG175" s="152">
        <f>IF(U175="zákl. přenesená",N175,0)</f>
        <v>0</v>
      </c>
      <c r="BH175" s="152">
        <f>IF(U175="sníž. přenesená",N175,0)</f>
        <v>0</v>
      </c>
      <c r="BI175" s="152">
        <f>IF(U175="nulová",N175,0)</f>
        <v>0</v>
      </c>
      <c r="BJ175" s="21" t="s">
        <v>89</v>
      </c>
      <c r="BK175" s="152">
        <f>ROUND(L175*K175,2)</f>
        <v>0</v>
      </c>
      <c r="BL175" s="21" t="s">
        <v>251</v>
      </c>
      <c r="BM175" s="21" t="s">
        <v>1575</v>
      </c>
    </row>
    <row r="176" s="1" customFormat="1" ht="16.5" customHeight="1">
      <c r="B176" s="46"/>
      <c r="C176" s="228" t="s">
        <v>597</v>
      </c>
      <c r="D176" s="228" t="s">
        <v>192</v>
      </c>
      <c r="E176" s="229" t="s">
        <v>2819</v>
      </c>
      <c r="F176" s="230" t="s">
        <v>2820</v>
      </c>
      <c r="G176" s="230"/>
      <c r="H176" s="230"/>
      <c r="I176" s="230"/>
      <c r="J176" s="231" t="s">
        <v>2419</v>
      </c>
      <c r="K176" s="232">
        <v>2</v>
      </c>
      <c r="L176" s="233">
        <v>0</v>
      </c>
      <c r="M176" s="234"/>
      <c r="N176" s="235">
        <f>ROUND(L176*K176,2)</f>
        <v>0</v>
      </c>
      <c r="O176" s="235"/>
      <c r="P176" s="235"/>
      <c r="Q176" s="235"/>
      <c r="R176" s="48"/>
      <c r="T176" s="236" t="s">
        <v>22</v>
      </c>
      <c r="U176" s="56" t="s">
        <v>46</v>
      </c>
      <c r="V176" s="47"/>
      <c r="W176" s="237">
        <f>V176*K176</f>
        <v>0</v>
      </c>
      <c r="X176" s="237">
        <v>0</v>
      </c>
      <c r="Y176" s="237">
        <f>X176*K176</f>
        <v>0</v>
      </c>
      <c r="Z176" s="237">
        <v>0</v>
      </c>
      <c r="AA176" s="238">
        <f>Z176*K176</f>
        <v>0</v>
      </c>
      <c r="AR176" s="21" t="s">
        <v>251</v>
      </c>
      <c r="AT176" s="21" t="s">
        <v>192</v>
      </c>
      <c r="AU176" s="21" t="s">
        <v>89</v>
      </c>
      <c r="AY176" s="21" t="s">
        <v>191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ROUND(L176*K176,2)</f>
        <v>0</v>
      </c>
      <c r="BL176" s="21" t="s">
        <v>251</v>
      </c>
      <c r="BM176" s="21" t="s">
        <v>1584</v>
      </c>
    </row>
    <row r="177" s="1" customFormat="1" ht="16.5" customHeight="1">
      <c r="B177" s="46"/>
      <c r="C177" s="228" t="s">
        <v>602</v>
      </c>
      <c r="D177" s="228" t="s">
        <v>192</v>
      </c>
      <c r="E177" s="229" t="s">
        <v>2821</v>
      </c>
      <c r="F177" s="230" t="s">
        <v>2822</v>
      </c>
      <c r="G177" s="230"/>
      <c r="H177" s="230"/>
      <c r="I177" s="230"/>
      <c r="J177" s="231" t="s">
        <v>1767</v>
      </c>
      <c r="K177" s="232">
        <v>1</v>
      </c>
      <c r="L177" s="233">
        <v>0</v>
      </c>
      <c r="M177" s="234"/>
      <c r="N177" s="235">
        <f>ROUND(L177*K177,2)</f>
        <v>0</v>
      </c>
      <c r="O177" s="235"/>
      <c r="P177" s="235"/>
      <c r="Q177" s="235"/>
      <c r="R177" s="48"/>
      <c r="T177" s="236" t="s">
        <v>22</v>
      </c>
      <c r="U177" s="56" t="s">
        <v>46</v>
      </c>
      <c r="V177" s="47"/>
      <c r="W177" s="237">
        <f>V177*K177</f>
        <v>0</v>
      </c>
      <c r="X177" s="237">
        <v>0</v>
      </c>
      <c r="Y177" s="237">
        <f>X177*K177</f>
        <v>0</v>
      </c>
      <c r="Z177" s="237">
        <v>0</v>
      </c>
      <c r="AA177" s="238">
        <f>Z177*K177</f>
        <v>0</v>
      </c>
      <c r="AR177" s="21" t="s">
        <v>251</v>
      </c>
      <c r="AT177" s="21" t="s">
        <v>192</v>
      </c>
      <c r="AU177" s="21" t="s">
        <v>89</v>
      </c>
      <c r="AY177" s="21" t="s">
        <v>191</v>
      </c>
      <c r="BE177" s="152">
        <f>IF(U177="základní",N177,0)</f>
        <v>0</v>
      </c>
      <c r="BF177" s="152">
        <f>IF(U177="snížená",N177,0)</f>
        <v>0</v>
      </c>
      <c r="BG177" s="152">
        <f>IF(U177="zákl. přenesená",N177,0)</f>
        <v>0</v>
      </c>
      <c r="BH177" s="152">
        <f>IF(U177="sníž. přenesená",N177,0)</f>
        <v>0</v>
      </c>
      <c r="BI177" s="152">
        <f>IF(U177="nulová",N177,0)</f>
        <v>0</v>
      </c>
      <c r="BJ177" s="21" t="s">
        <v>89</v>
      </c>
      <c r="BK177" s="152">
        <f>ROUND(L177*K177,2)</f>
        <v>0</v>
      </c>
      <c r="BL177" s="21" t="s">
        <v>251</v>
      </c>
      <c r="BM177" s="21" t="s">
        <v>1594</v>
      </c>
    </row>
    <row r="178" s="1" customFormat="1" ht="16.5" customHeight="1">
      <c r="B178" s="46"/>
      <c r="C178" s="228" t="s">
        <v>604</v>
      </c>
      <c r="D178" s="228" t="s">
        <v>192</v>
      </c>
      <c r="E178" s="229" t="s">
        <v>2823</v>
      </c>
      <c r="F178" s="230" t="s">
        <v>2824</v>
      </c>
      <c r="G178" s="230"/>
      <c r="H178" s="230"/>
      <c r="I178" s="230"/>
      <c r="J178" s="231" t="s">
        <v>2419</v>
      </c>
      <c r="K178" s="232">
        <v>1</v>
      </c>
      <c r="L178" s="233">
        <v>0</v>
      </c>
      <c r="M178" s="234"/>
      <c r="N178" s="235">
        <f>ROUND(L178*K178,2)</f>
        <v>0</v>
      </c>
      <c r="O178" s="235"/>
      <c r="P178" s="235"/>
      <c r="Q178" s="235"/>
      <c r="R178" s="48"/>
      <c r="T178" s="236" t="s">
        <v>22</v>
      </c>
      <c r="U178" s="56" t="s">
        <v>46</v>
      </c>
      <c r="V178" s="47"/>
      <c r="W178" s="237">
        <f>V178*K178</f>
        <v>0</v>
      </c>
      <c r="X178" s="237">
        <v>0</v>
      </c>
      <c r="Y178" s="237">
        <f>X178*K178</f>
        <v>0</v>
      </c>
      <c r="Z178" s="237">
        <v>0</v>
      </c>
      <c r="AA178" s="238">
        <f>Z178*K178</f>
        <v>0</v>
      </c>
      <c r="AR178" s="21" t="s">
        <v>251</v>
      </c>
      <c r="AT178" s="21" t="s">
        <v>192</v>
      </c>
      <c r="AU178" s="21" t="s">
        <v>89</v>
      </c>
      <c r="AY178" s="21" t="s">
        <v>191</v>
      </c>
      <c r="BE178" s="152">
        <f>IF(U178="základní",N178,0)</f>
        <v>0</v>
      </c>
      <c r="BF178" s="152">
        <f>IF(U178="snížená",N178,0)</f>
        <v>0</v>
      </c>
      <c r="BG178" s="152">
        <f>IF(U178="zákl. přenesená",N178,0)</f>
        <v>0</v>
      </c>
      <c r="BH178" s="152">
        <f>IF(U178="sníž. přenesená",N178,0)</f>
        <v>0</v>
      </c>
      <c r="BI178" s="152">
        <f>IF(U178="nulová",N178,0)</f>
        <v>0</v>
      </c>
      <c r="BJ178" s="21" t="s">
        <v>89</v>
      </c>
      <c r="BK178" s="152">
        <f>ROUND(L178*K178,2)</f>
        <v>0</v>
      </c>
      <c r="BL178" s="21" t="s">
        <v>251</v>
      </c>
      <c r="BM178" s="21" t="s">
        <v>1602</v>
      </c>
    </row>
    <row r="179" s="1" customFormat="1" ht="16.5" customHeight="1">
      <c r="B179" s="46"/>
      <c r="C179" s="228" t="s">
        <v>606</v>
      </c>
      <c r="D179" s="228" t="s">
        <v>192</v>
      </c>
      <c r="E179" s="229" t="s">
        <v>2825</v>
      </c>
      <c r="F179" s="230" t="s">
        <v>2826</v>
      </c>
      <c r="G179" s="230"/>
      <c r="H179" s="230"/>
      <c r="I179" s="230"/>
      <c r="J179" s="231" t="s">
        <v>2419</v>
      </c>
      <c r="K179" s="232">
        <v>3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0</v>
      </c>
      <c r="Y179" s="237">
        <f>X179*K179</f>
        <v>0</v>
      </c>
      <c r="Z179" s="237">
        <v>0</v>
      </c>
      <c r="AA179" s="238">
        <f>Z179*K179</f>
        <v>0</v>
      </c>
      <c r="AR179" s="21" t="s">
        <v>251</v>
      </c>
      <c r="AT179" s="21" t="s">
        <v>192</v>
      </c>
      <c r="AU179" s="21" t="s">
        <v>89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251</v>
      </c>
      <c r="BM179" s="21" t="s">
        <v>1611</v>
      </c>
    </row>
    <row r="180" s="1" customFormat="1" ht="16.5" customHeight="1">
      <c r="B180" s="46"/>
      <c r="C180" s="228" t="s">
        <v>611</v>
      </c>
      <c r="D180" s="228" t="s">
        <v>192</v>
      </c>
      <c r="E180" s="229" t="s">
        <v>2827</v>
      </c>
      <c r="F180" s="230" t="s">
        <v>2828</v>
      </c>
      <c r="G180" s="230"/>
      <c r="H180" s="230"/>
      <c r="I180" s="230"/>
      <c r="J180" s="231" t="s">
        <v>2419</v>
      </c>
      <c r="K180" s="232">
        <v>1</v>
      </c>
      <c r="L180" s="233">
        <v>0</v>
      </c>
      <c r="M180" s="234"/>
      <c r="N180" s="235">
        <f>ROUND(L180*K180,2)</f>
        <v>0</v>
      </c>
      <c r="O180" s="235"/>
      <c r="P180" s="235"/>
      <c r="Q180" s="235"/>
      <c r="R180" s="48"/>
      <c r="T180" s="236" t="s">
        <v>22</v>
      </c>
      <c r="U180" s="56" t="s">
        <v>46</v>
      </c>
      <c r="V180" s="47"/>
      <c r="W180" s="237">
        <f>V180*K180</f>
        <v>0</v>
      </c>
      <c r="X180" s="237">
        <v>0</v>
      </c>
      <c r="Y180" s="237">
        <f>X180*K180</f>
        <v>0</v>
      </c>
      <c r="Z180" s="237">
        <v>0</v>
      </c>
      <c r="AA180" s="238">
        <f>Z180*K180</f>
        <v>0</v>
      </c>
      <c r="AR180" s="21" t="s">
        <v>251</v>
      </c>
      <c r="AT180" s="21" t="s">
        <v>192</v>
      </c>
      <c r="AU180" s="21" t="s">
        <v>89</v>
      </c>
      <c r="AY180" s="21" t="s">
        <v>191</v>
      </c>
      <c r="BE180" s="152">
        <f>IF(U180="základní",N180,0)</f>
        <v>0</v>
      </c>
      <c r="BF180" s="152">
        <f>IF(U180="snížená",N180,0)</f>
        <v>0</v>
      </c>
      <c r="BG180" s="152">
        <f>IF(U180="zákl. přenesená",N180,0)</f>
        <v>0</v>
      </c>
      <c r="BH180" s="152">
        <f>IF(U180="sníž. přenesená",N180,0)</f>
        <v>0</v>
      </c>
      <c r="BI180" s="152">
        <f>IF(U180="nulová",N180,0)</f>
        <v>0</v>
      </c>
      <c r="BJ180" s="21" t="s">
        <v>89</v>
      </c>
      <c r="BK180" s="152">
        <f>ROUND(L180*K180,2)</f>
        <v>0</v>
      </c>
      <c r="BL180" s="21" t="s">
        <v>251</v>
      </c>
      <c r="BM180" s="21" t="s">
        <v>1620</v>
      </c>
    </row>
    <row r="181" s="1" customFormat="1" ht="16.5" customHeight="1">
      <c r="B181" s="46"/>
      <c r="C181" s="228" t="s">
        <v>615</v>
      </c>
      <c r="D181" s="228" t="s">
        <v>192</v>
      </c>
      <c r="E181" s="229" t="s">
        <v>2829</v>
      </c>
      <c r="F181" s="230" t="s">
        <v>2830</v>
      </c>
      <c r="G181" s="230"/>
      <c r="H181" s="230"/>
      <c r="I181" s="230"/>
      <c r="J181" s="231" t="s">
        <v>2419</v>
      </c>
      <c r="K181" s="232">
        <v>1</v>
      </c>
      <c r="L181" s="233">
        <v>0</v>
      </c>
      <c r="M181" s="234"/>
      <c r="N181" s="235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</v>
      </c>
      <c r="Y181" s="237">
        <f>X181*K181</f>
        <v>0</v>
      </c>
      <c r="Z181" s="237">
        <v>0</v>
      </c>
      <c r="AA181" s="238">
        <f>Z181*K181</f>
        <v>0</v>
      </c>
      <c r="AR181" s="21" t="s">
        <v>251</v>
      </c>
      <c r="AT181" s="21" t="s">
        <v>192</v>
      </c>
      <c r="AU181" s="21" t="s">
        <v>89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251</v>
      </c>
      <c r="BM181" s="21" t="s">
        <v>1629</v>
      </c>
    </row>
    <row r="182" s="1" customFormat="1" ht="16.5" customHeight="1">
      <c r="B182" s="46"/>
      <c r="C182" s="228" t="s">
        <v>620</v>
      </c>
      <c r="D182" s="228" t="s">
        <v>192</v>
      </c>
      <c r="E182" s="229" t="s">
        <v>2831</v>
      </c>
      <c r="F182" s="230" t="s">
        <v>2832</v>
      </c>
      <c r="G182" s="230"/>
      <c r="H182" s="230"/>
      <c r="I182" s="230"/>
      <c r="J182" s="231" t="s">
        <v>2419</v>
      </c>
      <c r="K182" s="232">
        <v>1</v>
      </c>
      <c r="L182" s="233">
        <v>0</v>
      </c>
      <c r="M182" s="234"/>
      <c r="N182" s="235">
        <f>ROUND(L182*K182,2)</f>
        <v>0</v>
      </c>
      <c r="O182" s="235"/>
      <c r="P182" s="235"/>
      <c r="Q182" s="235"/>
      <c r="R182" s="48"/>
      <c r="T182" s="236" t="s">
        <v>22</v>
      </c>
      <c r="U182" s="56" t="s">
        <v>46</v>
      </c>
      <c r="V182" s="47"/>
      <c r="W182" s="237">
        <f>V182*K182</f>
        <v>0</v>
      </c>
      <c r="X182" s="237">
        <v>0</v>
      </c>
      <c r="Y182" s="237">
        <f>X182*K182</f>
        <v>0</v>
      </c>
      <c r="Z182" s="237">
        <v>0</v>
      </c>
      <c r="AA182" s="238">
        <f>Z182*K182</f>
        <v>0</v>
      </c>
      <c r="AR182" s="21" t="s">
        <v>251</v>
      </c>
      <c r="AT182" s="21" t="s">
        <v>192</v>
      </c>
      <c r="AU182" s="21" t="s">
        <v>89</v>
      </c>
      <c r="AY182" s="21" t="s">
        <v>191</v>
      </c>
      <c r="BE182" s="152">
        <f>IF(U182="základní",N182,0)</f>
        <v>0</v>
      </c>
      <c r="BF182" s="152">
        <f>IF(U182="snížená",N182,0)</f>
        <v>0</v>
      </c>
      <c r="BG182" s="152">
        <f>IF(U182="zákl. přenesená",N182,0)</f>
        <v>0</v>
      </c>
      <c r="BH182" s="152">
        <f>IF(U182="sníž. přenesená",N182,0)</f>
        <v>0</v>
      </c>
      <c r="BI182" s="152">
        <f>IF(U182="nulová",N182,0)</f>
        <v>0</v>
      </c>
      <c r="BJ182" s="21" t="s">
        <v>89</v>
      </c>
      <c r="BK182" s="152">
        <f>ROUND(L182*K182,2)</f>
        <v>0</v>
      </c>
      <c r="BL182" s="21" t="s">
        <v>251</v>
      </c>
      <c r="BM182" s="21" t="s">
        <v>1635</v>
      </c>
    </row>
    <row r="183" s="1" customFormat="1" ht="16.5" customHeight="1">
      <c r="B183" s="46"/>
      <c r="C183" s="228" t="s">
        <v>624</v>
      </c>
      <c r="D183" s="228" t="s">
        <v>192</v>
      </c>
      <c r="E183" s="229" t="s">
        <v>2833</v>
      </c>
      <c r="F183" s="230" t="s">
        <v>2834</v>
      </c>
      <c r="G183" s="230"/>
      <c r="H183" s="230"/>
      <c r="I183" s="230"/>
      <c r="J183" s="231" t="s">
        <v>1767</v>
      </c>
      <c r="K183" s="232">
        <v>1</v>
      </c>
      <c r="L183" s="233">
        <v>0</v>
      </c>
      <c r="M183" s="234"/>
      <c r="N183" s="235">
        <f>ROUND(L183*K183,2)</f>
        <v>0</v>
      </c>
      <c r="O183" s="235"/>
      <c r="P183" s="235"/>
      <c r="Q183" s="235"/>
      <c r="R183" s="48"/>
      <c r="T183" s="236" t="s">
        <v>22</v>
      </c>
      <c r="U183" s="56" t="s">
        <v>46</v>
      </c>
      <c r="V183" s="47"/>
      <c r="W183" s="237">
        <f>V183*K183</f>
        <v>0</v>
      </c>
      <c r="X183" s="237">
        <v>0</v>
      </c>
      <c r="Y183" s="237">
        <f>X183*K183</f>
        <v>0</v>
      </c>
      <c r="Z183" s="237">
        <v>0</v>
      </c>
      <c r="AA183" s="238">
        <f>Z183*K183</f>
        <v>0</v>
      </c>
      <c r="AR183" s="21" t="s">
        <v>251</v>
      </c>
      <c r="AT183" s="21" t="s">
        <v>192</v>
      </c>
      <c r="AU183" s="21" t="s">
        <v>89</v>
      </c>
      <c r="AY183" s="21" t="s">
        <v>191</v>
      </c>
      <c r="BE183" s="152">
        <f>IF(U183="základní",N183,0)</f>
        <v>0</v>
      </c>
      <c r="BF183" s="152">
        <f>IF(U183="snížená",N183,0)</f>
        <v>0</v>
      </c>
      <c r="BG183" s="152">
        <f>IF(U183="zákl. přenesená",N183,0)</f>
        <v>0</v>
      </c>
      <c r="BH183" s="152">
        <f>IF(U183="sníž. přenesená",N183,0)</f>
        <v>0</v>
      </c>
      <c r="BI183" s="152">
        <f>IF(U183="nulová",N183,0)</f>
        <v>0</v>
      </c>
      <c r="BJ183" s="21" t="s">
        <v>89</v>
      </c>
      <c r="BK183" s="152">
        <f>ROUND(L183*K183,2)</f>
        <v>0</v>
      </c>
      <c r="BL183" s="21" t="s">
        <v>251</v>
      </c>
      <c r="BM183" s="21" t="s">
        <v>1644</v>
      </c>
    </row>
    <row r="184" s="10" customFormat="1" ht="37.44" customHeight="1">
      <c r="B184" s="215"/>
      <c r="C184" s="216"/>
      <c r="D184" s="217" t="s">
        <v>2722</v>
      </c>
      <c r="E184" s="217"/>
      <c r="F184" s="217"/>
      <c r="G184" s="217"/>
      <c r="H184" s="217"/>
      <c r="I184" s="217"/>
      <c r="J184" s="217"/>
      <c r="K184" s="217"/>
      <c r="L184" s="217"/>
      <c r="M184" s="217"/>
      <c r="N184" s="241">
        <f>BK184</f>
        <v>0</v>
      </c>
      <c r="O184" s="242"/>
      <c r="P184" s="242"/>
      <c r="Q184" s="242"/>
      <c r="R184" s="218"/>
      <c r="T184" s="219"/>
      <c r="U184" s="216"/>
      <c r="V184" s="216"/>
      <c r="W184" s="220">
        <f>SUM(W185:W202)</f>
        <v>0</v>
      </c>
      <c r="X184" s="216"/>
      <c r="Y184" s="220">
        <f>SUM(Y185:Y202)</f>
        <v>0</v>
      </c>
      <c r="Z184" s="216"/>
      <c r="AA184" s="221">
        <f>SUM(AA185:AA202)</f>
        <v>0</v>
      </c>
      <c r="AR184" s="222" t="s">
        <v>96</v>
      </c>
      <c r="AT184" s="223" t="s">
        <v>80</v>
      </c>
      <c r="AU184" s="223" t="s">
        <v>81</v>
      </c>
      <c r="AY184" s="222" t="s">
        <v>191</v>
      </c>
      <c r="BK184" s="224">
        <f>SUM(BK185:BK202)</f>
        <v>0</v>
      </c>
    </row>
    <row r="185" s="1" customFormat="1" ht="16.5" customHeight="1">
      <c r="B185" s="46"/>
      <c r="C185" s="228" t="s">
        <v>629</v>
      </c>
      <c r="D185" s="228" t="s">
        <v>192</v>
      </c>
      <c r="E185" s="229" t="s">
        <v>2835</v>
      </c>
      <c r="F185" s="230" t="s">
        <v>2836</v>
      </c>
      <c r="G185" s="230"/>
      <c r="H185" s="230"/>
      <c r="I185" s="230"/>
      <c r="J185" s="231" t="s">
        <v>348</v>
      </c>
      <c r="K185" s="232">
        <v>1656</v>
      </c>
      <c r="L185" s="233">
        <v>0</v>
      </c>
      <c r="M185" s="234"/>
      <c r="N185" s="235">
        <f>ROUND(L185*K185,2)</f>
        <v>0</v>
      </c>
      <c r="O185" s="235"/>
      <c r="P185" s="235"/>
      <c r="Q185" s="235"/>
      <c r="R185" s="48"/>
      <c r="T185" s="236" t="s">
        <v>22</v>
      </c>
      <c r="U185" s="56" t="s">
        <v>46</v>
      </c>
      <c r="V185" s="47"/>
      <c r="W185" s="237">
        <f>V185*K185</f>
        <v>0</v>
      </c>
      <c r="X185" s="237">
        <v>0</v>
      </c>
      <c r="Y185" s="237">
        <f>X185*K185</f>
        <v>0</v>
      </c>
      <c r="Z185" s="237">
        <v>0</v>
      </c>
      <c r="AA185" s="238">
        <f>Z185*K185</f>
        <v>0</v>
      </c>
      <c r="AR185" s="21" t="s">
        <v>251</v>
      </c>
      <c r="AT185" s="21" t="s">
        <v>192</v>
      </c>
      <c r="AU185" s="21" t="s">
        <v>89</v>
      </c>
      <c r="AY185" s="21" t="s">
        <v>191</v>
      </c>
      <c r="BE185" s="152">
        <f>IF(U185="základní",N185,0)</f>
        <v>0</v>
      </c>
      <c r="BF185" s="152">
        <f>IF(U185="snížená",N185,0)</f>
        <v>0</v>
      </c>
      <c r="BG185" s="152">
        <f>IF(U185="zákl. přenesená",N185,0)</f>
        <v>0</v>
      </c>
      <c r="BH185" s="152">
        <f>IF(U185="sníž. přenesená",N185,0)</f>
        <v>0</v>
      </c>
      <c r="BI185" s="152">
        <f>IF(U185="nulová",N185,0)</f>
        <v>0</v>
      </c>
      <c r="BJ185" s="21" t="s">
        <v>89</v>
      </c>
      <c r="BK185" s="152">
        <f>ROUND(L185*K185,2)</f>
        <v>0</v>
      </c>
      <c r="BL185" s="21" t="s">
        <v>251</v>
      </c>
      <c r="BM185" s="21" t="s">
        <v>1654</v>
      </c>
    </row>
    <row r="186" s="1" customFormat="1" ht="25.5" customHeight="1">
      <c r="B186" s="46"/>
      <c r="C186" s="228" t="s">
        <v>634</v>
      </c>
      <c r="D186" s="228" t="s">
        <v>192</v>
      </c>
      <c r="E186" s="229" t="s">
        <v>2837</v>
      </c>
      <c r="F186" s="230" t="s">
        <v>2838</v>
      </c>
      <c r="G186" s="230"/>
      <c r="H186" s="230"/>
      <c r="I186" s="230"/>
      <c r="J186" s="231" t="s">
        <v>348</v>
      </c>
      <c r="K186" s="232">
        <v>1812</v>
      </c>
      <c r="L186" s="233">
        <v>0</v>
      </c>
      <c r="M186" s="234"/>
      <c r="N186" s="235">
        <f>ROUND(L186*K186,2)</f>
        <v>0</v>
      </c>
      <c r="O186" s="235"/>
      <c r="P186" s="235"/>
      <c r="Q186" s="235"/>
      <c r="R186" s="48"/>
      <c r="T186" s="236" t="s">
        <v>22</v>
      </c>
      <c r="U186" s="56" t="s">
        <v>46</v>
      </c>
      <c r="V186" s="47"/>
      <c r="W186" s="237">
        <f>V186*K186</f>
        <v>0</v>
      </c>
      <c r="X186" s="237">
        <v>0</v>
      </c>
      <c r="Y186" s="237">
        <f>X186*K186</f>
        <v>0</v>
      </c>
      <c r="Z186" s="237">
        <v>0</v>
      </c>
      <c r="AA186" s="238">
        <f>Z186*K186</f>
        <v>0</v>
      </c>
      <c r="AR186" s="21" t="s">
        <v>251</v>
      </c>
      <c r="AT186" s="21" t="s">
        <v>192</v>
      </c>
      <c r="AU186" s="21" t="s">
        <v>89</v>
      </c>
      <c r="AY186" s="21" t="s">
        <v>191</v>
      </c>
      <c r="BE186" s="152">
        <f>IF(U186="základní",N186,0)</f>
        <v>0</v>
      </c>
      <c r="BF186" s="152">
        <f>IF(U186="snížená",N186,0)</f>
        <v>0</v>
      </c>
      <c r="BG186" s="152">
        <f>IF(U186="zákl. přenesená",N186,0)</f>
        <v>0</v>
      </c>
      <c r="BH186" s="152">
        <f>IF(U186="sníž. přenesená",N186,0)</f>
        <v>0</v>
      </c>
      <c r="BI186" s="152">
        <f>IF(U186="nulová",N186,0)</f>
        <v>0</v>
      </c>
      <c r="BJ186" s="21" t="s">
        <v>89</v>
      </c>
      <c r="BK186" s="152">
        <f>ROUND(L186*K186,2)</f>
        <v>0</v>
      </c>
      <c r="BL186" s="21" t="s">
        <v>251</v>
      </c>
      <c r="BM186" s="21" t="s">
        <v>1659</v>
      </c>
    </row>
    <row r="187" s="1" customFormat="1" ht="16.5" customHeight="1">
      <c r="B187" s="46"/>
      <c r="C187" s="228" t="s">
        <v>638</v>
      </c>
      <c r="D187" s="228" t="s">
        <v>192</v>
      </c>
      <c r="E187" s="229" t="s">
        <v>2839</v>
      </c>
      <c r="F187" s="230" t="s">
        <v>2840</v>
      </c>
      <c r="G187" s="230"/>
      <c r="H187" s="230"/>
      <c r="I187" s="230"/>
      <c r="J187" s="231" t="s">
        <v>348</v>
      </c>
      <c r="K187" s="232">
        <v>12</v>
      </c>
      <c r="L187" s="233">
        <v>0</v>
      </c>
      <c r="M187" s="234"/>
      <c r="N187" s="235">
        <f>ROUND(L187*K187,2)</f>
        <v>0</v>
      </c>
      <c r="O187" s="235"/>
      <c r="P187" s="235"/>
      <c r="Q187" s="235"/>
      <c r="R187" s="48"/>
      <c r="T187" s="236" t="s">
        <v>22</v>
      </c>
      <c r="U187" s="56" t="s">
        <v>46</v>
      </c>
      <c r="V187" s="47"/>
      <c r="W187" s="237">
        <f>V187*K187</f>
        <v>0</v>
      </c>
      <c r="X187" s="237">
        <v>0</v>
      </c>
      <c r="Y187" s="237">
        <f>X187*K187</f>
        <v>0</v>
      </c>
      <c r="Z187" s="237">
        <v>0</v>
      </c>
      <c r="AA187" s="238">
        <f>Z187*K187</f>
        <v>0</v>
      </c>
      <c r="AR187" s="21" t="s">
        <v>251</v>
      </c>
      <c r="AT187" s="21" t="s">
        <v>192</v>
      </c>
      <c r="AU187" s="21" t="s">
        <v>89</v>
      </c>
      <c r="AY187" s="21" t="s">
        <v>191</v>
      </c>
      <c r="BE187" s="152">
        <f>IF(U187="základní",N187,0)</f>
        <v>0</v>
      </c>
      <c r="BF187" s="152">
        <f>IF(U187="snížená",N187,0)</f>
        <v>0</v>
      </c>
      <c r="BG187" s="152">
        <f>IF(U187="zákl. přenesená",N187,0)</f>
        <v>0</v>
      </c>
      <c r="BH187" s="152">
        <f>IF(U187="sníž. přenesená",N187,0)</f>
        <v>0</v>
      </c>
      <c r="BI187" s="152">
        <f>IF(U187="nulová",N187,0)</f>
        <v>0</v>
      </c>
      <c r="BJ187" s="21" t="s">
        <v>89</v>
      </c>
      <c r="BK187" s="152">
        <f>ROUND(L187*K187,2)</f>
        <v>0</v>
      </c>
      <c r="BL187" s="21" t="s">
        <v>251</v>
      </c>
      <c r="BM187" s="21" t="s">
        <v>1666</v>
      </c>
    </row>
    <row r="188" s="1" customFormat="1" ht="16.5" customHeight="1">
      <c r="B188" s="46"/>
      <c r="C188" s="228" t="s">
        <v>642</v>
      </c>
      <c r="D188" s="228" t="s">
        <v>192</v>
      </c>
      <c r="E188" s="229" t="s">
        <v>2841</v>
      </c>
      <c r="F188" s="230" t="s">
        <v>2842</v>
      </c>
      <c r="G188" s="230"/>
      <c r="H188" s="230"/>
      <c r="I188" s="230"/>
      <c r="J188" s="231" t="s">
        <v>348</v>
      </c>
      <c r="K188" s="232">
        <v>6</v>
      </c>
      <c r="L188" s="233">
        <v>0</v>
      </c>
      <c r="M188" s="234"/>
      <c r="N188" s="235">
        <f>ROUND(L188*K188,2)</f>
        <v>0</v>
      </c>
      <c r="O188" s="235"/>
      <c r="P188" s="235"/>
      <c r="Q188" s="235"/>
      <c r="R188" s="48"/>
      <c r="T188" s="236" t="s">
        <v>22</v>
      </c>
      <c r="U188" s="56" t="s">
        <v>46</v>
      </c>
      <c r="V188" s="47"/>
      <c r="W188" s="237">
        <f>V188*K188</f>
        <v>0</v>
      </c>
      <c r="X188" s="237">
        <v>0</v>
      </c>
      <c r="Y188" s="237">
        <f>X188*K188</f>
        <v>0</v>
      </c>
      <c r="Z188" s="237">
        <v>0</v>
      </c>
      <c r="AA188" s="238">
        <f>Z188*K188</f>
        <v>0</v>
      </c>
      <c r="AR188" s="21" t="s">
        <v>251</v>
      </c>
      <c r="AT188" s="21" t="s">
        <v>192</v>
      </c>
      <c r="AU188" s="21" t="s">
        <v>89</v>
      </c>
      <c r="AY188" s="21" t="s">
        <v>191</v>
      </c>
      <c r="BE188" s="152">
        <f>IF(U188="základní",N188,0)</f>
        <v>0</v>
      </c>
      <c r="BF188" s="152">
        <f>IF(U188="snížená",N188,0)</f>
        <v>0</v>
      </c>
      <c r="BG188" s="152">
        <f>IF(U188="zákl. přenesená",N188,0)</f>
        <v>0</v>
      </c>
      <c r="BH188" s="152">
        <f>IF(U188="sníž. přenesená",N188,0)</f>
        <v>0</v>
      </c>
      <c r="BI188" s="152">
        <f>IF(U188="nulová",N188,0)</f>
        <v>0</v>
      </c>
      <c r="BJ188" s="21" t="s">
        <v>89</v>
      </c>
      <c r="BK188" s="152">
        <f>ROUND(L188*K188,2)</f>
        <v>0</v>
      </c>
      <c r="BL188" s="21" t="s">
        <v>251</v>
      </c>
      <c r="BM188" s="21" t="s">
        <v>1675</v>
      </c>
    </row>
    <row r="189" s="1" customFormat="1" ht="16.5" customHeight="1">
      <c r="B189" s="46"/>
      <c r="C189" s="228" t="s">
        <v>646</v>
      </c>
      <c r="D189" s="228" t="s">
        <v>192</v>
      </c>
      <c r="E189" s="229" t="s">
        <v>2843</v>
      </c>
      <c r="F189" s="230" t="s">
        <v>2844</v>
      </c>
      <c r="G189" s="230"/>
      <c r="H189" s="230"/>
      <c r="I189" s="230"/>
      <c r="J189" s="231" t="s">
        <v>348</v>
      </c>
      <c r="K189" s="232">
        <v>9</v>
      </c>
      <c r="L189" s="233">
        <v>0</v>
      </c>
      <c r="M189" s="234"/>
      <c r="N189" s="235">
        <f>ROUND(L189*K189,2)</f>
        <v>0</v>
      </c>
      <c r="O189" s="235"/>
      <c r="P189" s="235"/>
      <c r="Q189" s="235"/>
      <c r="R189" s="48"/>
      <c r="T189" s="236" t="s">
        <v>22</v>
      </c>
      <c r="U189" s="56" t="s">
        <v>46</v>
      </c>
      <c r="V189" s="47"/>
      <c r="W189" s="237">
        <f>V189*K189</f>
        <v>0</v>
      </c>
      <c r="X189" s="237">
        <v>0</v>
      </c>
      <c r="Y189" s="237">
        <f>X189*K189</f>
        <v>0</v>
      </c>
      <c r="Z189" s="237">
        <v>0</v>
      </c>
      <c r="AA189" s="238">
        <f>Z189*K189</f>
        <v>0</v>
      </c>
      <c r="AR189" s="21" t="s">
        <v>251</v>
      </c>
      <c r="AT189" s="21" t="s">
        <v>192</v>
      </c>
      <c r="AU189" s="21" t="s">
        <v>89</v>
      </c>
      <c r="AY189" s="21" t="s">
        <v>191</v>
      </c>
      <c r="BE189" s="152">
        <f>IF(U189="základní",N189,0)</f>
        <v>0</v>
      </c>
      <c r="BF189" s="152">
        <f>IF(U189="snížená",N189,0)</f>
        <v>0</v>
      </c>
      <c r="BG189" s="152">
        <f>IF(U189="zákl. přenesená",N189,0)</f>
        <v>0</v>
      </c>
      <c r="BH189" s="152">
        <f>IF(U189="sníž. přenesená",N189,0)</f>
        <v>0</v>
      </c>
      <c r="BI189" s="152">
        <f>IF(U189="nulová",N189,0)</f>
        <v>0</v>
      </c>
      <c r="BJ189" s="21" t="s">
        <v>89</v>
      </c>
      <c r="BK189" s="152">
        <f>ROUND(L189*K189,2)</f>
        <v>0</v>
      </c>
      <c r="BL189" s="21" t="s">
        <v>251</v>
      </c>
      <c r="BM189" s="21" t="s">
        <v>1683</v>
      </c>
    </row>
    <row r="190" s="1" customFormat="1" ht="16.5" customHeight="1">
      <c r="B190" s="46"/>
      <c r="C190" s="228" t="s">
        <v>651</v>
      </c>
      <c r="D190" s="228" t="s">
        <v>192</v>
      </c>
      <c r="E190" s="229" t="s">
        <v>2845</v>
      </c>
      <c r="F190" s="230" t="s">
        <v>2846</v>
      </c>
      <c r="G190" s="230"/>
      <c r="H190" s="230"/>
      <c r="I190" s="230"/>
      <c r="J190" s="231" t="s">
        <v>348</v>
      </c>
      <c r="K190" s="232">
        <v>146</v>
      </c>
      <c r="L190" s="233">
        <v>0</v>
      </c>
      <c r="M190" s="234"/>
      <c r="N190" s="235">
        <f>ROUND(L190*K190,2)</f>
        <v>0</v>
      </c>
      <c r="O190" s="235"/>
      <c r="P190" s="235"/>
      <c r="Q190" s="235"/>
      <c r="R190" s="48"/>
      <c r="T190" s="236" t="s">
        <v>22</v>
      </c>
      <c r="U190" s="56" t="s">
        <v>46</v>
      </c>
      <c r="V190" s="47"/>
      <c r="W190" s="237">
        <f>V190*K190</f>
        <v>0</v>
      </c>
      <c r="X190" s="237">
        <v>0</v>
      </c>
      <c r="Y190" s="237">
        <f>X190*K190</f>
        <v>0</v>
      </c>
      <c r="Z190" s="237">
        <v>0</v>
      </c>
      <c r="AA190" s="238">
        <f>Z190*K190</f>
        <v>0</v>
      </c>
      <c r="AR190" s="21" t="s">
        <v>251</v>
      </c>
      <c r="AT190" s="21" t="s">
        <v>192</v>
      </c>
      <c r="AU190" s="21" t="s">
        <v>89</v>
      </c>
      <c r="AY190" s="21" t="s">
        <v>191</v>
      </c>
      <c r="BE190" s="152">
        <f>IF(U190="základní",N190,0)</f>
        <v>0</v>
      </c>
      <c r="BF190" s="152">
        <f>IF(U190="snížená",N190,0)</f>
        <v>0</v>
      </c>
      <c r="BG190" s="152">
        <f>IF(U190="zákl. přenesená",N190,0)</f>
        <v>0</v>
      </c>
      <c r="BH190" s="152">
        <f>IF(U190="sníž. přenesená",N190,0)</f>
        <v>0</v>
      </c>
      <c r="BI190" s="152">
        <f>IF(U190="nulová",N190,0)</f>
        <v>0</v>
      </c>
      <c r="BJ190" s="21" t="s">
        <v>89</v>
      </c>
      <c r="BK190" s="152">
        <f>ROUND(L190*K190,2)</f>
        <v>0</v>
      </c>
      <c r="BL190" s="21" t="s">
        <v>251</v>
      </c>
      <c r="BM190" s="21" t="s">
        <v>1689</v>
      </c>
    </row>
    <row r="191" s="1" customFormat="1" ht="16.5" customHeight="1">
      <c r="B191" s="46"/>
      <c r="C191" s="228" t="s">
        <v>655</v>
      </c>
      <c r="D191" s="228" t="s">
        <v>192</v>
      </c>
      <c r="E191" s="229" t="s">
        <v>2847</v>
      </c>
      <c r="F191" s="230" t="s">
        <v>2848</v>
      </c>
      <c r="G191" s="230"/>
      <c r="H191" s="230"/>
      <c r="I191" s="230"/>
      <c r="J191" s="231" t="s">
        <v>348</v>
      </c>
      <c r="K191" s="232">
        <v>123</v>
      </c>
      <c r="L191" s="233">
        <v>0</v>
      </c>
      <c r="M191" s="234"/>
      <c r="N191" s="235">
        <f>ROUND(L191*K191,2)</f>
        <v>0</v>
      </c>
      <c r="O191" s="235"/>
      <c r="P191" s="235"/>
      <c r="Q191" s="235"/>
      <c r="R191" s="48"/>
      <c r="T191" s="236" t="s">
        <v>22</v>
      </c>
      <c r="U191" s="56" t="s">
        <v>46</v>
      </c>
      <c r="V191" s="47"/>
      <c r="W191" s="237">
        <f>V191*K191</f>
        <v>0</v>
      </c>
      <c r="X191" s="237">
        <v>0</v>
      </c>
      <c r="Y191" s="237">
        <f>X191*K191</f>
        <v>0</v>
      </c>
      <c r="Z191" s="237">
        <v>0</v>
      </c>
      <c r="AA191" s="238">
        <f>Z191*K191</f>
        <v>0</v>
      </c>
      <c r="AR191" s="21" t="s">
        <v>251</v>
      </c>
      <c r="AT191" s="21" t="s">
        <v>192</v>
      </c>
      <c r="AU191" s="21" t="s">
        <v>89</v>
      </c>
      <c r="AY191" s="21" t="s">
        <v>191</v>
      </c>
      <c r="BE191" s="152">
        <f>IF(U191="základní",N191,0)</f>
        <v>0</v>
      </c>
      <c r="BF191" s="152">
        <f>IF(U191="snížená",N191,0)</f>
        <v>0</v>
      </c>
      <c r="BG191" s="152">
        <f>IF(U191="zákl. přenesená",N191,0)</f>
        <v>0</v>
      </c>
      <c r="BH191" s="152">
        <f>IF(U191="sníž. přenesená",N191,0)</f>
        <v>0</v>
      </c>
      <c r="BI191" s="152">
        <f>IF(U191="nulová",N191,0)</f>
        <v>0</v>
      </c>
      <c r="BJ191" s="21" t="s">
        <v>89</v>
      </c>
      <c r="BK191" s="152">
        <f>ROUND(L191*K191,2)</f>
        <v>0</v>
      </c>
      <c r="BL191" s="21" t="s">
        <v>251</v>
      </c>
      <c r="BM191" s="21" t="s">
        <v>2137</v>
      </c>
    </row>
    <row r="192" s="1" customFormat="1" ht="16.5" customHeight="1">
      <c r="B192" s="46"/>
      <c r="C192" s="228" t="s">
        <v>660</v>
      </c>
      <c r="D192" s="228" t="s">
        <v>192</v>
      </c>
      <c r="E192" s="229" t="s">
        <v>2849</v>
      </c>
      <c r="F192" s="230" t="s">
        <v>2850</v>
      </c>
      <c r="G192" s="230"/>
      <c r="H192" s="230"/>
      <c r="I192" s="230"/>
      <c r="J192" s="231" t="s">
        <v>348</v>
      </c>
      <c r="K192" s="232">
        <v>120</v>
      </c>
      <c r="L192" s="233">
        <v>0</v>
      </c>
      <c r="M192" s="234"/>
      <c r="N192" s="235">
        <f>ROUND(L192*K192,2)</f>
        <v>0</v>
      </c>
      <c r="O192" s="235"/>
      <c r="P192" s="235"/>
      <c r="Q192" s="235"/>
      <c r="R192" s="48"/>
      <c r="T192" s="236" t="s">
        <v>22</v>
      </c>
      <c r="U192" s="56" t="s">
        <v>46</v>
      </c>
      <c r="V192" s="47"/>
      <c r="W192" s="237">
        <f>V192*K192</f>
        <v>0</v>
      </c>
      <c r="X192" s="237">
        <v>0</v>
      </c>
      <c r="Y192" s="237">
        <f>X192*K192</f>
        <v>0</v>
      </c>
      <c r="Z192" s="237">
        <v>0</v>
      </c>
      <c r="AA192" s="238">
        <f>Z192*K192</f>
        <v>0</v>
      </c>
      <c r="AR192" s="21" t="s">
        <v>251</v>
      </c>
      <c r="AT192" s="21" t="s">
        <v>192</v>
      </c>
      <c r="AU192" s="21" t="s">
        <v>89</v>
      </c>
      <c r="AY192" s="21" t="s">
        <v>191</v>
      </c>
      <c r="BE192" s="152">
        <f>IF(U192="základní",N192,0)</f>
        <v>0</v>
      </c>
      <c r="BF192" s="152">
        <f>IF(U192="snížená",N192,0)</f>
        <v>0</v>
      </c>
      <c r="BG192" s="152">
        <f>IF(U192="zákl. přenesená",N192,0)</f>
        <v>0</v>
      </c>
      <c r="BH192" s="152">
        <f>IF(U192="sníž. přenesená",N192,0)</f>
        <v>0</v>
      </c>
      <c r="BI192" s="152">
        <f>IF(U192="nulová",N192,0)</f>
        <v>0</v>
      </c>
      <c r="BJ192" s="21" t="s">
        <v>89</v>
      </c>
      <c r="BK192" s="152">
        <f>ROUND(L192*K192,2)</f>
        <v>0</v>
      </c>
      <c r="BL192" s="21" t="s">
        <v>251</v>
      </c>
      <c r="BM192" s="21" t="s">
        <v>2147</v>
      </c>
    </row>
    <row r="193" s="1" customFormat="1" ht="16.5" customHeight="1">
      <c r="B193" s="46"/>
      <c r="C193" s="228" t="s">
        <v>1070</v>
      </c>
      <c r="D193" s="228" t="s">
        <v>192</v>
      </c>
      <c r="E193" s="229" t="s">
        <v>2851</v>
      </c>
      <c r="F193" s="230" t="s">
        <v>2852</v>
      </c>
      <c r="G193" s="230"/>
      <c r="H193" s="230"/>
      <c r="I193" s="230"/>
      <c r="J193" s="231" t="s">
        <v>348</v>
      </c>
      <c r="K193" s="232">
        <v>25</v>
      </c>
      <c r="L193" s="233">
        <v>0</v>
      </c>
      <c r="M193" s="234"/>
      <c r="N193" s="235">
        <f>ROUND(L193*K193,2)</f>
        <v>0</v>
      </c>
      <c r="O193" s="235"/>
      <c r="P193" s="235"/>
      <c r="Q193" s="235"/>
      <c r="R193" s="48"/>
      <c r="T193" s="236" t="s">
        <v>22</v>
      </c>
      <c r="U193" s="56" t="s">
        <v>46</v>
      </c>
      <c r="V193" s="47"/>
      <c r="W193" s="237">
        <f>V193*K193</f>
        <v>0</v>
      </c>
      <c r="X193" s="237">
        <v>0</v>
      </c>
      <c r="Y193" s="237">
        <f>X193*K193</f>
        <v>0</v>
      </c>
      <c r="Z193" s="237">
        <v>0</v>
      </c>
      <c r="AA193" s="238">
        <f>Z193*K193</f>
        <v>0</v>
      </c>
      <c r="AR193" s="21" t="s">
        <v>251</v>
      </c>
      <c r="AT193" s="21" t="s">
        <v>192</v>
      </c>
      <c r="AU193" s="21" t="s">
        <v>89</v>
      </c>
      <c r="AY193" s="21" t="s">
        <v>191</v>
      </c>
      <c r="BE193" s="152">
        <f>IF(U193="základní",N193,0)</f>
        <v>0</v>
      </c>
      <c r="BF193" s="152">
        <f>IF(U193="snížená",N193,0)</f>
        <v>0</v>
      </c>
      <c r="BG193" s="152">
        <f>IF(U193="zákl. přenesená",N193,0)</f>
        <v>0</v>
      </c>
      <c r="BH193" s="152">
        <f>IF(U193="sníž. přenesená",N193,0)</f>
        <v>0</v>
      </c>
      <c r="BI193" s="152">
        <f>IF(U193="nulová",N193,0)</f>
        <v>0</v>
      </c>
      <c r="BJ193" s="21" t="s">
        <v>89</v>
      </c>
      <c r="BK193" s="152">
        <f>ROUND(L193*K193,2)</f>
        <v>0</v>
      </c>
      <c r="BL193" s="21" t="s">
        <v>251</v>
      </c>
      <c r="BM193" s="21" t="s">
        <v>2156</v>
      </c>
    </row>
    <row r="194" s="1" customFormat="1" ht="25.5" customHeight="1">
      <c r="B194" s="46"/>
      <c r="C194" s="228" t="s">
        <v>1074</v>
      </c>
      <c r="D194" s="228" t="s">
        <v>192</v>
      </c>
      <c r="E194" s="229" t="s">
        <v>2853</v>
      </c>
      <c r="F194" s="230" t="s">
        <v>2854</v>
      </c>
      <c r="G194" s="230"/>
      <c r="H194" s="230"/>
      <c r="I194" s="230"/>
      <c r="J194" s="231" t="s">
        <v>348</v>
      </c>
      <c r="K194" s="232">
        <v>120</v>
      </c>
      <c r="L194" s="233">
        <v>0</v>
      </c>
      <c r="M194" s="234"/>
      <c r="N194" s="235">
        <f>ROUND(L194*K194,2)</f>
        <v>0</v>
      </c>
      <c r="O194" s="235"/>
      <c r="P194" s="235"/>
      <c r="Q194" s="235"/>
      <c r="R194" s="48"/>
      <c r="T194" s="236" t="s">
        <v>22</v>
      </c>
      <c r="U194" s="56" t="s">
        <v>46</v>
      </c>
      <c r="V194" s="47"/>
      <c r="W194" s="237">
        <f>V194*K194</f>
        <v>0</v>
      </c>
      <c r="X194" s="237">
        <v>0</v>
      </c>
      <c r="Y194" s="237">
        <f>X194*K194</f>
        <v>0</v>
      </c>
      <c r="Z194" s="237">
        <v>0</v>
      </c>
      <c r="AA194" s="238">
        <f>Z194*K194</f>
        <v>0</v>
      </c>
      <c r="AR194" s="21" t="s">
        <v>251</v>
      </c>
      <c r="AT194" s="21" t="s">
        <v>192</v>
      </c>
      <c r="AU194" s="21" t="s">
        <v>89</v>
      </c>
      <c r="AY194" s="21" t="s">
        <v>191</v>
      </c>
      <c r="BE194" s="152">
        <f>IF(U194="základní",N194,0)</f>
        <v>0</v>
      </c>
      <c r="BF194" s="152">
        <f>IF(U194="snížená",N194,0)</f>
        <v>0</v>
      </c>
      <c r="BG194" s="152">
        <f>IF(U194="zákl. přenesená",N194,0)</f>
        <v>0</v>
      </c>
      <c r="BH194" s="152">
        <f>IF(U194="sníž. přenesená",N194,0)</f>
        <v>0</v>
      </c>
      <c r="BI194" s="152">
        <f>IF(U194="nulová",N194,0)</f>
        <v>0</v>
      </c>
      <c r="BJ194" s="21" t="s">
        <v>89</v>
      </c>
      <c r="BK194" s="152">
        <f>ROUND(L194*K194,2)</f>
        <v>0</v>
      </c>
      <c r="BL194" s="21" t="s">
        <v>251</v>
      </c>
      <c r="BM194" s="21" t="s">
        <v>2165</v>
      </c>
    </row>
    <row r="195" s="1" customFormat="1" ht="16.5" customHeight="1">
      <c r="B195" s="46"/>
      <c r="C195" s="228" t="s">
        <v>1078</v>
      </c>
      <c r="D195" s="228" t="s">
        <v>192</v>
      </c>
      <c r="E195" s="229" t="s">
        <v>2855</v>
      </c>
      <c r="F195" s="230" t="s">
        <v>2856</v>
      </c>
      <c r="G195" s="230"/>
      <c r="H195" s="230"/>
      <c r="I195" s="230"/>
      <c r="J195" s="231" t="s">
        <v>1767</v>
      </c>
      <c r="K195" s="232">
        <v>1</v>
      </c>
      <c r="L195" s="233">
        <v>0</v>
      </c>
      <c r="M195" s="234"/>
      <c r="N195" s="235">
        <f>ROUND(L195*K195,2)</f>
        <v>0</v>
      </c>
      <c r="O195" s="235"/>
      <c r="P195" s="235"/>
      <c r="Q195" s="235"/>
      <c r="R195" s="48"/>
      <c r="T195" s="236" t="s">
        <v>22</v>
      </c>
      <c r="U195" s="56" t="s">
        <v>46</v>
      </c>
      <c r="V195" s="47"/>
      <c r="W195" s="237">
        <f>V195*K195</f>
        <v>0</v>
      </c>
      <c r="X195" s="237">
        <v>0</v>
      </c>
      <c r="Y195" s="237">
        <f>X195*K195</f>
        <v>0</v>
      </c>
      <c r="Z195" s="237">
        <v>0</v>
      </c>
      <c r="AA195" s="238">
        <f>Z195*K195</f>
        <v>0</v>
      </c>
      <c r="AR195" s="21" t="s">
        <v>251</v>
      </c>
      <c r="AT195" s="21" t="s">
        <v>192</v>
      </c>
      <c r="AU195" s="21" t="s">
        <v>89</v>
      </c>
      <c r="AY195" s="21" t="s">
        <v>191</v>
      </c>
      <c r="BE195" s="152">
        <f>IF(U195="základní",N195,0)</f>
        <v>0</v>
      </c>
      <c r="BF195" s="152">
        <f>IF(U195="snížená",N195,0)</f>
        <v>0</v>
      </c>
      <c r="BG195" s="152">
        <f>IF(U195="zákl. přenesená",N195,0)</f>
        <v>0</v>
      </c>
      <c r="BH195" s="152">
        <f>IF(U195="sníž. přenesená",N195,0)</f>
        <v>0</v>
      </c>
      <c r="BI195" s="152">
        <f>IF(U195="nulová",N195,0)</f>
        <v>0</v>
      </c>
      <c r="BJ195" s="21" t="s">
        <v>89</v>
      </c>
      <c r="BK195" s="152">
        <f>ROUND(L195*K195,2)</f>
        <v>0</v>
      </c>
      <c r="BL195" s="21" t="s">
        <v>251</v>
      </c>
      <c r="BM195" s="21" t="s">
        <v>2173</v>
      </c>
    </row>
    <row r="196" s="1" customFormat="1" ht="16.5" customHeight="1">
      <c r="B196" s="46"/>
      <c r="C196" s="228" t="s">
        <v>1080</v>
      </c>
      <c r="D196" s="228" t="s">
        <v>192</v>
      </c>
      <c r="E196" s="229" t="s">
        <v>2857</v>
      </c>
      <c r="F196" s="230" t="s">
        <v>2858</v>
      </c>
      <c r="G196" s="230"/>
      <c r="H196" s="230"/>
      <c r="I196" s="230"/>
      <c r="J196" s="231" t="s">
        <v>1767</v>
      </c>
      <c r="K196" s="232">
        <v>1</v>
      </c>
      <c r="L196" s="233">
        <v>0</v>
      </c>
      <c r="M196" s="234"/>
      <c r="N196" s="235">
        <f>ROUND(L196*K196,2)</f>
        <v>0</v>
      </c>
      <c r="O196" s="235"/>
      <c r="P196" s="235"/>
      <c r="Q196" s="235"/>
      <c r="R196" s="48"/>
      <c r="T196" s="236" t="s">
        <v>22</v>
      </c>
      <c r="U196" s="56" t="s">
        <v>46</v>
      </c>
      <c r="V196" s="47"/>
      <c r="W196" s="237">
        <f>V196*K196</f>
        <v>0</v>
      </c>
      <c r="X196" s="237">
        <v>0</v>
      </c>
      <c r="Y196" s="237">
        <f>X196*K196</f>
        <v>0</v>
      </c>
      <c r="Z196" s="237">
        <v>0</v>
      </c>
      <c r="AA196" s="238">
        <f>Z196*K196</f>
        <v>0</v>
      </c>
      <c r="AR196" s="21" t="s">
        <v>251</v>
      </c>
      <c r="AT196" s="21" t="s">
        <v>192</v>
      </c>
      <c r="AU196" s="21" t="s">
        <v>89</v>
      </c>
      <c r="AY196" s="21" t="s">
        <v>191</v>
      </c>
      <c r="BE196" s="152">
        <f>IF(U196="základní",N196,0)</f>
        <v>0</v>
      </c>
      <c r="BF196" s="152">
        <f>IF(U196="snížená",N196,0)</f>
        <v>0</v>
      </c>
      <c r="BG196" s="152">
        <f>IF(U196="zákl. přenesená",N196,0)</f>
        <v>0</v>
      </c>
      <c r="BH196" s="152">
        <f>IF(U196="sníž. přenesená",N196,0)</f>
        <v>0</v>
      </c>
      <c r="BI196" s="152">
        <f>IF(U196="nulová",N196,0)</f>
        <v>0</v>
      </c>
      <c r="BJ196" s="21" t="s">
        <v>89</v>
      </c>
      <c r="BK196" s="152">
        <f>ROUND(L196*K196,2)</f>
        <v>0</v>
      </c>
      <c r="BL196" s="21" t="s">
        <v>251</v>
      </c>
      <c r="BM196" s="21" t="s">
        <v>2181</v>
      </c>
    </row>
    <row r="197" s="1" customFormat="1" ht="25.5" customHeight="1">
      <c r="B197" s="46"/>
      <c r="C197" s="228" t="s">
        <v>1467</v>
      </c>
      <c r="D197" s="228" t="s">
        <v>192</v>
      </c>
      <c r="E197" s="229" t="s">
        <v>2859</v>
      </c>
      <c r="F197" s="230" t="s">
        <v>2860</v>
      </c>
      <c r="G197" s="230"/>
      <c r="H197" s="230"/>
      <c r="I197" s="230"/>
      <c r="J197" s="231" t="s">
        <v>1767</v>
      </c>
      <c r="K197" s="232">
        <v>1</v>
      </c>
      <c r="L197" s="233">
        <v>0</v>
      </c>
      <c r="M197" s="234"/>
      <c r="N197" s="235">
        <f>ROUND(L197*K197,2)</f>
        <v>0</v>
      </c>
      <c r="O197" s="235"/>
      <c r="P197" s="235"/>
      <c r="Q197" s="235"/>
      <c r="R197" s="48"/>
      <c r="T197" s="236" t="s">
        <v>22</v>
      </c>
      <c r="U197" s="56" t="s">
        <v>46</v>
      </c>
      <c r="V197" s="47"/>
      <c r="W197" s="237">
        <f>V197*K197</f>
        <v>0</v>
      </c>
      <c r="X197" s="237">
        <v>0</v>
      </c>
      <c r="Y197" s="237">
        <f>X197*K197</f>
        <v>0</v>
      </c>
      <c r="Z197" s="237">
        <v>0</v>
      </c>
      <c r="AA197" s="238">
        <f>Z197*K197</f>
        <v>0</v>
      </c>
      <c r="AR197" s="21" t="s">
        <v>251</v>
      </c>
      <c r="AT197" s="21" t="s">
        <v>192</v>
      </c>
      <c r="AU197" s="21" t="s">
        <v>89</v>
      </c>
      <c r="AY197" s="21" t="s">
        <v>191</v>
      </c>
      <c r="BE197" s="152">
        <f>IF(U197="základní",N197,0)</f>
        <v>0</v>
      </c>
      <c r="BF197" s="152">
        <f>IF(U197="snížená",N197,0)</f>
        <v>0</v>
      </c>
      <c r="BG197" s="152">
        <f>IF(U197="zákl. přenesená",N197,0)</f>
        <v>0</v>
      </c>
      <c r="BH197" s="152">
        <f>IF(U197="sníž. přenesená",N197,0)</f>
        <v>0</v>
      </c>
      <c r="BI197" s="152">
        <f>IF(U197="nulová",N197,0)</f>
        <v>0</v>
      </c>
      <c r="BJ197" s="21" t="s">
        <v>89</v>
      </c>
      <c r="BK197" s="152">
        <f>ROUND(L197*K197,2)</f>
        <v>0</v>
      </c>
      <c r="BL197" s="21" t="s">
        <v>251</v>
      </c>
      <c r="BM197" s="21" t="s">
        <v>2189</v>
      </c>
    </row>
    <row r="198" s="1" customFormat="1" ht="25.5" customHeight="1">
      <c r="B198" s="46"/>
      <c r="C198" s="228" t="s">
        <v>1469</v>
      </c>
      <c r="D198" s="228" t="s">
        <v>192</v>
      </c>
      <c r="E198" s="229" t="s">
        <v>2861</v>
      </c>
      <c r="F198" s="230" t="s">
        <v>2862</v>
      </c>
      <c r="G198" s="230"/>
      <c r="H198" s="230"/>
      <c r="I198" s="230"/>
      <c r="J198" s="231" t="s">
        <v>1767</v>
      </c>
      <c r="K198" s="232">
        <v>1</v>
      </c>
      <c r="L198" s="233">
        <v>0</v>
      </c>
      <c r="M198" s="234"/>
      <c r="N198" s="235">
        <f>ROUND(L198*K198,2)</f>
        <v>0</v>
      </c>
      <c r="O198" s="235"/>
      <c r="P198" s="235"/>
      <c r="Q198" s="235"/>
      <c r="R198" s="48"/>
      <c r="T198" s="236" t="s">
        <v>22</v>
      </c>
      <c r="U198" s="56" t="s">
        <v>46</v>
      </c>
      <c r="V198" s="47"/>
      <c r="W198" s="237">
        <f>V198*K198</f>
        <v>0</v>
      </c>
      <c r="X198" s="237">
        <v>0</v>
      </c>
      <c r="Y198" s="237">
        <f>X198*K198</f>
        <v>0</v>
      </c>
      <c r="Z198" s="237">
        <v>0</v>
      </c>
      <c r="AA198" s="238">
        <f>Z198*K198</f>
        <v>0</v>
      </c>
      <c r="AR198" s="21" t="s">
        <v>251</v>
      </c>
      <c r="AT198" s="21" t="s">
        <v>192</v>
      </c>
      <c r="AU198" s="21" t="s">
        <v>89</v>
      </c>
      <c r="AY198" s="21" t="s">
        <v>191</v>
      </c>
      <c r="BE198" s="152">
        <f>IF(U198="základní",N198,0)</f>
        <v>0</v>
      </c>
      <c r="BF198" s="152">
        <f>IF(U198="snížená",N198,0)</f>
        <v>0</v>
      </c>
      <c r="BG198" s="152">
        <f>IF(U198="zákl. přenesená",N198,0)</f>
        <v>0</v>
      </c>
      <c r="BH198" s="152">
        <f>IF(U198="sníž. přenesená",N198,0)</f>
        <v>0</v>
      </c>
      <c r="BI198" s="152">
        <f>IF(U198="nulová",N198,0)</f>
        <v>0</v>
      </c>
      <c r="BJ198" s="21" t="s">
        <v>89</v>
      </c>
      <c r="BK198" s="152">
        <f>ROUND(L198*K198,2)</f>
        <v>0</v>
      </c>
      <c r="BL198" s="21" t="s">
        <v>251</v>
      </c>
      <c r="BM198" s="21" t="s">
        <v>2198</v>
      </c>
    </row>
    <row r="199" s="1" customFormat="1" ht="25.5" customHeight="1">
      <c r="B199" s="46"/>
      <c r="C199" s="228" t="s">
        <v>1474</v>
      </c>
      <c r="D199" s="228" t="s">
        <v>192</v>
      </c>
      <c r="E199" s="229" t="s">
        <v>2863</v>
      </c>
      <c r="F199" s="230" t="s">
        <v>2864</v>
      </c>
      <c r="G199" s="230"/>
      <c r="H199" s="230"/>
      <c r="I199" s="230"/>
      <c r="J199" s="231" t="s">
        <v>1767</v>
      </c>
      <c r="K199" s="232">
        <v>1</v>
      </c>
      <c r="L199" s="233">
        <v>0</v>
      </c>
      <c r="M199" s="234"/>
      <c r="N199" s="235">
        <f>ROUND(L199*K199,2)</f>
        <v>0</v>
      </c>
      <c r="O199" s="235"/>
      <c r="P199" s="235"/>
      <c r="Q199" s="235"/>
      <c r="R199" s="48"/>
      <c r="T199" s="236" t="s">
        <v>22</v>
      </c>
      <c r="U199" s="56" t="s">
        <v>46</v>
      </c>
      <c r="V199" s="47"/>
      <c r="W199" s="237">
        <f>V199*K199</f>
        <v>0</v>
      </c>
      <c r="X199" s="237">
        <v>0</v>
      </c>
      <c r="Y199" s="237">
        <f>X199*K199</f>
        <v>0</v>
      </c>
      <c r="Z199" s="237">
        <v>0</v>
      </c>
      <c r="AA199" s="238">
        <f>Z199*K199</f>
        <v>0</v>
      </c>
      <c r="AR199" s="21" t="s">
        <v>251</v>
      </c>
      <c r="AT199" s="21" t="s">
        <v>192</v>
      </c>
      <c r="AU199" s="21" t="s">
        <v>89</v>
      </c>
      <c r="AY199" s="21" t="s">
        <v>191</v>
      </c>
      <c r="BE199" s="152">
        <f>IF(U199="základní",N199,0)</f>
        <v>0</v>
      </c>
      <c r="BF199" s="152">
        <f>IF(U199="snížená",N199,0)</f>
        <v>0</v>
      </c>
      <c r="BG199" s="152">
        <f>IF(U199="zákl. přenesená",N199,0)</f>
        <v>0</v>
      </c>
      <c r="BH199" s="152">
        <f>IF(U199="sníž. přenesená",N199,0)</f>
        <v>0</v>
      </c>
      <c r="BI199" s="152">
        <f>IF(U199="nulová",N199,0)</f>
        <v>0</v>
      </c>
      <c r="BJ199" s="21" t="s">
        <v>89</v>
      </c>
      <c r="BK199" s="152">
        <f>ROUND(L199*K199,2)</f>
        <v>0</v>
      </c>
      <c r="BL199" s="21" t="s">
        <v>251</v>
      </c>
      <c r="BM199" s="21" t="s">
        <v>2206</v>
      </c>
    </row>
    <row r="200" s="1" customFormat="1" ht="38.25" customHeight="1">
      <c r="B200" s="46"/>
      <c r="C200" s="228" t="s">
        <v>1479</v>
      </c>
      <c r="D200" s="228" t="s">
        <v>192</v>
      </c>
      <c r="E200" s="229" t="s">
        <v>2865</v>
      </c>
      <c r="F200" s="230" t="s">
        <v>2866</v>
      </c>
      <c r="G200" s="230"/>
      <c r="H200" s="230"/>
      <c r="I200" s="230"/>
      <c r="J200" s="231" t="s">
        <v>348</v>
      </c>
      <c r="K200" s="232">
        <v>45</v>
      </c>
      <c r="L200" s="233">
        <v>0</v>
      </c>
      <c r="M200" s="234"/>
      <c r="N200" s="235">
        <f>ROUND(L200*K200,2)</f>
        <v>0</v>
      </c>
      <c r="O200" s="235"/>
      <c r="P200" s="235"/>
      <c r="Q200" s="235"/>
      <c r="R200" s="48"/>
      <c r="T200" s="236" t="s">
        <v>22</v>
      </c>
      <c r="U200" s="56" t="s">
        <v>46</v>
      </c>
      <c r="V200" s="47"/>
      <c r="W200" s="237">
        <f>V200*K200</f>
        <v>0</v>
      </c>
      <c r="X200" s="237">
        <v>0</v>
      </c>
      <c r="Y200" s="237">
        <f>X200*K200</f>
        <v>0</v>
      </c>
      <c r="Z200" s="237">
        <v>0</v>
      </c>
      <c r="AA200" s="238">
        <f>Z200*K200</f>
        <v>0</v>
      </c>
      <c r="AR200" s="21" t="s">
        <v>251</v>
      </c>
      <c r="AT200" s="21" t="s">
        <v>192</v>
      </c>
      <c r="AU200" s="21" t="s">
        <v>89</v>
      </c>
      <c r="AY200" s="21" t="s">
        <v>191</v>
      </c>
      <c r="BE200" s="152">
        <f>IF(U200="základní",N200,0)</f>
        <v>0</v>
      </c>
      <c r="BF200" s="152">
        <f>IF(U200="snížená",N200,0)</f>
        <v>0</v>
      </c>
      <c r="BG200" s="152">
        <f>IF(U200="zákl. přenesená",N200,0)</f>
        <v>0</v>
      </c>
      <c r="BH200" s="152">
        <f>IF(U200="sníž. přenesená",N200,0)</f>
        <v>0</v>
      </c>
      <c r="BI200" s="152">
        <f>IF(U200="nulová",N200,0)</f>
        <v>0</v>
      </c>
      <c r="BJ200" s="21" t="s">
        <v>89</v>
      </c>
      <c r="BK200" s="152">
        <f>ROUND(L200*K200,2)</f>
        <v>0</v>
      </c>
      <c r="BL200" s="21" t="s">
        <v>251</v>
      </c>
      <c r="BM200" s="21" t="s">
        <v>2215</v>
      </c>
    </row>
    <row r="201" s="1" customFormat="1" ht="16.5" customHeight="1">
      <c r="B201" s="46"/>
      <c r="C201" s="228" t="s">
        <v>1483</v>
      </c>
      <c r="D201" s="228" t="s">
        <v>192</v>
      </c>
      <c r="E201" s="229" t="s">
        <v>2867</v>
      </c>
      <c r="F201" s="230" t="s">
        <v>2868</v>
      </c>
      <c r="G201" s="230"/>
      <c r="H201" s="230"/>
      <c r="I201" s="230"/>
      <c r="J201" s="231" t="s">
        <v>1767</v>
      </c>
      <c r="K201" s="232">
        <v>1</v>
      </c>
      <c r="L201" s="233">
        <v>0</v>
      </c>
      <c r="M201" s="234"/>
      <c r="N201" s="235">
        <f>ROUND(L201*K201,2)</f>
        <v>0</v>
      </c>
      <c r="O201" s="235"/>
      <c r="P201" s="235"/>
      <c r="Q201" s="235"/>
      <c r="R201" s="48"/>
      <c r="T201" s="236" t="s">
        <v>22</v>
      </c>
      <c r="U201" s="56" t="s">
        <v>46</v>
      </c>
      <c r="V201" s="47"/>
      <c r="W201" s="237">
        <f>V201*K201</f>
        <v>0</v>
      </c>
      <c r="X201" s="237">
        <v>0</v>
      </c>
      <c r="Y201" s="237">
        <f>X201*K201</f>
        <v>0</v>
      </c>
      <c r="Z201" s="237">
        <v>0</v>
      </c>
      <c r="AA201" s="238">
        <f>Z201*K201</f>
        <v>0</v>
      </c>
      <c r="AR201" s="21" t="s">
        <v>251</v>
      </c>
      <c r="AT201" s="21" t="s">
        <v>192</v>
      </c>
      <c r="AU201" s="21" t="s">
        <v>89</v>
      </c>
      <c r="AY201" s="21" t="s">
        <v>191</v>
      </c>
      <c r="BE201" s="152">
        <f>IF(U201="základní",N201,0)</f>
        <v>0</v>
      </c>
      <c r="BF201" s="152">
        <f>IF(U201="snížená",N201,0)</f>
        <v>0</v>
      </c>
      <c r="BG201" s="152">
        <f>IF(U201="zákl. přenesená",N201,0)</f>
        <v>0</v>
      </c>
      <c r="BH201" s="152">
        <f>IF(U201="sníž. přenesená",N201,0)</f>
        <v>0</v>
      </c>
      <c r="BI201" s="152">
        <f>IF(U201="nulová",N201,0)</f>
        <v>0</v>
      </c>
      <c r="BJ201" s="21" t="s">
        <v>89</v>
      </c>
      <c r="BK201" s="152">
        <f>ROUND(L201*K201,2)</f>
        <v>0</v>
      </c>
      <c r="BL201" s="21" t="s">
        <v>251</v>
      </c>
      <c r="BM201" s="21" t="s">
        <v>2224</v>
      </c>
    </row>
    <row r="202" s="1" customFormat="1" ht="25.5" customHeight="1">
      <c r="B202" s="46"/>
      <c r="C202" s="228" t="s">
        <v>1487</v>
      </c>
      <c r="D202" s="228" t="s">
        <v>192</v>
      </c>
      <c r="E202" s="229" t="s">
        <v>2869</v>
      </c>
      <c r="F202" s="230" t="s">
        <v>2870</v>
      </c>
      <c r="G202" s="230"/>
      <c r="H202" s="230"/>
      <c r="I202" s="230"/>
      <c r="J202" s="231" t="s">
        <v>1767</v>
      </c>
      <c r="K202" s="232">
        <v>1</v>
      </c>
      <c r="L202" s="233">
        <v>0</v>
      </c>
      <c r="M202" s="234"/>
      <c r="N202" s="235">
        <f>ROUND(L202*K202,2)</f>
        <v>0</v>
      </c>
      <c r="O202" s="235"/>
      <c r="P202" s="235"/>
      <c r="Q202" s="235"/>
      <c r="R202" s="48"/>
      <c r="T202" s="236" t="s">
        <v>22</v>
      </c>
      <c r="U202" s="56" t="s">
        <v>46</v>
      </c>
      <c r="V202" s="47"/>
      <c r="W202" s="237">
        <f>V202*K202</f>
        <v>0</v>
      </c>
      <c r="X202" s="237">
        <v>0</v>
      </c>
      <c r="Y202" s="237">
        <f>X202*K202</f>
        <v>0</v>
      </c>
      <c r="Z202" s="237">
        <v>0</v>
      </c>
      <c r="AA202" s="238">
        <f>Z202*K202</f>
        <v>0</v>
      </c>
      <c r="AR202" s="21" t="s">
        <v>251</v>
      </c>
      <c r="AT202" s="21" t="s">
        <v>192</v>
      </c>
      <c r="AU202" s="21" t="s">
        <v>89</v>
      </c>
      <c r="AY202" s="21" t="s">
        <v>191</v>
      </c>
      <c r="BE202" s="152">
        <f>IF(U202="základní",N202,0)</f>
        <v>0</v>
      </c>
      <c r="BF202" s="152">
        <f>IF(U202="snížená",N202,0)</f>
        <v>0</v>
      </c>
      <c r="BG202" s="152">
        <f>IF(U202="zákl. přenesená",N202,0)</f>
        <v>0</v>
      </c>
      <c r="BH202" s="152">
        <f>IF(U202="sníž. přenesená",N202,0)</f>
        <v>0</v>
      </c>
      <c r="BI202" s="152">
        <f>IF(U202="nulová",N202,0)</f>
        <v>0</v>
      </c>
      <c r="BJ202" s="21" t="s">
        <v>89</v>
      </c>
      <c r="BK202" s="152">
        <f>ROUND(L202*K202,2)</f>
        <v>0</v>
      </c>
      <c r="BL202" s="21" t="s">
        <v>251</v>
      </c>
      <c r="BM202" s="21" t="s">
        <v>2234</v>
      </c>
    </row>
    <row r="203" s="1" customFormat="1" ht="49.92" customHeight="1">
      <c r="B203" s="46"/>
      <c r="C203" s="47"/>
      <c r="D203" s="217" t="s">
        <v>282</v>
      </c>
      <c r="E203" s="47"/>
      <c r="F203" s="47"/>
      <c r="G203" s="47"/>
      <c r="H203" s="47"/>
      <c r="I203" s="47"/>
      <c r="J203" s="47"/>
      <c r="K203" s="47"/>
      <c r="L203" s="47"/>
      <c r="M203" s="47"/>
      <c r="N203" s="241">
        <f>BK203</f>
        <v>0</v>
      </c>
      <c r="O203" s="242"/>
      <c r="P203" s="242"/>
      <c r="Q203" s="242"/>
      <c r="R203" s="48"/>
      <c r="T203" s="197"/>
      <c r="U203" s="47"/>
      <c r="V203" s="47"/>
      <c r="W203" s="47"/>
      <c r="X203" s="47"/>
      <c r="Y203" s="47"/>
      <c r="Z203" s="47"/>
      <c r="AA203" s="100"/>
      <c r="AT203" s="21" t="s">
        <v>80</v>
      </c>
      <c r="AU203" s="21" t="s">
        <v>81</v>
      </c>
      <c r="AY203" s="21" t="s">
        <v>283</v>
      </c>
      <c r="BK203" s="152">
        <f>SUM(BK204:BK208)</f>
        <v>0</v>
      </c>
    </row>
    <row r="204" s="1" customFormat="1" ht="22.32" customHeight="1">
      <c r="B204" s="46"/>
      <c r="C204" s="243" t="s">
        <v>22</v>
      </c>
      <c r="D204" s="243" t="s">
        <v>192</v>
      </c>
      <c r="E204" s="244" t="s">
        <v>22</v>
      </c>
      <c r="F204" s="245" t="s">
        <v>22</v>
      </c>
      <c r="G204" s="245"/>
      <c r="H204" s="245"/>
      <c r="I204" s="245"/>
      <c r="J204" s="246" t="s">
        <v>22</v>
      </c>
      <c r="K204" s="247"/>
      <c r="L204" s="233"/>
      <c r="M204" s="235"/>
      <c r="N204" s="235">
        <f>BK204</f>
        <v>0</v>
      </c>
      <c r="O204" s="235"/>
      <c r="P204" s="235"/>
      <c r="Q204" s="235"/>
      <c r="R204" s="48"/>
      <c r="T204" s="236" t="s">
        <v>22</v>
      </c>
      <c r="U204" s="248" t="s">
        <v>46</v>
      </c>
      <c r="V204" s="47"/>
      <c r="W204" s="47"/>
      <c r="X204" s="47"/>
      <c r="Y204" s="47"/>
      <c r="Z204" s="47"/>
      <c r="AA204" s="100"/>
      <c r="AT204" s="21" t="s">
        <v>283</v>
      </c>
      <c r="AU204" s="21" t="s">
        <v>89</v>
      </c>
      <c r="AY204" s="21" t="s">
        <v>283</v>
      </c>
      <c r="BE204" s="152">
        <f>IF(U204="základní",N204,0)</f>
        <v>0</v>
      </c>
      <c r="BF204" s="152">
        <f>IF(U204="snížená",N204,0)</f>
        <v>0</v>
      </c>
      <c r="BG204" s="152">
        <f>IF(U204="zákl. přenesená",N204,0)</f>
        <v>0</v>
      </c>
      <c r="BH204" s="152">
        <f>IF(U204="sníž. přenesená",N204,0)</f>
        <v>0</v>
      </c>
      <c r="BI204" s="152">
        <f>IF(U204="nulová",N204,0)</f>
        <v>0</v>
      </c>
      <c r="BJ204" s="21" t="s">
        <v>89</v>
      </c>
      <c r="BK204" s="152">
        <f>L204*K204</f>
        <v>0</v>
      </c>
    </row>
    <row r="205" s="1" customFormat="1" ht="22.32" customHeight="1">
      <c r="B205" s="46"/>
      <c r="C205" s="243" t="s">
        <v>22</v>
      </c>
      <c r="D205" s="243" t="s">
        <v>192</v>
      </c>
      <c r="E205" s="244" t="s">
        <v>22</v>
      </c>
      <c r="F205" s="245" t="s">
        <v>22</v>
      </c>
      <c r="G205" s="245"/>
      <c r="H205" s="245"/>
      <c r="I205" s="245"/>
      <c r="J205" s="246" t="s">
        <v>22</v>
      </c>
      <c r="K205" s="247"/>
      <c r="L205" s="233"/>
      <c r="M205" s="235"/>
      <c r="N205" s="235">
        <f>BK205</f>
        <v>0</v>
      </c>
      <c r="O205" s="235"/>
      <c r="P205" s="235"/>
      <c r="Q205" s="235"/>
      <c r="R205" s="48"/>
      <c r="T205" s="236" t="s">
        <v>22</v>
      </c>
      <c r="U205" s="248" t="s">
        <v>46</v>
      </c>
      <c r="V205" s="47"/>
      <c r="W205" s="47"/>
      <c r="X205" s="47"/>
      <c r="Y205" s="47"/>
      <c r="Z205" s="47"/>
      <c r="AA205" s="100"/>
      <c r="AT205" s="21" t="s">
        <v>283</v>
      </c>
      <c r="AU205" s="21" t="s">
        <v>89</v>
      </c>
      <c r="AY205" s="21" t="s">
        <v>283</v>
      </c>
      <c r="BE205" s="152">
        <f>IF(U205="základní",N205,0)</f>
        <v>0</v>
      </c>
      <c r="BF205" s="152">
        <f>IF(U205="snížená",N205,0)</f>
        <v>0</v>
      </c>
      <c r="BG205" s="152">
        <f>IF(U205="zákl. přenesená",N205,0)</f>
        <v>0</v>
      </c>
      <c r="BH205" s="152">
        <f>IF(U205="sníž. přenesená",N205,0)</f>
        <v>0</v>
      </c>
      <c r="BI205" s="152">
        <f>IF(U205="nulová",N205,0)</f>
        <v>0</v>
      </c>
      <c r="BJ205" s="21" t="s">
        <v>89</v>
      </c>
      <c r="BK205" s="152">
        <f>L205*K205</f>
        <v>0</v>
      </c>
    </row>
    <row r="206" s="1" customFormat="1" ht="22.32" customHeight="1">
      <c r="B206" s="46"/>
      <c r="C206" s="243" t="s">
        <v>22</v>
      </c>
      <c r="D206" s="243" t="s">
        <v>192</v>
      </c>
      <c r="E206" s="244" t="s">
        <v>22</v>
      </c>
      <c r="F206" s="245" t="s">
        <v>22</v>
      </c>
      <c r="G206" s="245"/>
      <c r="H206" s="245"/>
      <c r="I206" s="245"/>
      <c r="J206" s="246" t="s">
        <v>22</v>
      </c>
      <c r="K206" s="247"/>
      <c r="L206" s="233"/>
      <c r="M206" s="235"/>
      <c r="N206" s="235">
        <f>BK206</f>
        <v>0</v>
      </c>
      <c r="O206" s="235"/>
      <c r="P206" s="235"/>
      <c r="Q206" s="235"/>
      <c r="R206" s="48"/>
      <c r="T206" s="236" t="s">
        <v>22</v>
      </c>
      <c r="U206" s="248" t="s">
        <v>46</v>
      </c>
      <c r="V206" s="47"/>
      <c r="W206" s="47"/>
      <c r="X206" s="47"/>
      <c r="Y206" s="47"/>
      <c r="Z206" s="47"/>
      <c r="AA206" s="100"/>
      <c r="AT206" s="21" t="s">
        <v>283</v>
      </c>
      <c r="AU206" s="21" t="s">
        <v>89</v>
      </c>
      <c r="AY206" s="21" t="s">
        <v>283</v>
      </c>
      <c r="BE206" s="152">
        <f>IF(U206="základní",N206,0)</f>
        <v>0</v>
      </c>
      <c r="BF206" s="152">
        <f>IF(U206="snížená",N206,0)</f>
        <v>0</v>
      </c>
      <c r="BG206" s="152">
        <f>IF(U206="zákl. přenesená",N206,0)</f>
        <v>0</v>
      </c>
      <c r="BH206" s="152">
        <f>IF(U206="sníž. přenesená",N206,0)</f>
        <v>0</v>
      </c>
      <c r="BI206" s="152">
        <f>IF(U206="nulová",N206,0)</f>
        <v>0</v>
      </c>
      <c r="BJ206" s="21" t="s">
        <v>89</v>
      </c>
      <c r="BK206" s="152">
        <f>L206*K206</f>
        <v>0</v>
      </c>
    </row>
    <row r="207" s="1" customFormat="1" ht="22.32" customHeight="1">
      <c r="B207" s="46"/>
      <c r="C207" s="243" t="s">
        <v>22</v>
      </c>
      <c r="D207" s="243" t="s">
        <v>192</v>
      </c>
      <c r="E207" s="244" t="s">
        <v>22</v>
      </c>
      <c r="F207" s="245" t="s">
        <v>22</v>
      </c>
      <c r="G207" s="245"/>
      <c r="H207" s="245"/>
      <c r="I207" s="245"/>
      <c r="J207" s="246" t="s">
        <v>22</v>
      </c>
      <c r="K207" s="247"/>
      <c r="L207" s="233"/>
      <c r="M207" s="235"/>
      <c r="N207" s="235">
        <f>BK207</f>
        <v>0</v>
      </c>
      <c r="O207" s="235"/>
      <c r="P207" s="235"/>
      <c r="Q207" s="235"/>
      <c r="R207" s="48"/>
      <c r="T207" s="236" t="s">
        <v>22</v>
      </c>
      <c r="U207" s="248" t="s">
        <v>46</v>
      </c>
      <c r="V207" s="47"/>
      <c r="W207" s="47"/>
      <c r="X207" s="47"/>
      <c r="Y207" s="47"/>
      <c r="Z207" s="47"/>
      <c r="AA207" s="100"/>
      <c r="AT207" s="21" t="s">
        <v>283</v>
      </c>
      <c r="AU207" s="21" t="s">
        <v>89</v>
      </c>
      <c r="AY207" s="21" t="s">
        <v>283</v>
      </c>
      <c r="BE207" s="152">
        <f>IF(U207="základní",N207,0)</f>
        <v>0</v>
      </c>
      <c r="BF207" s="152">
        <f>IF(U207="snížená",N207,0)</f>
        <v>0</v>
      </c>
      <c r="BG207" s="152">
        <f>IF(U207="zákl. přenesená",N207,0)</f>
        <v>0</v>
      </c>
      <c r="BH207" s="152">
        <f>IF(U207="sníž. přenesená",N207,0)</f>
        <v>0</v>
      </c>
      <c r="BI207" s="152">
        <f>IF(U207="nulová",N207,0)</f>
        <v>0</v>
      </c>
      <c r="BJ207" s="21" t="s">
        <v>89</v>
      </c>
      <c r="BK207" s="152">
        <f>L207*K207</f>
        <v>0</v>
      </c>
    </row>
    <row r="208" s="1" customFormat="1" ht="22.32" customHeight="1">
      <c r="B208" s="46"/>
      <c r="C208" s="243" t="s">
        <v>22</v>
      </c>
      <c r="D208" s="243" t="s">
        <v>192</v>
      </c>
      <c r="E208" s="244" t="s">
        <v>22</v>
      </c>
      <c r="F208" s="245" t="s">
        <v>22</v>
      </c>
      <c r="G208" s="245"/>
      <c r="H208" s="245"/>
      <c r="I208" s="245"/>
      <c r="J208" s="246" t="s">
        <v>22</v>
      </c>
      <c r="K208" s="247"/>
      <c r="L208" s="233"/>
      <c r="M208" s="235"/>
      <c r="N208" s="235">
        <f>BK208</f>
        <v>0</v>
      </c>
      <c r="O208" s="235"/>
      <c r="P208" s="235"/>
      <c r="Q208" s="235"/>
      <c r="R208" s="48"/>
      <c r="T208" s="236" t="s">
        <v>22</v>
      </c>
      <c r="U208" s="248" t="s">
        <v>46</v>
      </c>
      <c r="V208" s="72"/>
      <c r="W208" s="72"/>
      <c r="X208" s="72"/>
      <c r="Y208" s="72"/>
      <c r="Z208" s="72"/>
      <c r="AA208" s="74"/>
      <c r="AT208" s="21" t="s">
        <v>283</v>
      </c>
      <c r="AU208" s="21" t="s">
        <v>89</v>
      </c>
      <c r="AY208" s="21" t="s">
        <v>283</v>
      </c>
      <c r="BE208" s="152">
        <f>IF(U208="základní",N208,0)</f>
        <v>0</v>
      </c>
      <c r="BF208" s="152">
        <f>IF(U208="snížená",N208,0)</f>
        <v>0</v>
      </c>
      <c r="BG208" s="152">
        <f>IF(U208="zákl. přenesená",N208,0)</f>
        <v>0</v>
      </c>
      <c r="BH208" s="152">
        <f>IF(U208="sníž. přenesená",N208,0)</f>
        <v>0</v>
      </c>
      <c r="BI208" s="152">
        <f>IF(U208="nulová",N208,0)</f>
        <v>0</v>
      </c>
      <c r="BJ208" s="21" t="s">
        <v>89</v>
      </c>
      <c r="BK208" s="152">
        <f>L208*K208</f>
        <v>0</v>
      </c>
    </row>
    <row r="209" s="1" customFormat="1" ht="6.96" customHeight="1">
      <c r="B209" s="75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7"/>
    </row>
  </sheetData>
  <sheetProtection sheet="1" objects="1" scenarios="1" spinCount="10" saltValue="kzoouF7T8k7x45uaeb1A/4mVsxsG2UqIZpz4182CBmXUg1KcKj63eqKDe0uR1sz0803Y3KtfMKGJZ6BWzSsE9A==" hashValue="d9wjG8VRC2IjBWCFy1aHdAJ31rcJ53ZC/n42TcPfS89gk8kbncsleuwzqw7EUbxQzqEoH70ZJlUyjj6tyIT13Q==" algorithmName="SHA-512" password="CC35"/>
  <mergeCells count="315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7:Q97"/>
    <mergeCell ref="D98:H98"/>
    <mergeCell ref="N98:Q98"/>
    <mergeCell ref="D99:H99"/>
    <mergeCell ref="N99:Q99"/>
    <mergeCell ref="D100:H100"/>
    <mergeCell ref="N100:Q100"/>
    <mergeCell ref="D101:H101"/>
    <mergeCell ref="N101:Q101"/>
    <mergeCell ref="D102:H102"/>
    <mergeCell ref="N102:Q102"/>
    <mergeCell ref="N103:Q103"/>
    <mergeCell ref="L105:Q105"/>
    <mergeCell ref="C111:Q111"/>
    <mergeCell ref="F113:P113"/>
    <mergeCell ref="F114:P114"/>
    <mergeCell ref="F115:P115"/>
    <mergeCell ref="M117:P117"/>
    <mergeCell ref="M119:Q119"/>
    <mergeCell ref="M120:Q120"/>
    <mergeCell ref="F122:I122"/>
    <mergeCell ref="L122:M122"/>
    <mergeCell ref="N122:Q122"/>
    <mergeCell ref="F125:I125"/>
    <mergeCell ref="L125:M125"/>
    <mergeCell ref="N125:Q125"/>
    <mergeCell ref="F126:I126"/>
    <mergeCell ref="L126:M126"/>
    <mergeCell ref="N126:Q126"/>
    <mergeCell ref="F127:I127"/>
    <mergeCell ref="L127:M127"/>
    <mergeCell ref="N127:Q127"/>
    <mergeCell ref="F128:I128"/>
    <mergeCell ref="L128:M128"/>
    <mergeCell ref="N128:Q128"/>
    <mergeCell ref="F129:I129"/>
    <mergeCell ref="L129:M129"/>
    <mergeCell ref="N129:Q129"/>
    <mergeCell ref="F130:I130"/>
    <mergeCell ref="L130:M130"/>
    <mergeCell ref="N130:Q130"/>
    <mergeCell ref="F131:I131"/>
    <mergeCell ref="L131:M131"/>
    <mergeCell ref="N131:Q131"/>
    <mergeCell ref="F132:I132"/>
    <mergeCell ref="L132:M132"/>
    <mergeCell ref="N132:Q132"/>
    <mergeCell ref="F133:I133"/>
    <mergeCell ref="L133:M133"/>
    <mergeCell ref="N133:Q133"/>
    <mergeCell ref="F134:I134"/>
    <mergeCell ref="L134:M134"/>
    <mergeCell ref="N134:Q134"/>
    <mergeCell ref="F135:I135"/>
    <mergeCell ref="L135:M135"/>
    <mergeCell ref="N135:Q135"/>
    <mergeCell ref="F136:I136"/>
    <mergeCell ref="L136:M136"/>
    <mergeCell ref="N136:Q136"/>
    <mergeCell ref="F137:I137"/>
    <mergeCell ref="L137:M137"/>
    <mergeCell ref="N137:Q137"/>
    <mergeCell ref="F138:I138"/>
    <mergeCell ref="L138:M138"/>
    <mergeCell ref="N138:Q138"/>
    <mergeCell ref="F139:I139"/>
    <mergeCell ref="L139:M139"/>
    <mergeCell ref="N139:Q139"/>
    <mergeCell ref="F140:I140"/>
    <mergeCell ref="L140:M140"/>
    <mergeCell ref="N140:Q140"/>
    <mergeCell ref="F141:I141"/>
    <mergeCell ref="L141:M141"/>
    <mergeCell ref="N141:Q141"/>
    <mergeCell ref="F142:I142"/>
    <mergeCell ref="L142:M142"/>
    <mergeCell ref="N142:Q142"/>
    <mergeCell ref="F143:I143"/>
    <mergeCell ref="L143:M143"/>
    <mergeCell ref="N143:Q143"/>
    <mergeCell ref="F144:I144"/>
    <mergeCell ref="L144:M144"/>
    <mergeCell ref="N144:Q144"/>
    <mergeCell ref="F146:I146"/>
    <mergeCell ref="L146:M146"/>
    <mergeCell ref="N146:Q146"/>
    <mergeCell ref="F147:I147"/>
    <mergeCell ref="L147:M147"/>
    <mergeCell ref="N147:Q147"/>
    <mergeCell ref="F148:I148"/>
    <mergeCell ref="L148:M148"/>
    <mergeCell ref="N148:Q148"/>
    <mergeCell ref="F149:I149"/>
    <mergeCell ref="L149:M149"/>
    <mergeCell ref="N149:Q149"/>
    <mergeCell ref="F150:I150"/>
    <mergeCell ref="L150:M150"/>
    <mergeCell ref="N150:Q150"/>
    <mergeCell ref="F152:I152"/>
    <mergeCell ref="L152:M152"/>
    <mergeCell ref="N152:Q152"/>
    <mergeCell ref="F153:I153"/>
    <mergeCell ref="L153:M153"/>
    <mergeCell ref="N153:Q153"/>
    <mergeCell ref="F154:I154"/>
    <mergeCell ref="L154:M154"/>
    <mergeCell ref="N154:Q154"/>
    <mergeCell ref="F155:I155"/>
    <mergeCell ref="L155:M155"/>
    <mergeCell ref="N155:Q155"/>
    <mergeCell ref="F156:I156"/>
    <mergeCell ref="L156:M156"/>
    <mergeCell ref="N156:Q156"/>
    <mergeCell ref="F157:I157"/>
    <mergeCell ref="L157:M157"/>
    <mergeCell ref="N157:Q157"/>
    <mergeCell ref="F158:I158"/>
    <mergeCell ref="L158:M158"/>
    <mergeCell ref="N158:Q158"/>
    <mergeCell ref="F159:I159"/>
    <mergeCell ref="L159:M159"/>
    <mergeCell ref="N159:Q159"/>
    <mergeCell ref="F160:I160"/>
    <mergeCell ref="L160:M160"/>
    <mergeCell ref="N160:Q160"/>
    <mergeCell ref="F161:I161"/>
    <mergeCell ref="L161:M161"/>
    <mergeCell ref="N161:Q161"/>
    <mergeCell ref="F162:I162"/>
    <mergeCell ref="L162:M162"/>
    <mergeCell ref="N162:Q162"/>
    <mergeCell ref="F164:I164"/>
    <mergeCell ref="L164:M164"/>
    <mergeCell ref="N164:Q164"/>
    <mergeCell ref="F165:I165"/>
    <mergeCell ref="L165:M165"/>
    <mergeCell ref="N165:Q165"/>
    <mergeCell ref="F166:I166"/>
    <mergeCell ref="L166:M166"/>
    <mergeCell ref="N166:Q166"/>
    <mergeCell ref="F167:I167"/>
    <mergeCell ref="L167:M167"/>
    <mergeCell ref="N167:Q167"/>
    <mergeCell ref="F168:I168"/>
    <mergeCell ref="L168:M168"/>
    <mergeCell ref="N168:Q168"/>
    <mergeCell ref="F169:I169"/>
    <mergeCell ref="L169:M169"/>
    <mergeCell ref="N169:Q169"/>
    <mergeCell ref="F170:I170"/>
    <mergeCell ref="L170:M170"/>
    <mergeCell ref="N170:Q170"/>
    <mergeCell ref="F171:I171"/>
    <mergeCell ref="L171:M171"/>
    <mergeCell ref="N171:Q171"/>
    <mergeCell ref="F172:I172"/>
    <mergeCell ref="L172:M172"/>
    <mergeCell ref="N172:Q172"/>
    <mergeCell ref="F173:I173"/>
    <mergeCell ref="L173:M173"/>
    <mergeCell ref="N173:Q173"/>
    <mergeCell ref="F174:I174"/>
    <mergeCell ref="L174:M174"/>
    <mergeCell ref="N174:Q174"/>
    <mergeCell ref="F175:I175"/>
    <mergeCell ref="L175:M175"/>
    <mergeCell ref="N175:Q175"/>
    <mergeCell ref="F176:I176"/>
    <mergeCell ref="L176:M176"/>
    <mergeCell ref="N176:Q176"/>
    <mergeCell ref="F177:I177"/>
    <mergeCell ref="L177:M177"/>
    <mergeCell ref="N177:Q177"/>
    <mergeCell ref="F178:I178"/>
    <mergeCell ref="L178:M178"/>
    <mergeCell ref="N178:Q178"/>
    <mergeCell ref="F179:I179"/>
    <mergeCell ref="L179:M179"/>
    <mergeCell ref="N179:Q179"/>
    <mergeCell ref="F180:I180"/>
    <mergeCell ref="L180:M180"/>
    <mergeCell ref="N180:Q180"/>
    <mergeCell ref="F181:I181"/>
    <mergeCell ref="L181:M181"/>
    <mergeCell ref="N181:Q181"/>
    <mergeCell ref="F182:I182"/>
    <mergeCell ref="L182:M182"/>
    <mergeCell ref="N182:Q182"/>
    <mergeCell ref="F183:I183"/>
    <mergeCell ref="L183:M183"/>
    <mergeCell ref="N183:Q183"/>
    <mergeCell ref="F185:I185"/>
    <mergeCell ref="L185:M185"/>
    <mergeCell ref="N185:Q185"/>
    <mergeCell ref="F186:I186"/>
    <mergeCell ref="L186:M186"/>
    <mergeCell ref="N186:Q186"/>
    <mergeCell ref="F187:I187"/>
    <mergeCell ref="L187:M187"/>
    <mergeCell ref="N187:Q187"/>
    <mergeCell ref="F188:I188"/>
    <mergeCell ref="L188:M188"/>
    <mergeCell ref="N188:Q188"/>
    <mergeCell ref="F189:I189"/>
    <mergeCell ref="L189:M189"/>
    <mergeCell ref="N189:Q189"/>
    <mergeCell ref="F190:I190"/>
    <mergeCell ref="L190:M190"/>
    <mergeCell ref="N190:Q190"/>
    <mergeCell ref="F191:I191"/>
    <mergeCell ref="L191:M191"/>
    <mergeCell ref="N191:Q191"/>
    <mergeCell ref="F192:I192"/>
    <mergeCell ref="L192:M192"/>
    <mergeCell ref="N192:Q192"/>
    <mergeCell ref="F193:I193"/>
    <mergeCell ref="L193:M193"/>
    <mergeCell ref="N193:Q193"/>
    <mergeCell ref="F194:I194"/>
    <mergeCell ref="L194:M194"/>
    <mergeCell ref="N194:Q194"/>
    <mergeCell ref="F195:I195"/>
    <mergeCell ref="L195:M195"/>
    <mergeCell ref="N195:Q195"/>
    <mergeCell ref="F196:I196"/>
    <mergeCell ref="L196:M196"/>
    <mergeCell ref="N196:Q196"/>
    <mergeCell ref="F197:I197"/>
    <mergeCell ref="L197:M197"/>
    <mergeCell ref="N197:Q197"/>
    <mergeCell ref="F198:I198"/>
    <mergeCell ref="L198:M198"/>
    <mergeCell ref="N198:Q198"/>
    <mergeCell ref="F199:I199"/>
    <mergeCell ref="L199:M199"/>
    <mergeCell ref="N199:Q199"/>
    <mergeCell ref="F200:I200"/>
    <mergeCell ref="L200:M200"/>
    <mergeCell ref="N200:Q200"/>
    <mergeCell ref="F201:I201"/>
    <mergeCell ref="L201:M201"/>
    <mergeCell ref="N201:Q201"/>
    <mergeCell ref="F202:I202"/>
    <mergeCell ref="L202:M202"/>
    <mergeCell ref="N202:Q202"/>
    <mergeCell ref="F204:I204"/>
    <mergeCell ref="L204:M204"/>
    <mergeCell ref="N204:Q204"/>
    <mergeCell ref="F205:I205"/>
    <mergeCell ref="L205:M205"/>
    <mergeCell ref="N205:Q205"/>
    <mergeCell ref="F206:I206"/>
    <mergeCell ref="L206:M206"/>
    <mergeCell ref="N206:Q206"/>
    <mergeCell ref="F207:I207"/>
    <mergeCell ref="L207:M207"/>
    <mergeCell ref="N207:Q207"/>
    <mergeCell ref="F208:I208"/>
    <mergeCell ref="L208:M208"/>
    <mergeCell ref="N208:Q208"/>
    <mergeCell ref="N123:Q123"/>
    <mergeCell ref="N124:Q124"/>
    <mergeCell ref="N145:Q145"/>
    <mergeCell ref="N151:Q151"/>
    <mergeCell ref="N163:Q163"/>
    <mergeCell ref="N184:Q184"/>
    <mergeCell ref="N203:Q203"/>
    <mergeCell ref="H1:K1"/>
    <mergeCell ref="S2:AC2"/>
  </mergeCells>
  <dataValidations count="2">
    <dataValidation type="list" allowBlank="1" showInputMessage="1" showErrorMessage="1" error="Povoleny jsou hodnoty K, M." sqref="D204:D209">
      <formula1>"K, M"</formula1>
    </dataValidation>
    <dataValidation type="list" allowBlank="1" showInputMessage="1" showErrorMessage="1" error="Povoleny jsou hodnoty základní, snížená, zákl. přenesená, sníž. přenesená, nulová." sqref="U204:U209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22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132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2386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2871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N94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ROUND((((SUM(BE94:BE101)+SUM(BE120:BE187))+SUM(BE189:BE193))),2)</f>
        <v>0</v>
      </c>
      <c r="I33" s="47"/>
      <c r="J33" s="47"/>
      <c r="K33" s="47"/>
      <c r="L33" s="47"/>
      <c r="M33" s="170">
        <f>ROUND(((ROUND((SUM(BE94:BE101)+SUM(BE120:BE187)), 2)*F33)+SUM(BE189:BE193)*F33),2)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ROUND((((SUM(BF94:BF101)+SUM(BF120:BF187))+SUM(BF189:BF193))),2)</f>
        <v>0</v>
      </c>
      <c r="I34" s="47"/>
      <c r="J34" s="47"/>
      <c r="K34" s="47"/>
      <c r="L34" s="47"/>
      <c r="M34" s="170">
        <f>ROUND(((ROUND((SUM(BF94:BF101)+SUM(BF120:BF187)), 2)*F34)+SUM(BF189:BF193)*F34),2)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ROUND((((SUM(BG94:BG101)+SUM(BG120:BG187))+SUM(BG189:BG193))),2)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ROUND((((SUM(BH94:BH101)+SUM(BH120:BH187))+SUM(BH189:BH193))),2)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ROUND((((SUM(BI94:BI101)+SUM(BI120:BI187))+SUM(BI189:BI193))),2)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2386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N120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2872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N121</f>
        <v>0</v>
      </c>
      <c r="O90" s="184"/>
      <c r="P90" s="184"/>
      <c r="Q90" s="184"/>
      <c r="R90" s="187"/>
      <c r="T90" s="188"/>
      <c r="U90" s="188"/>
    </row>
    <row r="91" s="7" customFormat="1" ht="24.96" customHeight="1">
      <c r="B91" s="183"/>
      <c r="C91" s="184"/>
      <c r="D91" s="185" t="s">
        <v>2873</v>
      </c>
      <c r="E91" s="184"/>
      <c r="F91" s="184"/>
      <c r="G91" s="184"/>
      <c r="H91" s="184"/>
      <c r="I91" s="184"/>
      <c r="J91" s="184"/>
      <c r="K91" s="184"/>
      <c r="L91" s="184"/>
      <c r="M91" s="184"/>
      <c r="N91" s="186">
        <f>N152</f>
        <v>0</v>
      </c>
      <c r="O91" s="184"/>
      <c r="P91" s="184"/>
      <c r="Q91" s="184"/>
      <c r="R91" s="187"/>
      <c r="T91" s="188"/>
      <c r="U91" s="188"/>
    </row>
    <row r="92" s="7" customFormat="1" ht="21.84" customHeight="1">
      <c r="B92" s="183"/>
      <c r="C92" s="184"/>
      <c r="D92" s="185" t="s">
        <v>167</v>
      </c>
      <c r="E92" s="184"/>
      <c r="F92" s="184"/>
      <c r="G92" s="184"/>
      <c r="H92" s="184"/>
      <c r="I92" s="184"/>
      <c r="J92" s="184"/>
      <c r="K92" s="184"/>
      <c r="L92" s="184"/>
      <c r="M92" s="184"/>
      <c r="N92" s="192">
        <f>N188</f>
        <v>0</v>
      </c>
      <c r="O92" s="184"/>
      <c r="P92" s="184"/>
      <c r="Q92" s="184"/>
      <c r="R92" s="187"/>
      <c r="T92" s="188"/>
      <c r="U92" s="188"/>
    </row>
    <row r="93" s="1" customFormat="1" ht="21.84" customHeight="1">
      <c r="B93" s="46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8"/>
      <c r="T93" s="179"/>
      <c r="U93" s="179"/>
    </row>
    <row r="94" s="1" customFormat="1" ht="29.28" customHeight="1">
      <c r="B94" s="46"/>
      <c r="C94" s="181" t="s">
        <v>168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182">
        <f>ROUND(N95+N96+N97+N98+N99+N100,2)</f>
        <v>0</v>
      </c>
      <c r="O94" s="193"/>
      <c r="P94" s="193"/>
      <c r="Q94" s="193"/>
      <c r="R94" s="48"/>
      <c r="T94" s="194"/>
      <c r="U94" s="195" t="s">
        <v>45</v>
      </c>
    </row>
    <row r="95" s="1" customFormat="1" ht="18" customHeight="1">
      <c r="B95" s="46"/>
      <c r="C95" s="47"/>
      <c r="D95" s="153" t="s">
        <v>169</v>
      </c>
      <c r="E95" s="147"/>
      <c r="F95" s="147"/>
      <c r="G95" s="147"/>
      <c r="H95" s="147"/>
      <c r="I95" s="47"/>
      <c r="J95" s="47"/>
      <c r="K95" s="47"/>
      <c r="L95" s="47"/>
      <c r="M95" s="47"/>
      <c r="N95" s="148">
        <f>ROUND(N89*T95,2)</f>
        <v>0</v>
      </c>
      <c r="O95" s="136"/>
      <c r="P95" s="136"/>
      <c r="Q95" s="136"/>
      <c r="R95" s="48"/>
      <c r="S95" s="196"/>
      <c r="T95" s="197"/>
      <c r="U95" s="198" t="s">
        <v>46</v>
      </c>
      <c r="V95" s="199"/>
      <c r="W95" s="199"/>
      <c r="X95" s="199"/>
      <c r="Y95" s="199"/>
      <c r="Z95" s="199"/>
      <c r="AA95" s="199"/>
      <c r="AB95" s="199"/>
      <c r="AC95" s="199"/>
      <c r="AD95" s="199"/>
      <c r="AE95" s="199"/>
      <c r="AF95" s="199"/>
      <c r="AG95" s="199"/>
      <c r="AH95" s="199"/>
      <c r="AI95" s="199"/>
      <c r="AJ95" s="199"/>
      <c r="AK95" s="199"/>
      <c r="AL95" s="199"/>
      <c r="AM95" s="199"/>
      <c r="AN95" s="199"/>
      <c r="AO95" s="199"/>
      <c r="AP95" s="199"/>
      <c r="AQ95" s="199"/>
      <c r="AR95" s="199"/>
      <c r="AS95" s="199"/>
      <c r="AT95" s="199"/>
      <c r="AU95" s="199"/>
      <c r="AV95" s="199"/>
      <c r="AW95" s="199"/>
      <c r="AX95" s="199"/>
      <c r="AY95" s="200" t="s">
        <v>88</v>
      </c>
      <c r="AZ95" s="199"/>
      <c r="BA95" s="199"/>
      <c r="BB95" s="199"/>
      <c r="BC95" s="199"/>
      <c r="BD95" s="199"/>
      <c r="BE95" s="201">
        <f>IF(U95="základní",N95,0)</f>
        <v>0</v>
      </c>
      <c r="BF95" s="201">
        <f>IF(U95="snížená",N95,0)</f>
        <v>0</v>
      </c>
      <c r="BG95" s="201">
        <f>IF(U95="zákl. přenesená",N95,0)</f>
        <v>0</v>
      </c>
      <c r="BH95" s="201">
        <f>IF(U95="sníž. přenesená",N95,0)</f>
        <v>0</v>
      </c>
      <c r="BI95" s="201">
        <f>IF(U95="nulová",N95,0)</f>
        <v>0</v>
      </c>
      <c r="BJ95" s="200" t="s">
        <v>89</v>
      </c>
      <c r="BK95" s="199"/>
      <c r="BL95" s="199"/>
      <c r="BM95" s="199"/>
    </row>
    <row r="96" s="1" customFormat="1" ht="18" customHeight="1">
      <c r="B96" s="46"/>
      <c r="C96" s="47"/>
      <c r="D96" s="153" t="s">
        <v>170</v>
      </c>
      <c r="E96" s="147"/>
      <c r="F96" s="147"/>
      <c r="G96" s="147"/>
      <c r="H96" s="147"/>
      <c r="I96" s="47"/>
      <c r="J96" s="47"/>
      <c r="K96" s="47"/>
      <c r="L96" s="47"/>
      <c r="M96" s="47"/>
      <c r="N96" s="148">
        <f>ROUND(N89*T96,2)</f>
        <v>0</v>
      </c>
      <c r="O96" s="136"/>
      <c r="P96" s="136"/>
      <c r="Q96" s="136"/>
      <c r="R96" s="48"/>
      <c r="S96" s="196"/>
      <c r="T96" s="197"/>
      <c r="U96" s="198" t="s">
        <v>46</v>
      </c>
      <c r="V96" s="199"/>
      <c r="W96" s="199"/>
      <c r="X96" s="199"/>
      <c r="Y96" s="199"/>
      <c r="Z96" s="199"/>
      <c r="AA96" s="199"/>
      <c r="AB96" s="199"/>
      <c r="AC96" s="199"/>
      <c r="AD96" s="199"/>
      <c r="AE96" s="199"/>
      <c r="AF96" s="199"/>
      <c r="AG96" s="199"/>
      <c r="AH96" s="199"/>
      <c r="AI96" s="199"/>
      <c r="AJ96" s="199"/>
      <c r="AK96" s="199"/>
      <c r="AL96" s="199"/>
      <c r="AM96" s="199"/>
      <c r="AN96" s="199"/>
      <c r="AO96" s="199"/>
      <c r="AP96" s="199"/>
      <c r="AQ96" s="199"/>
      <c r="AR96" s="199"/>
      <c r="AS96" s="199"/>
      <c r="AT96" s="199"/>
      <c r="AU96" s="199"/>
      <c r="AV96" s="199"/>
      <c r="AW96" s="199"/>
      <c r="AX96" s="199"/>
      <c r="AY96" s="200" t="s">
        <v>88</v>
      </c>
      <c r="AZ96" s="199"/>
      <c r="BA96" s="199"/>
      <c r="BB96" s="199"/>
      <c r="BC96" s="199"/>
      <c r="BD96" s="199"/>
      <c r="BE96" s="201">
        <f>IF(U96="základní",N96,0)</f>
        <v>0</v>
      </c>
      <c r="BF96" s="201">
        <f>IF(U96="snížená",N96,0)</f>
        <v>0</v>
      </c>
      <c r="BG96" s="201">
        <f>IF(U96="zákl. přenesená",N96,0)</f>
        <v>0</v>
      </c>
      <c r="BH96" s="201">
        <f>IF(U96="sníž. přenesená",N96,0)</f>
        <v>0</v>
      </c>
      <c r="BI96" s="201">
        <f>IF(U96="nulová",N96,0)</f>
        <v>0</v>
      </c>
      <c r="BJ96" s="200" t="s">
        <v>89</v>
      </c>
      <c r="BK96" s="199"/>
      <c r="BL96" s="199"/>
      <c r="BM96" s="199"/>
    </row>
    <row r="97" s="1" customFormat="1" ht="18" customHeight="1">
      <c r="B97" s="46"/>
      <c r="C97" s="47"/>
      <c r="D97" s="153" t="s">
        <v>171</v>
      </c>
      <c r="E97" s="147"/>
      <c r="F97" s="147"/>
      <c r="G97" s="147"/>
      <c r="H97" s="147"/>
      <c r="I97" s="47"/>
      <c r="J97" s="47"/>
      <c r="K97" s="47"/>
      <c r="L97" s="47"/>
      <c r="M97" s="47"/>
      <c r="N97" s="148">
        <f>ROUND(N89*T97,2)</f>
        <v>0</v>
      </c>
      <c r="O97" s="136"/>
      <c r="P97" s="136"/>
      <c r="Q97" s="136"/>
      <c r="R97" s="48"/>
      <c r="S97" s="196"/>
      <c r="T97" s="197"/>
      <c r="U97" s="198" t="s">
        <v>46</v>
      </c>
      <c r="V97" s="199"/>
      <c r="W97" s="199"/>
      <c r="X97" s="199"/>
      <c r="Y97" s="199"/>
      <c r="Z97" s="199"/>
      <c r="AA97" s="199"/>
      <c r="AB97" s="199"/>
      <c r="AC97" s="199"/>
      <c r="AD97" s="199"/>
      <c r="AE97" s="199"/>
      <c r="AF97" s="199"/>
      <c r="AG97" s="199"/>
      <c r="AH97" s="199"/>
      <c r="AI97" s="199"/>
      <c r="AJ97" s="199"/>
      <c r="AK97" s="199"/>
      <c r="AL97" s="199"/>
      <c r="AM97" s="199"/>
      <c r="AN97" s="199"/>
      <c r="AO97" s="199"/>
      <c r="AP97" s="199"/>
      <c r="AQ97" s="199"/>
      <c r="AR97" s="199"/>
      <c r="AS97" s="199"/>
      <c r="AT97" s="199"/>
      <c r="AU97" s="199"/>
      <c r="AV97" s="199"/>
      <c r="AW97" s="199"/>
      <c r="AX97" s="199"/>
      <c r="AY97" s="200" t="s">
        <v>88</v>
      </c>
      <c r="AZ97" s="199"/>
      <c r="BA97" s="199"/>
      <c r="BB97" s="199"/>
      <c r="BC97" s="199"/>
      <c r="BD97" s="199"/>
      <c r="BE97" s="201">
        <f>IF(U97="základní",N97,0)</f>
        <v>0</v>
      </c>
      <c r="BF97" s="201">
        <f>IF(U97="snížená",N97,0)</f>
        <v>0</v>
      </c>
      <c r="BG97" s="201">
        <f>IF(U97="zákl. přenesená",N97,0)</f>
        <v>0</v>
      </c>
      <c r="BH97" s="201">
        <f>IF(U97="sníž. přenesená",N97,0)</f>
        <v>0</v>
      </c>
      <c r="BI97" s="201">
        <f>IF(U97="nulová",N97,0)</f>
        <v>0</v>
      </c>
      <c r="BJ97" s="200" t="s">
        <v>89</v>
      </c>
      <c r="BK97" s="199"/>
      <c r="BL97" s="199"/>
      <c r="BM97" s="199"/>
    </row>
    <row r="98" s="1" customFormat="1" ht="18" customHeight="1">
      <c r="B98" s="46"/>
      <c r="C98" s="47"/>
      <c r="D98" s="153" t="s">
        <v>172</v>
      </c>
      <c r="E98" s="147"/>
      <c r="F98" s="147"/>
      <c r="G98" s="147"/>
      <c r="H98" s="147"/>
      <c r="I98" s="47"/>
      <c r="J98" s="47"/>
      <c r="K98" s="47"/>
      <c r="L98" s="47"/>
      <c r="M98" s="47"/>
      <c r="N98" s="148">
        <f>ROUND(N89*T98,2)</f>
        <v>0</v>
      </c>
      <c r="O98" s="136"/>
      <c r="P98" s="136"/>
      <c r="Q98" s="136"/>
      <c r="R98" s="48"/>
      <c r="S98" s="196"/>
      <c r="T98" s="197"/>
      <c r="U98" s="198" t="s">
        <v>46</v>
      </c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199"/>
      <c r="AH98" s="199"/>
      <c r="AI98" s="199"/>
      <c r="AJ98" s="199"/>
      <c r="AK98" s="199"/>
      <c r="AL98" s="199"/>
      <c r="AM98" s="199"/>
      <c r="AN98" s="199"/>
      <c r="AO98" s="199"/>
      <c r="AP98" s="199"/>
      <c r="AQ98" s="199"/>
      <c r="AR98" s="199"/>
      <c r="AS98" s="199"/>
      <c r="AT98" s="199"/>
      <c r="AU98" s="199"/>
      <c r="AV98" s="199"/>
      <c r="AW98" s="199"/>
      <c r="AX98" s="199"/>
      <c r="AY98" s="200" t="s">
        <v>88</v>
      </c>
      <c r="AZ98" s="199"/>
      <c r="BA98" s="199"/>
      <c r="BB98" s="199"/>
      <c r="BC98" s="199"/>
      <c r="BD98" s="199"/>
      <c r="BE98" s="201">
        <f>IF(U98="základní",N98,0)</f>
        <v>0</v>
      </c>
      <c r="BF98" s="201">
        <f>IF(U98="snížená",N98,0)</f>
        <v>0</v>
      </c>
      <c r="BG98" s="201">
        <f>IF(U98="zákl. přenesená",N98,0)</f>
        <v>0</v>
      </c>
      <c r="BH98" s="201">
        <f>IF(U98="sníž. přenesená",N98,0)</f>
        <v>0</v>
      </c>
      <c r="BI98" s="201">
        <f>IF(U98="nulová",N98,0)</f>
        <v>0</v>
      </c>
      <c r="BJ98" s="200" t="s">
        <v>89</v>
      </c>
      <c r="BK98" s="199"/>
      <c r="BL98" s="199"/>
      <c r="BM98" s="199"/>
    </row>
    <row r="99" s="1" customFormat="1" ht="18" customHeight="1">
      <c r="B99" s="46"/>
      <c r="C99" s="47"/>
      <c r="D99" s="153" t="s">
        <v>173</v>
      </c>
      <c r="E99" s="147"/>
      <c r="F99" s="147"/>
      <c r="G99" s="147"/>
      <c r="H99" s="147"/>
      <c r="I99" s="47"/>
      <c r="J99" s="47"/>
      <c r="K99" s="47"/>
      <c r="L99" s="47"/>
      <c r="M99" s="47"/>
      <c r="N99" s="148">
        <f>ROUND(N89*T99,2)</f>
        <v>0</v>
      </c>
      <c r="O99" s="136"/>
      <c r="P99" s="136"/>
      <c r="Q99" s="136"/>
      <c r="R99" s="48"/>
      <c r="S99" s="196"/>
      <c r="T99" s="197"/>
      <c r="U99" s="198" t="s">
        <v>46</v>
      </c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199"/>
      <c r="AL99" s="199"/>
      <c r="AM99" s="199"/>
      <c r="AN99" s="199"/>
      <c r="AO99" s="199"/>
      <c r="AP99" s="199"/>
      <c r="AQ99" s="199"/>
      <c r="AR99" s="199"/>
      <c r="AS99" s="199"/>
      <c r="AT99" s="199"/>
      <c r="AU99" s="199"/>
      <c r="AV99" s="199"/>
      <c r="AW99" s="199"/>
      <c r="AX99" s="199"/>
      <c r="AY99" s="200" t="s">
        <v>88</v>
      </c>
      <c r="AZ99" s="199"/>
      <c r="BA99" s="199"/>
      <c r="BB99" s="199"/>
      <c r="BC99" s="199"/>
      <c r="BD99" s="199"/>
      <c r="BE99" s="201">
        <f>IF(U99="základní",N99,0)</f>
        <v>0</v>
      </c>
      <c r="BF99" s="201">
        <f>IF(U99="snížená",N99,0)</f>
        <v>0</v>
      </c>
      <c r="BG99" s="201">
        <f>IF(U99="zákl. přenesená",N99,0)</f>
        <v>0</v>
      </c>
      <c r="BH99" s="201">
        <f>IF(U99="sníž. přenesená",N99,0)</f>
        <v>0</v>
      </c>
      <c r="BI99" s="201">
        <f>IF(U99="nulová",N99,0)</f>
        <v>0</v>
      </c>
      <c r="BJ99" s="200" t="s">
        <v>89</v>
      </c>
      <c r="BK99" s="199"/>
      <c r="BL99" s="199"/>
      <c r="BM99" s="199"/>
    </row>
    <row r="100" s="1" customFormat="1" ht="18" customHeight="1">
      <c r="B100" s="46"/>
      <c r="C100" s="47"/>
      <c r="D100" s="147" t="s">
        <v>174</v>
      </c>
      <c r="E100" s="47"/>
      <c r="F100" s="47"/>
      <c r="G100" s="47"/>
      <c r="H100" s="47"/>
      <c r="I100" s="47"/>
      <c r="J100" s="47"/>
      <c r="K100" s="47"/>
      <c r="L100" s="47"/>
      <c r="M100" s="47"/>
      <c r="N100" s="148">
        <f>ROUND(N89*T100,2)</f>
        <v>0</v>
      </c>
      <c r="O100" s="136"/>
      <c r="P100" s="136"/>
      <c r="Q100" s="136"/>
      <c r="R100" s="48"/>
      <c r="S100" s="196"/>
      <c r="T100" s="202"/>
      <c r="U100" s="203" t="s">
        <v>46</v>
      </c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199"/>
      <c r="AP100" s="199"/>
      <c r="AQ100" s="199"/>
      <c r="AR100" s="199"/>
      <c r="AS100" s="199"/>
      <c r="AT100" s="199"/>
      <c r="AU100" s="199"/>
      <c r="AV100" s="199"/>
      <c r="AW100" s="199"/>
      <c r="AX100" s="199"/>
      <c r="AY100" s="200" t="s">
        <v>175</v>
      </c>
      <c r="AZ100" s="199"/>
      <c r="BA100" s="199"/>
      <c r="BB100" s="199"/>
      <c r="BC100" s="199"/>
      <c r="BD100" s="199"/>
      <c r="BE100" s="201">
        <f>IF(U100="základní",N100,0)</f>
        <v>0</v>
      </c>
      <c r="BF100" s="201">
        <f>IF(U100="snížená",N100,0)</f>
        <v>0</v>
      </c>
      <c r="BG100" s="201">
        <f>IF(U100="zákl. přenesená",N100,0)</f>
        <v>0</v>
      </c>
      <c r="BH100" s="201">
        <f>IF(U100="sníž. přenesená",N100,0)</f>
        <v>0</v>
      </c>
      <c r="BI100" s="201">
        <f>IF(U100="nulová",N100,0)</f>
        <v>0</v>
      </c>
      <c r="BJ100" s="200" t="s">
        <v>89</v>
      </c>
      <c r="BK100" s="199"/>
      <c r="BL100" s="199"/>
      <c r="BM100" s="199"/>
    </row>
    <row r="101" s="1" customFormat="1">
      <c r="B101" s="46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8"/>
      <c r="T101" s="179"/>
      <c r="U101" s="179"/>
    </row>
    <row r="102" s="1" customFormat="1" ht="29.28" customHeight="1">
      <c r="B102" s="46"/>
      <c r="C102" s="158" t="s">
        <v>143</v>
      </c>
      <c r="D102" s="159"/>
      <c r="E102" s="159"/>
      <c r="F102" s="159"/>
      <c r="G102" s="159"/>
      <c r="H102" s="159"/>
      <c r="I102" s="159"/>
      <c r="J102" s="159"/>
      <c r="K102" s="159"/>
      <c r="L102" s="160">
        <f>ROUND(SUM(N89+N94),2)</f>
        <v>0</v>
      </c>
      <c r="M102" s="160"/>
      <c r="N102" s="160"/>
      <c r="O102" s="160"/>
      <c r="P102" s="160"/>
      <c r="Q102" s="160"/>
      <c r="R102" s="48"/>
      <c r="T102" s="179"/>
      <c r="U102" s="179"/>
    </row>
    <row r="103" s="1" customFormat="1" ht="6.96" customHeight="1">
      <c r="B103" s="75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7"/>
      <c r="T103" s="179"/>
      <c r="U103" s="179"/>
    </row>
    <row r="107" s="1" customFormat="1" ht="6.96" customHeight="1">
      <c r="B107" s="78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0"/>
    </row>
    <row r="108" s="1" customFormat="1" ht="36.96" customHeight="1">
      <c r="B108" s="46"/>
      <c r="C108" s="26" t="s">
        <v>176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8"/>
    </row>
    <row r="109" s="1" customFormat="1" ht="6.96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8"/>
    </row>
    <row r="110" s="1" customFormat="1" ht="30" customHeight="1">
      <c r="B110" s="46"/>
      <c r="C110" s="38" t="s">
        <v>19</v>
      </c>
      <c r="D110" s="47"/>
      <c r="E110" s="47"/>
      <c r="F110" s="163">
        <f>F6</f>
        <v>0</v>
      </c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47"/>
      <c r="R110" s="48"/>
    </row>
    <row r="111" ht="30" customHeight="1">
      <c r="B111" s="25"/>
      <c r="C111" s="38" t="s">
        <v>150</v>
      </c>
      <c r="D111" s="31"/>
      <c r="E111" s="31"/>
      <c r="F111" s="163" t="s">
        <v>2386</v>
      </c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28"/>
    </row>
    <row r="112" s="1" customFormat="1" ht="36.96" customHeight="1">
      <c r="B112" s="46"/>
      <c r="C112" s="85" t="s">
        <v>285</v>
      </c>
      <c r="D112" s="47"/>
      <c r="E112" s="47"/>
      <c r="F112" s="87">
        <f>F8</f>
        <v>0</v>
      </c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8"/>
    </row>
    <row r="113" s="1" customFormat="1" ht="6.96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8"/>
    </row>
    <row r="114" s="1" customFormat="1" ht="18" customHeight="1">
      <c r="B114" s="46"/>
      <c r="C114" s="38" t="s">
        <v>24</v>
      </c>
      <c r="D114" s="47"/>
      <c r="E114" s="47"/>
      <c r="F114" s="33">
        <f>F10</f>
        <v>0</v>
      </c>
      <c r="G114" s="47"/>
      <c r="H114" s="47"/>
      <c r="I114" s="47"/>
      <c r="J114" s="47"/>
      <c r="K114" s="38" t="s">
        <v>26</v>
      </c>
      <c r="L114" s="47"/>
      <c r="M114" s="90">
        <f>IF(O10="","",O10)</f>
        <v>0</v>
      </c>
      <c r="N114" s="90"/>
      <c r="O114" s="90"/>
      <c r="P114" s="90"/>
      <c r="Q114" s="47"/>
      <c r="R114" s="48"/>
    </row>
    <row r="115" s="1" customFormat="1" ht="6.96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8"/>
    </row>
    <row r="116" s="1" customFormat="1">
      <c r="B116" s="46"/>
      <c r="C116" s="38" t="s">
        <v>28</v>
      </c>
      <c r="D116" s="47"/>
      <c r="E116" s="47"/>
      <c r="F116" s="33">
        <f>E13</f>
        <v>0</v>
      </c>
      <c r="G116" s="47"/>
      <c r="H116" s="47"/>
      <c r="I116" s="47"/>
      <c r="J116" s="47"/>
      <c r="K116" s="38" t="s">
        <v>35</v>
      </c>
      <c r="L116" s="47"/>
      <c r="M116" s="33">
        <f>E19</f>
        <v>0</v>
      </c>
      <c r="N116" s="33"/>
      <c r="O116" s="33"/>
      <c r="P116" s="33"/>
      <c r="Q116" s="33"/>
      <c r="R116" s="48"/>
    </row>
    <row r="117" s="1" customFormat="1" ht="14.4" customHeight="1">
      <c r="B117" s="46"/>
      <c r="C117" s="38" t="s">
        <v>33</v>
      </c>
      <c r="D117" s="47"/>
      <c r="E117" s="47"/>
      <c r="F117" s="33">
        <f>IF(E16="","",E16)</f>
        <v>0</v>
      </c>
      <c r="G117" s="47"/>
      <c r="H117" s="47"/>
      <c r="I117" s="47"/>
      <c r="J117" s="47"/>
      <c r="K117" s="38" t="s">
        <v>37</v>
      </c>
      <c r="L117" s="47"/>
      <c r="M117" s="33">
        <f>E22</f>
        <v>0</v>
      </c>
      <c r="N117" s="33"/>
      <c r="O117" s="33"/>
      <c r="P117" s="33"/>
      <c r="Q117" s="33"/>
      <c r="R117" s="48"/>
    </row>
    <row r="118" s="1" customFormat="1" ht="10.32" customHeight="1">
      <c r="B118" s="46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8"/>
    </row>
    <row r="119" s="9" customFormat="1" ht="29.28" customHeight="1">
      <c r="B119" s="204"/>
      <c r="C119" s="205" t="s">
        <v>177</v>
      </c>
      <c r="D119" s="206" t="s">
        <v>178</v>
      </c>
      <c r="E119" s="206" t="s">
        <v>63</v>
      </c>
      <c r="F119" s="206" t="s">
        <v>179</v>
      </c>
      <c r="G119" s="206"/>
      <c r="H119" s="206"/>
      <c r="I119" s="206"/>
      <c r="J119" s="206" t="s">
        <v>180</v>
      </c>
      <c r="K119" s="206" t="s">
        <v>181</v>
      </c>
      <c r="L119" s="207" t="s">
        <v>182</v>
      </c>
      <c r="M119" s="207"/>
      <c r="N119" s="206" t="s">
        <v>157</v>
      </c>
      <c r="O119" s="206"/>
      <c r="P119" s="206"/>
      <c r="Q119" s="208"/>
      <c r="R119" s="209"/>
      <c r="T119" s="106" t="s">
        <v>183</v>
      </c>
      <c r="U119" s="107" t="s">
        <v>45</v>
      </c>
      <c r="V119" s="107" t="s">
        <v>184</v>
      </c>
      <c r="W119" s="107" t="s">
        <v>185</v>
      </c>
      <c r="X119" s="107" t="s">
        <v>186</v>
      </c>
      <c r="Y119" s="107" t="s">
        <v>187</v>
      </c>
      <c r="Z119" s="107" t="s">
        <v>188</v>
      </c>
      <c r="AA119" s="108" t="s">
        <v>189</v>
      </c>
    </row>
    <row r="120" s="1" customFormat="1" ht="29.28" customHeight="1">
      <c r="B120" s="46"/>
      <c r="C120" s="110" t="s">
        <v>154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210">
        <f>BK120</f>
        <v>0</v>
      </c>
      <c r="O120" s="211"/>
      <c r="P120" s="211"/>
      <c r="Q120" s="211"/>
      <c r="R120" s="48"/>
      <c r="T120" s="109"/>
      <c r="U120" s="67"/>
      <c r="V120" s="67"/>
      <c r="W120" s="212">
        <f>W121+W152+W188</f>
        <v>0</v>
      </c>
      <c r="X120" s="67"/>
      <c r="Y120" s="212">
        <f>Y121+Y152+Y188</f>
        <v>0</v>
      </c>
      <c r="Z120" s="67"/>
      <c r="AA120" s="213">
        <f>AA121+AA152+AA188</f>
        <v>0</v>
      </c>
      <c r="AT120" s="21" t="s">
        <v>80</v>
      </c>
      <c r="AU120" s="21" t="s">
        <v>159</v>
      </c>
      <c r="BK120" s="214">
        <f>BK121+BK152+BK188</f>
        <v>0</v>
      </c>
    </row>
    <row r="121" s="10" customFormat="1" ht="37.44" customHeight="1">
      <c r="B121" s="215"/>
      <c r="C121" s="216"/>
      <c r="D121" s="217" t="s">
        <v>2872</v>
      </c>
      <c r="E121" s="217"/>
      <c r="F121" s="217"/>
      <c r="G121" s="217"/>
      <c r="H121" s="217"/>
      <c r="I121" s="217"/>
      <c r="J121" s="217"/>
      <c r="K121" s="217"/>
      <c r="L121" s="217"/>
      <c r="M121" s="217"/>
      <c r="N121" s="261">
        <f>BK121</f>
        <v>0</v>
      </c>
      <c r="O121" s="262"/>
      <c r="P121" s="262"/>
      <c r="Q121" s="262"/>
      <c r="R121" s="218"/>
      <c r="T121" s="219"/>
      <c r="U121" s="216"/>
      <c r="V121" s="216"/>
      <c r="W121" s="220">
        <f>SUM(W122:W151)</f>
        <v>0</v>
      </c>
      <c r="X121" s="216"/>
      <c r="Y121" s="220">
        <f>SUM(Y122:Y151)</f>
        <v>0</v>
      </c>
      <c r="Z121" s="216"/>
      <c r="AA121" s="221">
        <f>SUM(AA122:AA151)</f>
        <v>0</v>
      </c>
      <c r="AR121" s="222" t="s">
        <v>96</v>
      </c>
      <c r="AT121" s="223" t="s">
        <v>80</v>
      </c>
      <c r="AU121" s="223" t="s">
        <v>81</v>
      </c>
      <c r="AY121" s="222" t="s">
        <v>191</v>
      </c>
      <c r="BK121" s="224">
        <f>SUM(BK122:BK151)</f>
        <v>0</v>
      </c>
    </row>
    <row r="122" s="1" customFormat="1" ht="25.5" customHeight="1">
      <c r="B122" s="46"/>
      <c r="C122" s="228" t="s">
        <v>89</v>
      </c>
      <c r="D122" s="228" t="s">
        <v>192</v>
      </c>
      <c r="E122" s="229" t="s">
        <v>2874</v>
      </c>
      <c r="F122" s="230" t="s">
        <v>2875</v>
      </c>
      <c r="G122" s="230"/>
      <c r="H122" s="230"/>
      <c r="I122" s="230"/>
      <c r="J122" s="231" t="s">
        <v>2419</v>
      </c>
      <c r="K122" s="232">
        <v>1</v>
      </c>
      <c r="L122" s="233">
        <v>0</v>
      </c>
      <c r="M122" s="234"/>
      <c r="N122" s="235">
        <f>ROUND(L122*K122,2)</f>
        <v>0</v>
      </c>
      <c r="O122" s="235"/>
      <c r="P122" s="235"/>
      <c r="Q122" s="235"/>
      <c r="R122" s="48"/>
      <c r="T122" s="236" t="s">
        <v>22</v>
      </c>
      <c r="U122" s="56" t="s">
        <v>46</v>
      </c>
      <c r="V122" s="47"/>
      <c r="W122" s="237">
        <f>V122*K122</f>
        <v>0</v>
      </c>
      <c r="X122" s="237">
        <v>0</v>
      </c>
      <c r="Y122" s="237">
        <f>X122*K122</f>
        <v>0</v>
      </c>
      <c r="Z122" s="237">
        <v>0</v>
      </c>
      <c r="AA122" s="238">
        <f>Z122*K122</f>
        <v>0</v>
      </c>
      <c r="AR122" s="21" t="s">
        <v>251</v>
      </c>
      <c r="AT122" s="21" t="s">
        <v>192</v>
      </c>
      <c r="AU122" s="21" t="s">
        <v>89</v>
      </c>
      <c r="AY122" s="21" t="s">
        <v>191</v>
      </c>
      <c r="BE122" s="152">
        <f>IF(U122="základní",N122,0)</f>
        <v>0</v>
      </c>
      <c r="BF122" s="152">
        <f>IF(U122="snížená",N122,0)</f>
        <v>0</v>
      </c>
      <c r="BG122" s="152">
        <f>IF(U122="zákl. přenesená",N122,0)</f>
        <v>0</v>
      </c>
      <c r="BH122" s="152">
        <f>IF(U122="sníž. přenesená",N122,0)</f>
        <v>0</v>
      </c>
      <c r="BI122" s="152">
        <f>IF(U122="nulová",N122,0)</f>
        <v>0</v>
      </c>
      <c r="BJ122" s="21" t="s">
        <v>89</v>
      </c>
      <c r="BK122" s="152">
        <f>ROUND(L122*K122,2)</f>
        <v>0</v>
      </c>
      <c r="BL122" s="21" t="s">
        <v>251</v>
      </c>
      <c r="BM122" s="21" t="s">
        <v>96</v>
      </c>
    </row>
    <row r="123" s="1" customFormat="1" ht="72" customHeight="1">
      <c r="B123" s="46"/>
      <c r="C123" s="47"/>
      <c r="D123" s="47"/>
      <c r="E123" s="47"/>
      <c r="F123" s="258" t="s">
        <v>2876</v>
      </c>
      <c r="G123" s="67"/>
      <c r="H123" s="67"/>
      <c r="I123" s="67"/>
      <c r="J123" s="47"/>
      <c r="K123" s="47"/>
      <c r="L123" s="47"/>
      <c r="M123" s="47"/>
      <c r="N123" s="47"/>
      <c r="O123" s="47"/>
      <c r="P123" s="47"/>
      <c r="Q123" s="47"/>
      <c r="R123" s="48"/>
      <c r="T123" s="197"/>
      <c r="U123" s="47"/>
      <c r="V123" s="47"/>
      <c r="W123" s="47"/>
      <c r="X123" s="47"/>
      <c r="Y123" s="47"/>
      <c r="Z123" s="47"/>
      <c r="AA123" s="100"/>
      <c r="AT123" s="21" t="s">
        <v>312</v>
      </c>
      <c r="AU123" s="21" t="s">
        <v>89</v>
      </c>
    </row>
    <row r="124" s="1" customFormat="1" ht="25.5" customHeight="1">
      <c r="B124" s="46"/>
      <c r="C124" s="228" t="s">
        <v>96</v>
      </c>
      <c r="D124" s="228" t="s">
        <v>192</v>
      </c>
      <c r="E124" s="229" t="s">
        <v>2877</v>
      </c>
      <c r="F124" s="230" t="s">
        <v>2878</v>
      </c>
      <c r="G124" s="230"/>
      <c r="H124" s="230"/>
      <c r="I124" s="230"/>
      <c r="J124" s="231" t="s">
        <v>2419</v>
      </c>
      <c r="K124" s="232">
        <v>1</v>
      </c>
      <c r="L124" s="233">
        <v>0</v>
      </c>
      <c r="M124" s="234"/>
      <c r="N124" s="235">
        <f>ROUND(L124*K124,2)</f>
        <v>0</v>
      </c>
      <c r="O124" s="235"/>
      <c r="P124" s="235"/>
      <c r="Q124" s="235"/>
      <c r="R124" s="48"/>
      <c r="T124" s="236" t="s">
        <v>22</v>
      </c>
      <c r="U124" s="56" t="s">
        <v>46</v>
      </c>
      <c r="V124" s="47"/>
      <c r="W124" s="237">
        <f>V124*K124</f>
        <v>0</v>
      </c>
      <c r="X124" s="237">
        <v>0</v>
      </c>
      <c r="Y124" s="237">
        <f>X124*K124</f>
        <v>0</v>
      </c>
      <c r="Z124" s="237">
        <v>0</v>
      </c>
      <c r="AA124" s="238">
        <f>Z124*K124</f>
        <v>0</v>
      </c>
      <c r="AR124" s="21" t="s">
        <v>251</v>
      </c>
      <c r="AT124" s="21" t="s">
        <v>192</v>
      </c>
      <c r="AU124" s="21" t="s">
        <v>89</v>
      </c>
      <c r="AY124" s="21" t="s">
        <v>191</v>
      </c>
      <c r="BE124" s="152">
        <f>IF(U124="základní",N124,0)</f>
        <v>0</v>
      </c>
      <c r="BF124" s="152">
        <f>IF(U124="snížená",N124,0)</f>
        <v>0</v>
      </c>
      <c r="BG124" s="152">
        <f>IF(U124="zákl. přenesená",N124,0)</f>
        <v>0</v>
      </c>
      <c r="BH124" s="152">
        <f>IF(U124="sníž. přenesená",N124,0)</f>
        <v>0</v>
      </c>
      <c r="BI124" s="152">
        <f>IF(U124="nulová",N124,0)</f>
        <v>0</v>
      </c>
      <c r="BJ124" s="21" t="s">
        <v>89</v>
      </c>
      <c r="BK124" s="152">
        <f>ROUND(L124*K124,2)</f>
        <v>0</v>
      </c>
      <c r="BL124" s="21" t="s">
        <v>251</v>
      </c>
      <c r="BM124" s="21" t="s">
        <v>205</v>
      </c>
    </row>
    <row r="125" s="1" customFormat="1" ht="25.5" customHeight="1">
      <c r="B125" s="46"/>
      <c r="C125" s="228" t="s">
        <v>201</v>
      </c>
      <c r="D125" s="228" t="s">
        <v>192</v>
      </c>
      <c r="E125" s="229" t="s">
        <v>2879</v>
      </c>
      <c r="F125" s="230" t="s">
        <v>2880</v>
      </c>
      <c r="G125" s="230"/>
      <c r="H125" s="230"/>
      <c r="I125" s="230"/>
      <c r="J125" s="231" t="s">
        <v>2419</v>
      </c>
      <c r="K125" s="232">
        <v>2</v>
      </c>
      <c r="L125" s="233">
        <v>0</v>
      </c>
      <c r="M125" s="234"/>
      <c r="N125" s="235">
        <f>ROUND(L125*K125,2)</f>
        <v>0</v>
      </c>
      <c r="O125" s="235"/>
      <c r="P125" s="235"/>
      <c r="Q125" s="235"/>
      <c r="R125" s="48"/>
      <c r="T125" s="236" t="s">
        <v>22</v>
      </c>
      <c r="U125" s="56" t="s">
        <v>46</v>
      </c>
      <c r="V125" s="47"/>
      <c r="W125" s="237">
        <f>V125*K125</f>
        <v>0</v>
      </c>
      <c r="X125" s="237">
        <v>0</v>
      </c>
      <c r="Y125" s="237">
        <f>X125*K125</f>
        <v>0</v>
      </c>
      <c r="Z125" s="237">
        <v>0</v>
      </c>
      <c r="AA125" s="238">
        <f>Z125*K125</f>
        <v>0</v>
      </c>
      <c r="AR125" s="21" t="s">
        <v>251</v>
      </c>
      <c r="AT125" s="21" t="s">
        <v>192</v>
      </c>
      <c r="AU125" s="21" t="s">
        <v>89</v>
      </c>
      <c r="AY125" s="21" t="s">
        <v>191</v>
      </c>
      <c r="BE125" s="152">
        <f>IF(U125="základní",N125,0)</f>
        <v>0</v>
      </c>
      <c r="BF125" s="152">
        <f>IF(U125="snížená",N125,0)</f>
        <v>0</v>
      </c>
      <c r="BG125" s="152">
        <f>IF(U125="zákl. přenesená",N125,0)</f>
        <v>0</v>
      </c>
      <c r="BH125" s="152">
        <f>IF(U125="sníž. přenesená",N125,0)</f>
        <v>0</v>
      </c>
      <c r="BI125" s="152">
        <f>IF(U125="nulová",N125,0)</f>
        <v>0</v>
      </c>
      <c r="BJ125" s="21" t="s">
        <v>89</v>
      </c>
      <c r="BK125" s="152">
        <f>ROUND(L125*K125,2)</f>
        <v>0</v>
      </c>
      <c r="BL125" s="21" t="s">
        <v>251</v>
      </c>
      <c r="BM125" s="21" t="s">
        <v>212</v>
      </c>
    </row>
    <row r="126" s="1" customFormat="1" ht="76.5" customHeight="1">
      <c r="B126" s="46"/>
      <c r="C126" s="228" t="s">
        <v>205</v>
      </c>
      <c r="D126" s="228" t="s">
        <v>192</v>
      </c>
      <c r="E126" s="229" t="s">
        <v>2881</v>
      </c>
      <c r="F126" s="230" t="s">
        <v>2882</v>
      </c>
      <c r="G126" s="230"/>
      <c r="H126" s="230"/>
      <c r="I126" s="230"/>
      <c r="J126" s="231" t="s">
        <v>2419</v>
      </c>
      <c r="K126" s="232">
        <v>1</v>
      </c>
      <c r="L126" s="233">
        <v>0</v>
      </c>
      <c r="M126" s="234"/>
      <c r="N126" s="235">
        <f>ROUND(L126*K126,2)</f>
        <v>0</v>
      </c>
      <c r="O126" s="235"/>
      <c r="P126" s="235"/>
      <c r="Q126" s="235"/>
      <c r="R126" s="48"/>
      <c r="T126" s="236" t="s">
        <v>22</v>
      </c>
      <c r="U126" s="56" t="s">
        <v>46</v>
      </c>
      <c r="V126" s="47"/>
      <c r="W126" s="237">
        <f>V126*K126</f>
        <v>0</v>
      </c>
      <c r="X126" s="237">
        <v>0</v>
      </c>
      <c r="Y126" s="237">
        <f>X126*K126</f>
        <v>0</v>
      </c>
      <c r="Z126" s="237">
        <v>0</v>
      </c>
      <c r="AA126" s="238">
        <f>Z126*K126</f>
        <v>0</v>
      </c>
      <c r="AR126" s="21" t="s">
        <v>251</v>
      </c>
      <c r="AT126" s="21" t="s">
        <v>192</v>
      </c>
      <c r="AU126" s="21" t="s">
        <v>89</v>
      </c>
      <c r="AY126" s="21" t="s">
        <v>191</v>
      </c>
      <c r="BE126" s="152">
        <f>IF(U126="základní",N126,0)</f>
        <v>0</v>
      </c>
      <c r="BF126" s="152">
        <f>IF(U126="snížená",N126,0)</f>
        <v>0</v>
      </c>
      <c r="BG126" s="152">
        <f>IF(U126="zákl. přenesená",N126,0)</f>
        <v>0</v>
      </c>
      <c r="BH126" s="152">
        <f>IF(U126="sníž. přenesená",N126,0)</f>
        <v>0</v>
      </c>
      <c r="BI126" s="152">
        <f>IF(U126="nulová",N126,0)</f>
        <v>0</v>
      </c>
      <c r="BJ126" s="21" t="s">
        <v>89</v>
      </c>
      <c r="BK126" s="152">
        <f>ROUND(L126*K126,2)</f>
        <v>0</v>
      </c>
      <c r="BL126" s="21" t="s">
        <v>251</v>
      </c>
      <c r="BM126" s="21" t="s">
        <v>220</v>
      </c>
    </row>
    <row r="127" s="1" customFormat="1" ht="63.75" customHeight="1">
      <c r="B127" s="46"/>
      <c r="C127" s="228" t="s">
        <v>190</v>
      </c>
      <c r="D127" s="228" t="s">
        <v>192</v>
      </c>
      <c r="E127" s="229" t="s">
        <v>2883</v>
      </c>
      <c r="F127" s="230" t="s">
        <v>2884</v>
      </c>
      <c r="G127" s="230"/>
      <c r="H127" s="230"/>
      <c r="I127" s="230"/>
      <c r="J127" s="231" t="s">
        <v>2419</v>
      </c>
      <c r="K127" s="232">
        <v>1</v>
      </c>
      <c r="L127" s="233">
        <v>0</v>
      </c>
      <c r="M127" s="234"/>
      <c r="N127" s="235">
        <f>ROUND(L127*K127,2)</f>
        <v>0</v>
      </c>
      <c r="O127" s="235"/>
      <c r="P127" s="235"/>
      <c r="Q127" s="235"/>
      <c r="R127" s="48"/>
      <c r="T127" s="236" t="s">
        <v>22</v>
      </c>
      <c r="U127" s="56" t="s">
        <v>46</v>
      </c>
      <c r="V127" s="47"/>
      <c r="W127" s="237">
        <f>V127*K127</f>
        <v>0</v>
      </c>
      <c r="X127" s="237">
        <v>0</v>
      </c>
      <c r="Y127" s="237">
        <f>X127*K127</f>
        <v>0</v>
      </c>
      <c r="Z127" s="237">
        <v>0</v>
      </c>
      <c r="AA127" s="238">
        <f>Z127*K127</f>
        <v>0</v>
      </c>
      <c r="AR127" s="21" t="s">
        <v>251</v>
      </c>
      <c r="AT127" s="21" t="s">
        <v>192</v>
      </c>
      <c r="AU127" s="21" t="s">
        <v>89</v>
      </c>
      <c r="AY127" s="21" t="s">
        <v>191</v>
      </c>
      <c r="BE127" s="152">
        <f>IF(U127="základní",N127,0)</f>
        <v>0</v>
      </c>
      <c r="BF127" s="152">
        <f>IF(U127="snížená",N127,0)</f>
        <v>0</v>
      </c>
      <c r="BG127" s="152">
        <f>IF(U127="zákl. přenesená",N127,0)</f>
        <v>0</v>
      </c>
      <c r="BH127" s="152">
        <f>IF(U127="sníž. přenesená",N127,0)</f>
        <v>0</v>
      </c>
      <c r="BI127" s="152">
        <f>IF(U127="nulová",N127,0)</f>
        <v>0</v>
      </c>
      <c r="BJ127" s="21" t="s">
        <v>89</v>
      </c>
      <c r="BK127" s="152">
        <f>ROUND(L127*K127,2)</f>
        <v>0</v>
      </c>
      <c r="BL127" s="21" t="s">
        <v>251</v>
      </c>
      <c r="BM127" s="21" t="s">
        <v>228</v>
      </c>
    </row>
    <row r="128" s="1" customFormat="1" ht="25.5" customHeight="1">
      <c r="B128" s="46"/>
      <c r="C128" s="228" t="s">
        <v>212</v>
      </c>
      <c r="D128" s="228" t="s">
        <v>192</v>
      </c>
      <c r="E128" s="229" t="s">
        <v>2885</v>
      </c>
      <c r="F128" s="230" t="s">
        <v>2886</v>
      </c>
      <c r="G128" s="230"/>
      <c r="H128" s="230"/>
      <c r="I128" s="230"/>
      <c r="J128" s="231" t="s">
        <v>2419</v>
      </c>
      <c r="K128" s="232">
        <v>1</v>
      </c>
      <c r="L128" s="233">
        <v>0</v>
      </c>
      <c r="M128" s="234"/>
      <c r="N128" s="235">
        <f>ROUND(L128*K128,2)</f>
        <v>0</v>
      </c>
      <c r="O128" s="235"/>
      <c r="P128" s="235"/>
      <c r="Q128" s="235"/>
      <c r="R128" s="48"/>
      <c r="T128" s="236" t="s">
        <v>22</v>
      </c>
      <c r="U128" s="56" t="s">
        <v>46</v>
      </c>
      <c r="V128" s="47"/>
      <c r="W128" s="237">
        <f>V128*K128</f>
        <v>0</v>
      </c>
      <c r="X128" s="237">
        <v>0</v>
      </c>
      <c r="Y128" s="237">
        <f>X128*K128</f>
        <v>0</v>
      </c>
      <c r="Z128" s="237">
        <v>0</v>
      </c>
      <c r="AA128" s="238">
        <f>Z128*K128</f>
        <v>0</v>
      </c>
      <c r="AR128" s="21" t="s">
        <v>251</v>
      </c>
      <c r="AT128" s="21" t="s">
        <v>192</v>
      </c>
      <c r="AU128" s="21" t="s">
        <v>89</v>
      </c>
      <c r="AY128" s="21" t="s">
        <v>191</v>
      </c>
      <c r="BE128" s="152">
        <f>IF(U128="základní",N128,0)</f>
        <v>0</v>
      </c>
      <c r="BF128" s="152">
        <f>IF(U128="snížená",N128,0)</f>
        <v>0</v>
      </c>
      <c r="BG128" s="152">
        <f>IF(U128="zákl. přenesená",N128,0)</f>
        <v>0</v>
      </c>
      <c r="BH128" s="152">
        <f>IF(U128="sníž. přenesená",N128,0)</f>
        <v>0</v>
      </c>
      <c r="BI128" s="152">
        <f>IF(U128="nulová",N128,0)</f>
        <v>0</v>
      </c>
      <c r="BJ128" s="21" t="s">
        <v>89</v>
      </c>
      <c r="BK128" s="152">
        <f>ROUND(L128*K128,2)</f>
        <v>0</v>
      </c>
      <c r="BL128" s="21" t="s">
        <v>251</v>
      </c>
      <c r="BM128" s="21" t="s">
        <v>236</v>
      </c>
    </row>
    <row r="129" s="1" customFormat="1" ht="16.5" customHeight="1">
      <c r="B129" s="46"/>
      <c r="C129" s="228" t="s">
        <v>216</v>
      </c>
      <c r="D129" s="228" t="s">
        <v>192</v>
      </c>
      <c r="E129" s="229" t="s">
        <v>2887</v>
      </c>
      <c r="F129" s="230" t="s">
        <v>2888</v>
      </c>
      <c r="G129" s="230"/>
      <c r="H129" s="230"/>
      <c r="I129" s="230"/>
      <c r="J129" s="231" t="s">
        <v>2419</v>
      </c>
      <c r="K129" s="232">
        <v>1</v>
      </c>
      <c r="L129" s="233">
        <v>0</v>
      </c>
      <c r="M129" s="234"/>
      <c r="N129" s="235">
        <f>ROUND(L129*K129,2)</f>
        <v>0</v>
      </c>
      <c r="O129" s="235"/>
      <c r="P129" s="235"/>
      <c r="Q129" s="235"/>
      <c r="R129" s="48"/>
      <c r="T129" s="236" t="s">
        <v>22</v>
      </c>
      <c r="U129" s="56" t="s">
        <v>46</v>
      </c>
      <c r="V129" s="47"/>
      <c r="W129" s="237">
        <f>V129*K129</f>
        <v>0</v>
      </c>
      <c r="X129" s="237">
        <v>0</v>
      </c>
      <c r="Y129" s="237">
        <f>X129*K129</f>
        <v>0</v>
      </c>
      <c r="Z129" s="237">
        <v>0</v>
      </c>
      <c r="AA129" s="238">
        <f>Z129*K129</f>
        <v>0</v>
      </c>
      <c r="AR129" s="21" t="s">
        <v>251</v>
      </c>
      <c r="AT129" s="21" t="s">
        <v>192</v>
      </c>
      <c r="AU129" s="21" t="s">
        <v>89</v>
      </c>
      <c r="AY129" s="21" t="s">
        <v>191</v>
      </c>
      <c r="BE129" s="152">
        <f>IF(U129="základní",N129,0)</f>
        <v>0</v>
      </c>
      <c r="BF129" s="152">
        <f>IF(U129="snížená",N129,0)</f>
        <v>0</v>
      </c>
      <c r="BG129" s="152">
        <f>IF(U129="zákl. přenesená",N129,0)</f>
        <v>0</v>
      </c>
      <c r="BH129" s="152">
        <f>IF(U129="sníž. přenesená",N129,0)</f>
        <v>0</v>
      </c>
      <c r="BI129" s="152">
        <f>IF(U129="nulová",N129,0)</f>
        <v>0</v>
      </c>
      <c r="BJ129" s="21" t="s">
        <v>89</v>
      </c>
      <c r="BK129" s="152">
        <f>ROUND(L129*K129,2)</f>
        <v>0</v>
      </c>
      <c r="BL129" s="21" t="s">
        <v>251</v>
      </c>
      <c r="BM129" s="21" t="s">
        <v>244</v>
      </c>
    </row>
    <row r="130" s="1" customFormat="1" ht="25.5" customHeight="1">
      <c r="B130" s="46"/>
      <c r="C130" s="228" t="s">
        <v>220</v>
      </c>
      <c r="D130" s="228" t="s">
        <v>192</v>
      </c>
      <c r="E130" s="229" t="s">
        <v>2889</v>
      </c>
      <c r="F130" s="230" t="s">
        <v>2890</v>
      </c>
      <c r="G130" s="230"/>
      <c r="H130" s="230"/>
      <c r="I130" s="230"/>
      <c r="J130" s="231" t="s">
        <v>2419</v>
      </c>
      <c r="K130" s="232">
        <v>9</v>
      </c>
      <c r="L130" s="233">
        <v>0</v>
      </c>
      <c r="M130" s="234"/>
      <c r="N130" s="235">
        <f>ROUND(L130*K130,2)</f>
        <v>0</v>
      </c>
      <c r="O130" s="235"/>
      <c r="P130" s="235"/>
      <c r="Q130" s="235"/>
      <c r="R130" s="48"/>
      <c r="T130" s="236" t="s">
        <v>22</v>
      </c>
      <c r="U130" s="56" t="s">
        <v>46</v>
      </c>
      <c r="V130" s="47"/>
      <c r="W130" s="237">
        <f>V130*K130</f>
        <v>0</v>
      </c>
      <c r="X130" s="237">
        <v>0</v>
      </c>
      <c r="Y130" s="237">
        <f>X130*K130</f>
        <v>0</v>
      </c>
      <c r="Z130" s="237">
        <v>0</v>
      </c>
      <c r="AA130" s="238">
        <f>Z130*K130</f>
        <v>0</v>
      </c>
      <c r="AR130" s="21" t="s">
        <v>251</v>
      </c>
      <c r="AT130" s="21" t="s">
        <v>192</v>
      </c>
      <c r="AU130" s="21" t="s">
        <v>89</v>
      </c>
      <c r="AY130" s="21" t="s">
        <v>191</v>
      </c>
      <c r="BE130" s="152">
        <f>IF(U130="základní",N130,0)</f>
        <v>0</v>
      </c>
      <c r="BF130" s="152">
        <f>IF(U130="snížená",N130,0)</f>
        <v>0</v>
      </c>
      <c r="BG130" s="152">
        <f>IF(U130="zákl. přenesená",N130,0)</f>
        <v>0</v>
      </c>
      <c r="BH130" s="152">
        <f>IF(U130="sníž. přenesená",N130,0)</f>
        <v>0</v>
      </c>
      <c r="BI130" s="152">
        <f>IF(U130="nulová",N130,0)</f>
        <v>0</v>
      </c>
      <c r="BJ130" s="21" t="s">
        <v>89</v>
      </c>
      <c r="BK130" s="152">
        <f>ROUND(L130*K130,2)</f>
        <v>0</v>
      </c>
      <c r="BL130" s="21" t="s">
        <v>251</v>
      </c>
      <c r="BM130" s="21" t="s">
        <v>251</v>
      </c>
    </row>
    <row r="131" s="1" customFormat="1" ht="25.5" customHeight="1">
      <c r="B131" s="46"/>
      <c r="C131" s="228" t="s">
        <v>224</v>
      </c>
      <c r="D131" s="228" t="s">
        <v>192</v>
      </c>
      <c r="E131" s="229" t="s">
        <v>2891</v>
      </c>
      <c r="F131" s="230" t="s">
        <v>2892</v>
      </c>
      <c r="G131" s="230"/>
      <c r="H131" s="230"/>
      <c r="I131" s="230"/>
      <c r="J131" s="231" t="s">
        <v>2419</v>
      </c>
      <c r="K131" s="232">
        <v>7</v>
      </c>
      <c r="L131" s="233">
        <v>0</v>
      </c>
      <c r="M131" s="234"/>
      <c r="N131" s="235">
        <f>ROUND(L131*K131,2)</f>
        <v>0</v>
      </c>
      <c r="O131" s="235"/>
      <c r="P131" s="235"/>
      <c r="Q131" s="235"/>
      <c r="R131" s="48"/>
      <c r="T131" s="236" t="s">
        <v>22</v>
      </c>
      <c r="U131" s="56" t="s">
        <v>46</v>
      </c>
      <c r="V131" s="47"/>
      <c r="W131" s="237">
        <f>V131*K131</f>
        <v>0</v>
      </c>
      <c r="X131" s="237">
        <v>0</v>
      </c>
      <c r="Y131" s="237">
        <f>X131*K131</f>
        <v>0</v>
      </c>
      <c r="Z131" s="237">
        <v>0</v>
      </c>
      <c r="AA131" s="238">
        <f>Z131*K131</f>
        <v>0</v>
      </c>
      <c r="AR131" s="21" t="s">
        <v>251</v>
      </c>
      <c r="AT131" s="21" t="s">
        <v>192</v>
      </c>
      <c r="AU131" s="21" t="s">
        <v>89</v>
      </c>
      <c r="AY131" s="21" t="s">
        <v>191</v>
      </c>
      <c r="BE131" s="152">
        <f>IF(U131="základní",N131,0)</f>
        <v>0</v>
      </c>
      <c r="BF131" s="152">
        <f>IF(U131="snížená",N131,0)</f>
        <v>0</v>
      </c>
      <c r="BG131" s="152">
        <f>IF(U131="zákl. přenesená",N131,0)</f>
        <v>0</v>
      </c>
      <c r="BH131" s="152">
        <f>IF(U131="sníž. přenesená",N131,0)</f>
        <v>0</v>
      </c>
      <c r="BI131" s="152">
        <f>IF(U131="nulová",N131,0)</f>
        <v>0</v>
      </c>
      <c r="BJ131" s="21" t="s">
        <v>89</v>
      </c>
      <c r="BK131" s="152">
        <f>ROUND(L131*K131,2)</f>
        <v>0</v>
      </c>
      <c r="BL131" s="21" t="s">
        <v>251</v>
      </c>
      <c r="BM131" s="21" t="s">
        <v>259</v>
      </c>
    </row>
    <row r="132" s="1" customFormat="1" ht="25.5" customHeight="1">
      <c r="B132" s="46"/>
      <c r="C132" s="228" t="s">
        <v>228</v>
      </c>
      <c r="D132" s="228" t="s">
        <v>192</v>
      </c>
      <c r="E132" s="229" t="s">
        <v>2893</v>
      </c>
      <c r="F132" s="230" t="s">
        <v>2894</v>
      </c>
      <c r="G132" s="230"/>
      <c r="H132" s="230"/>
      <c r="I132" s="230"/>
      <c r="J132" s="231" t="s">
        <v>2419</v>
      </c>
      <c r="K132" s="232">
        <v>6</v>
      </c>
      <c r="L132" s="233">
        <v>0</v>
      </c>
      <c r="M132" s="234"/>
      <c r="N132" s="235">
        <f>ROUND(L132*K132,2)</f>
        <v>0</v>
      </c>
      <c r="O132" s="235"/>
      <c r="P132" s="235"/>
      <c r="Q132" s="235"/>
      <c r="R132" s="48"/>
      <c r="T132" s="236" t="s">
        <v>22</v>
      </c>
      <c r="U132" s="56" t="s">
        <v>46</v>
      </c>
      <c r="V132" s="47"/>
      <c r="W132" s="237">
        <f>V132*K132</f>
        <v>0</v>
      </c>
      <c r="X132" s="237">
        <v>0</v>
      </c>
      <c r="Y132" s="237">
        <f>X132*K132</f>
        <v>0</v>
      </c>
      <c r="Z132" s="237">
        <v>0</v>
      </c>
      <c r="AA132" s="238">
        <f>Z132*K132</f>
        <v>0</v>
      </c>
      <c r="AR132" s="21" t="s">
        <v>251</v>
      </c>
      <c r="AT132" s="21" t="s">
        <v>192</v>
      </c>
      <c r="AU132" s="21" t="s">
        <v>89</v>
      </c>
      <c r="AY132" s="21" t="s">
        <v>191</v>
      </c>
      <c r="BE132" s="152">
        <f>IF(U132="základní",N132,0)</f>
        <v>0</v>
      </c>
      <c r="BF132" s="152">
        <f>IF(U132="snížená",N132,0)</f>
        <v>0</v>
      </c>
      <c r="BG132" s="152">
        <f>IF(U132="zákl. přenesená",N132,0)</f>
        <v>0</v>
      </c>
      <c r="BH132" s="152">
        <f>IF(U132="sníž. přenesená",N132,0)</f>
        <v>0</v>
      </c>
      <c r="BI132" s="152">
        <f>IF(U132="nulová",N132,0)</f>
        <v>0</v>
      </c>
      <c r="BJ132" s="21" t="s">
        <v>89</v>
      </c>
      <c r="BK132" s="152">
        <f>ROUND(L132*K132,2)</f>
        <v>0</v>
      </c>
      <c r="BL132" s="21" t="s">
        <v>251</v>
      </c>
      <c r="BM132" s="21" t="s">
        <v>267</v>
      </c>
    </row>
    <row r="133" s="1" customFormat="1" ht="25.5" customHeight="1">
      <c r="B133" s="46"/>
      <c r="C133" s="228" t="s">
        <v>232</v>
      </c>
      <c r="D133" s="228" t="s">
        <v>192</v>
      </c>
      <c r="E133" s="229" t="s">
        <v>2895</v>
      </c>
      <c r="F133" s="230" t="s">
        <v>2896</v>
      </c>
      <c r="G133" s="230"/>
      <c r="H133" s="230"/>
      <c r="I133" s="230"/>
      <c r="J133" s="231" t="s">
        <v>2419</v>
      </c>
      <c r="K133" s="232">
        <v>2</v>
      </c>
      <c r="L133" s="233">
        <v>0</v>
      </c>
      <c r="M133" s="234"/>
      <c r="N133" s="235">
        <f>ROUND(L133*K133,2)</f>
        <v>0</v>
      </c>
      <c r="O133" s="235"/>
      <c r="P133" s="235"/>
      <c r="Q133" s="235"/>
      <c r="R133" s="48"/>
      <c r="T133" s="236" t="s">
        <v>22</v>
      </c>
      <c r="U133" s="56" t="s">
        <v>46</v>
      </c>
      <c r="V133" s="47"/>
      <c r="W133" s="237">
        <f>V133*K133</f>
        <v>0</v>
      </c>
      <c r="X133" s="237">
        <v>0</v>
      </c>
      <c r="Y133" s="237">
        <f>X133*K133</f>
        <v>0</v>
      </c>
      <c r="Z133" s="237">
        <v>0</v>
      </c>
      <c r="AA133" s="238">
        <f>Z133*K133</f>
        <v>0</v>
      </c>
      <c r="AR133" s="21" t="s">
        <v>251</v>
      </c>
      <c r="AT133" s="21" t="s">
        <v>192</v>
      </c>
      <c r="AU133" s="21" t="s">
        <v>89</v>
      </c>
      <c r="AY133" s="21" t="s">
        <v>191</v>
      </c>
      <c r="BE133" s="152">
        <f>IF(U133="základní",N133,0)</f>
        <v>0</v>
      </c>
      <c r="BF133" s="152">
        <f>IF(U133="snížená",N133,0)</f>
        <v>0</v>
      </c>
      <c r="BG133" s="152">
        <f>IF(U133="zákl. přenesená",N133,0)</f>
        <v>0</v>
      </c>
      <c r="BH133" s="152">
        <f>IF(U133="sníž. přenesená",N133,0)</f>
        <v>0</v>
      </c>
      <c r="BI133" s="152">
        <f>IF(U133="nulová",N133,0)</f>
        <v>0</v>
      </c>
      <c r="BJ133" s="21" t="s">
        <v>89</v>
      </c>
      <c r="BK133" s="152">
        <f>ROUND(L133*K133,2)</f>
        <v>0</v>
      </c>
      <c r="BL133" s="21" t="s">
        <v>251</v>
      </c>
      <c r="BM133" s="21" t="s">
        <v>274</v>
      </c>
    </row>
    <row r="134" s="1" customFormat="1" ht="16.5" customHeight="1">
      <c r="B134" s="46"/>
      <c r="C134" s="228" t="s">
        <v>236</v>
      </c>
      <c r="D134" s="228" t="s">
        <v>192</v>
      </c>
      <c r="E134" s="229" t="s">
        <v>2897</v>
      </c>
      <c r="F134" s="230" t="s">
        <v>2898</v>
      </c>
      <c r="G134" s="230"/>
      <c r="H134" s="230"/>
      <c r="I134" s="230"/>
      <c r="J134" s="231" t="s">
        <v>2419</v>
      </c>
      <c r="K134" s="232">
        <v>1</v>
      </c>
      <c r="L134" s="233">
        <v>0</v>
      </c>
      <c r="M134" s="234"/>
      <c r="N134" s="235">
        <f>ROUND(L134*K134,2)</f>
        <v>0</v>
      </c>
      <c r="O134" s="235"/>
      <c r="P134" s="235"/>
      <c r="Q134" s="235"/>
      <c r="R134" s="48"/>
      <c r="T134" s="236" t="s">
        <v>22</v>
      </c>
      <c r="U134" s="56" t="s">
        <v>46</v>
      </c>
      <c r="V134" s="47"/>
      <c r="W134" s="237">
        <f>V134*K134</f>
        <v>0</v>
      </c>
      <c r="X134" s="237">
        <v>0</v>
      </c>
      <c r="Y134" s="237">
        <f>X134*K134</f>
        <v>0</v>
      </c>
      <c r="Z134" s="237">
        <v>0</v>
      </c>
      <c r="AA134" s="238">
        <f>Z134*K134</f>
        <v>0</v>
      </c>
      <c r="AR134" s="21" t="s">
        <v>251</v>
      </c>
      <c r="AT134" s="21" t="s">
        <v>192</v>
      </c>
      <c r="AU134" s="21" t="s">
        <v>89</v>
      </c>
      <c r="AY134" s="21" t="s">
        <v>191</v>
      </c>
      <c r="BE134" s="152">
        <f>IF(U134="základní",N134,0)</f>
        <v>0</v>
      </c>
      <c r="BF134" s="152">
        <f>IF(U134="snížená",N134,0)</f>
        <v>0</v>
      </c>
      <c r="BG134" s="152">
        <f>IF(U134="zákl. přenesená",N134,0)</f>
        <v>0</v>
      </c>
      <c r="BH134" s="152">
        <f>IF(U134="sníž. přenesená",N134,0)</f>
        <v>0</v>
      </c>
      <c r="BI134" s="152">
        <f>IF(U134="nulová",N134,0)</f>
        <v>0</v>
      </c>
      <c r="BJ134" s="21" t="s">
        <v>89</v>
      </c>
      <c r="BK134" s="152">
        <f>ROUND(L134*K134,2)</f>
        <v>0</v>
      </c>
      <c r="BL134" s="21" t="s">
        <v>251</v>
      </c>
      <c r="BM134" s="21" t="s">
        <v>377</v>
      </c>
    </row>
    <row r="135" s="1" customFormat="1" ht="25.5" customHeight="1">
      <c r="B135" s="46"/>
      <c r="C135" s="228" t="s">
        <v>240</v>
      </c>
      <c r="D135" s="228" t="s">
        <v>192</v>
      </c>
      <c r="E135" s="229" t="s">
        <v>2899</v>
      </c>
      <c r="F135" s="230" t="s">
        <v>2900</v>
      </c>
      <c r="G135" s="230"/>
      <c r="H135" s="230"/>
      <c r="I135" s="230"/>
      <c r="J135" s="231" t="s">
        <v>2419</v>
      </c>
      <c r="K135" s="232">
        <v>1</v>
      </c>
      <c r="L135" s="233">
        <v>0</v>
      </c>
      <c r="M135" s="234"/>
      <c r="N135" s="235">
        <f>ROUND(L135*K135,2)</f>
        <v>0</v>
      </c>
      <c r="O135" s="235"/>
      <c r="P135" s="235"/>
      <c r="Q135" s="235"/>
      <c r="R135" s="48"/>
      <c r="T135" s="236" t="s">
        <v>22</v>
      </c>
      <c r="U135" s="56" t="s">
        <v>46</v>
      </c>
      <c r="V135" s="47"/>
      <c r="W135" s="237">
        <f>V135*K135</f>
        <v>0</v>
      </c>
      <c r="X135" s="237">
        <v>0</v>
      </c>
      <c r="Y135" s="237">
        <f>X135*K135</f>
        <v>0</v>
      </c>
      <c r="Z135" s="237">
        <v>0</v>
      </c>
      <c r="AA135" s="238">
        <f>Z135*K135</f>
        <v>0</v>
      </c>
      <c r="AR135" s="21" t="s">
        <v>251</v>
      </c>
      <c r="AT135" s="21" t="s">
        <v>192</v>
      </c>
      <c r="AU135" s="21" t="s">
        <v>89</v>
      </c>
      <c r="AY135" s="21" t="s">
        <v>191</v>
      </c>
      <c r="BE135" s="152">
        <f>IF(U135="základní",N135,0)</f>
        <v>0</v>
      </c>
      <c r="BF135" s="152">
        <f>IF(U135="snížená",N135,0)</f>
        <v>0</v>
      </c>
      <c r="BG135" s="152">
        <f>IF(U135="zákl. přenesená",N135,0)</f>
        <v>0</v>
      </c>
      <c r="BH135" s="152">
        <f>IF(U135="sníž. přenesená",N135,0)</f>
        <v>0</v>
      </c>
      <c r="BI135" s="152">
        <f>IF(U135="nulová",N135,0)</f>
        <v>0</v>
      </c>
      <c r="BJ135" s="21" t="s">
        <v>89</v>
      </c>
      <c r="BK135" s="152">
        <f>ROUND(L135*K135,2)</f>
        <v>0</v>
      </c>
      <c r="BL135" s="21" t="s">
        <v>251</v>
      </c>
      <c r="BM135" s="21" t="s">
        <v>384</v>
      </c>
    </row>
    <row r="136" s="1" customFormat="1" ht="25.5" customHeight="1">
      <c r="B136" s="46"/>
      <c r="C136" s="228" t="s">
        <v>244</v>
      </c>
      <c r="D136" s="228" t="s">
        <v>192</v>
      </c>
      <c r="E136" s="229" t="s">
        <v>2901</v>
      </c>
      <c r="F136" s="230" t="s">
        <v>2902</v>
      </c>
      <c r="G136" s="230"/>
      <c r="H136" s="230"/>
      <c r="I136" s="230"/>
      <c r="J136" s="231" t="s">
        <v>348</v>
      </c>
      <c r="K136" s="232">
        <v>30</v>
      </c>
      <c r="L136" s="233">
        <v>0</v>
      </c>
      <c r="M136" s="234"/>
      <c r="N136" s="235">
        <f>ROUND(L136*K136,2)</f>
        <v>0</v>
      </c>
      <c r="O136" s="235"/>
      <c r="P136" s="235"/>
      <c r="Q136" s="235"/>
      <c r="R136" s="48"/>
      <c r="T136" s="236" t="s">
        <v>22</v>
      </c>
      <c r="U136" s="56" t="s">
        <v>46</v>
      </c>
      <c r="V136" s="47"/>
      <c r="W136" s="237">
        <f>V136*K136</f>
        <v>0</v>
      </c>
      <c r="X136" s="237">
        <v>0</v>
      </c>
      <c r="Y136" s="237">
        <f>X136*K136</f>
        <v>0</v>
      </c>
      <c r="Z136" s="237">
        <v>0</v>
      </c>
      <c r="AA136" s="238">
        <f>Z136*K136</f>
        <v>0</v>
      </c>
      <c r="AR136" s="21" t="s">
        <v>251</v>
      </c>
      <c r="AT136" s="21" t="s">
        <v>192</v>
      </c>
      <c r="AU136" s="21" t="s">
        <v>89</v>
      </c>
      <c r="AY136" s="21" t="s">
        <v>191</v>
      </c>
      <c r="BE136" s="152">
        <f>IF(U136="základní",N136,0)</f>
        <v>0</v>
      </c>
      <c r="BF136" s="152">
        <f>IF(U136="snížená",N136,0)</f>
        <v>0</v>
      </c>
      <c r="BG136" s="152">
        <f>IF(U136="zákl. přenesená",N136,0)</f>
        <v>0</v>
      </c>
      <c r="BH136" s="152">
        <f>IF(U136="sníž. přenesená",N136,0)</f>
        <v>0</v>
      </c>
      <c r="BI136" s="152">
        <f>IF(U136="nulová",N136,0)</f>
        <v>0</v>
      </c>
      <c r="BJ136" s="21" t="s">
        <v>89</v>
      </c>
      <c r="BK136" s="152">
        <f>ROUND(L136*K136,2)</f>
        <v>0</v>
      </c>
      <c r="BL136" s="21" t="s">
        <v>251</v>
      </c>
      <c r="BM136" s="21" t="s">
        <v>393</v>
      </c>
    </row>
    <row r="137" s="1" customFormat="1" ht="25.5" customHeight="1">
      <c r="B137" s="46"/>
      <c r="C137" s="228" t="s">
        <v>11</v>
      </c>
      <c r="D137" s="228" t="s">
        <v>192</v>
      </c>
      <c r="E137" s="229" t="s">
        <v>2903</v>
      </c>
      <c r="F137" s="230" t="s">
        <v>2904</v>
      </c>
      <c r="G137" s="230"/>
      <c r="H137" s="230"/>
      <c r="I137" s="230"/>
      <c r="J137" s="231" t="s">
        <v>348</v>
      </c>
      <c r="K137" s="232">
        <v>25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</v>
      </c>
      <c r="Y137" s="237">
        <f>X137*K137</f>
        <v>0</v>
      </c>
      <c r="Z137" s="237">
        <v>0</v>
      </c>
      <c r="AA137" s="238">
        <f>Z137*K137</f>
        <v>0</v>
      </c>
      <c r="AR137" s="21" t="s">
        <v>251</v>
      </c>
      <c r="AT137" s="21" t="s">
        <v>192</v>
      </c>
      <c r="AU137" s="21" t="s">
        <v>89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251</v>
      </c>
      <c r="BM137" s="21" t="s">
        <v>402</v>
      </c>
    </row>
    <row r="138" s="1" customFormat="1" ht="25.5" customHeight="1">
      <c r="B138" s="46"/>
      <c r="C138" s="228" t="s">
        <v>251</v>
      </c>
      <c r="D138" s="228" t="s">
        <v>192</v>
      </c>
      <c r="E138" s="229" t="s">
        <v>2905</v>
      </c>
      <c r="F138" s="230" t="s">
        <v>2906</v>
      </c>
      <c r="G138" s="230"/>
      <c r="H138" s="230"/>
      <c r="I138" s="230"/>
      <c r="J138" s="231" t="s">
        <v>348</v>
      </c>
      <c r="K138" s="232">
        <v>280</v>
      </c>
      <c r="L138" s="233">
        <v>0</v>
      </c>
      <c r="M138" s="234"/>
      <c r="N138" s="235">
        <f>ROUND(L138*K138,2)</f>
        <v>0</v>
      </c>
      <c r="O138" s="235"/>
      <c r="P138" s="235"/>
      <c r="Q138" s="235"/>
      <c r="R138" s="48"/>
      <c r="T138" s="236" t="s">
        <v>22</v>
      </c>
      <c r="U138" s="56" t="s">
        <v>46</v>
      </c>
      <c r="V138" s="47"/>
      <c r="W138" s="237">
        <f>V138*K138</f>
        <v>0</v>
      </c>
      <c r="X138" s="237">
        <v>0</v>
      </c>
      <c r="Y138" s="237">
        <f>X138*K138</f>
        <v>0</v>
      </c>
      <c r="Z138" s="237">
        <v>0</v>
      </c>
      <c r="AA138" s="238">
        <f>Z138*K138</f>
        <v>0</v>
      </c>
      <c r="AR138" s="21" t="s">
        <v>251</v>
      </c>
      <c r="AT138" s="21" t="s">
        <v>192</v>
      </c>
      <c r="AU138" s="21" t="s">
        <v>89</v>
      </c>
      <c r="AY138" s="21" t="s">
        <v>191</v>
      </c>
      <c r="BE138" s="152">
        <f>IF(U138="základní",N138,0)</f>
        <v>0</v>
      </c>
      <c r="BF138" s="152">
        <f>IF(U138="snížená",N138,0)</f>
        <v>0</v>
      </c>
      <c r="BG138" s="152">
        <f>IF(U138="zákl. přenesená",N138,0)</f>
        <v>0</v>
      </c>
      <c r="BH138" s="152">
        <f>IF(U138="sníž. přenesená",N138,0)</f>
        <v>0</v>
      </c>
      <c r="BI138" s="152">
        <f>IF(U138="nulová",N138,0)</f>
        <v>0</v>
      </c>
      <c r="BJ138" s="21" t="s">
        <v>89</v>
      </c>
      <c r="BK138" s="152">
        <f>ROUND(L138*K138,2)</f>
        <v>0</v>
      </c>
      <c r="BL138" s="21" t="s">
        <v>251</v>
      </c>
      <c r="BM138" s="21" t="s">
        <v>531</v>
      </c>
    </row>
    <row r="139" s="1" customFormat="1" ht="25.5" customHeight="1">
      <c r="B139" s="46"/>
      <c r="C139" s="228" t="s">
        <v>255</v>
      </c>
      <c r="D139" s="228" t="s">
        <v>192</v>
      </c>
      <c r="E139" s="229" t="s">
        <v>2907</v>
      </c>
      <c r="F139" s="230" t="s">
        <v>2908</v>
      </c>
      <c r="G139" s="230"/>
      <c r="H139" s="230"/>
      <c r="I139" s="230"/>
      <c r="J139" s="231" t="s">
        <v>348</v>
      </c>
      <c r="K139" s="232">
        <v>180</v>
      </c>
      <c r="L139" s="233">
        <v>0</v>
      </c>
      <c r="M139" s="234"/>
      <c r="N139" s="235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</v>
      </c>
      <c r="Y139" s="237">
        <f>X139*K139</f>
        <v>0</v>
      </c>
      <c r="Z139" s="237">
        <v>0</v>
      </c>
      <c r="AA139" s="238">
        <f>Z139*K139</f>
        <v>0</v>
      </c>
      <c r="AR139" s="21" t="s">
        <v>251</v>
      </c>
      <c r="AT139" s="21" t="s">
        <v>192</v>
      </c>
      <c r="AU139" s="21" t="s">
        <v>89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251</v>
      </c>
      <c r="BM139" s="21" t="s">
        <v>539</v>
      </c>
    </row>
    <row r="140" s="1" customFormat="1" ht="25.5" customHeight="1">
      <c r="B140" s="46"/>
      <c r="C140" s="228" t="s">
        <v>259</v>
      </c>
      <c r="D140" s="228" t="s">
        <v>192</v>
      </c>
      <c r="E140" s="229" t="s">
        <v>2909</v>
      </c>
      <c r="F140" s="230" t="s">
        <v>2910</v>
      </c>
      <c r="G140" s="230"/>
      <c r="H140" s="230"/>
      <c r="I140" s="230"/>
      <c r="J140" s="231" t="s">
        <v>348</v>
      </c>
      <c r="K140" s="232">
        <v>120</v>
      </c>
      <c r="L140" s="233">
        <v>0</v>
      </c>
      <c r="M140" s="234"/>
      <c r="N140" s="235">
        <f>ROUND(L140*K140,2)</f>
        <v>0</v>
      </c>
      <c r="O140" s="235"/>
      <c r="P140" s="235"/>
      <c r="Q140" s="235"/>
      <c r="R140" s="48"/>
      <c r="T140" s="236" t="s">
        <v>22</v>
      </c>
      <c r="U140" s="56" t="s">
        <v>46</v>
      </c>
      <c r="V140" s="47"/>
      <c r="W140" s="237">
        <f>V140*K140</f>
        <v>0</v>
      </c>
      <c r="X140" s="237">
        <v>0</v>
      </c>
      <c r="Y140" s="237">
        <f>X140*K140</f>
        <v>0</v>
      </c>
      <c r="Z140" s="237">
        <v>0</v>
      </c>
      <c r="AA140" s="238">
        <f>Z140*K140</f>
        <v>0</v>
      </c>
      <c r="AR140" s="21" t="s">
        <v>251</v>
      </c>
      <c r="AT140" s="21" t="s">
        <v>192</v>
      </c>
      <c r="AU140" s="21" t="s">
        <v>89</v>
      </c>
      <c r="AY140" s="21" t="s">
        <v>191</v>
      </c>
      <c r="BE140" s="152">
        <f>IF(U140="základní",N140,0)</f>
        <v>0</v>
      </c>
      <c r="BF140" s="152">
        <f>IF(U140="snížená",N140,0)</f>
        <v>0</v>
      </c>
      <c r="BG140" s="152">
        <f>IF(U140="zákl. přenesená",N140,0)</f>
        <v>0</v>
      </c>
      <c r="BH140" s="152">
        <f>IF(U140="sníž. přenesená",N140,0)</f>
        <v>0</v>
      </c>
      <c r="BI140" s="152">
        <f>IF(U140="nulová",N140,0)</f>
        <v>0</v>
      </c>
      <c r="BJ140" s="21" t="s">
        <v>89</v>
      </c>
      <c r="BK140" s="152">
        <f>ROUND(L140*K140,2)</f>
        <v>0</v>
      </c>
      <c r="BL140" s="21" t="s">
        <v>251</v>
      </c>
      <c r="BM140" s="21" t="s">
        <v>548</v>
      </c>
    </row>
    <row r="141" s="1" customFormat="1" ht="25.5" customHeight="1">
      <c r="B141" s="46"/>
      <c r="C141" s="228" t="s">
        <v>263</v>
      </c>
      <c r="D141" s="228" t="s">
        <v>192</v>
      </c>
      <c r="E141" s="229" t="s">
        <v>2911</v>
      </c>
      <c r="F141" s="230" t="s">
        <v>2912</v>
      </c>
      <c r="G141" s="230"/>
      <c r="H141" s="230"/>
      <c r="I141" s="230"/>
      <c r="J141" s="231" t="s">
        <v>348</v>
      </c>
      <c r="K141" s="232">
        <v>30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</v>
      </c>
      <c r="Y141" s="237">
        <f>X141*K141</f>
        <v>0</v>
      </c>
      <c r="Z141" s="237">
        <v>0</v>
      </c>
      <c r="AA141" s="238">
        <f>Z141*K141</f>
        <v>0</v>
      </c>
      <c r="AR141" s="21" t="s">
        <v>251</v>
      </c>
      <c r="AT141" s="21" t="s">
        <v>192</v>
      </c>
      <c r="AU141" s="21" t="s">
        <v>89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251</v>
      </c>
      <c r="BM141" s="21" t="s">
        <v>556</v>
      </c>
    </row>
    <row r="142" s="1" customFormat="1" ht="16.5" customHeight="1">
      <c r="B142" s="46"/>
      <c r="C142" s="228" t="s">
        <v>267</v>
      </c>
      <c r="D142" s="228" t="s">
        <v>192</v>
      </c>
      <c r="E142" s="229" t="s">
        <v>2913</v>
      </c>
      <c r="F142" s="230" t="s">
        <v>2914</v>
      </c>
      <c r="G142" s="230"/>
      <c r="H142" s="230"/>
      <c r="I142" s="230"/>
      <c r="J142" s="231" t="s">
        <v>348</v>
      </c>
      <c r="K142" s="232">
        <v>10</v>
      </c>
      <c r="L142" s="233">
        <v>0</v>
      </c>
      <c r="M142" s="234"/>
      <c r="N142" s="235">
        <f>ROUND(L142*K142,2)</f>
        <v>0</v>
      </c>
      <c r="O142" s="235"/>
      <c r="P142" s="235"/>
      <c r="Q142" s="235"/>
      <c r="R142" s="48"/>
      <c r="T142" s="236" t="s">
        <v>22</v>
      </c>
      <c r="U142" s="56" t="s">
        <v>46</v>
      </c>
      <c r="V142" s="47"/>
      <c r="W142" s="237">
        <f>V142*K142</f>
        <v>0</v>
      </c>
      <c r="X142" s="237">
        <v>0</v>
      </c>
      <c r="Y142" s="237">
        <f>X142*K142</f>
        <v>0</v>
      </c>
      <c r="Z142" s="237">
        <v>0</v>
      </c>
      <c r="AA142" s="238">
        <f>Z142*K142</f>
        <v>0</v>
      </c>
      <c r="AR142" s="21" t="s">
        <v>251</v>
      </c>
      <c r="AT142" s="21" t="s">
        <v>192</v>
      </c>
      <c r="AU142" s="21" t="s">
        <v>89</v>
      </c>
      <c r="AY142" s="21" t="s">
        <v>191</v>
      </c>
      <c r="BE142" s="152">
        <f>IF(U142="základní",N142,0)</f>
        <v>0</v>
      </c>
      <c r="BF142" s="152">
        <f>IF(U142="snížená",N142,0)</f>
        <v>0</v>
      </c>
      <c r="BG142" s="152">
        <f>IF(U142="zákl. přenesená",N142,0)</f>
        <v>0</v>
      </c>
      <c r="BH142" s="152">
        <f>IF(U142="sníž. přenesená",N142,0)</f>
        <v>0</v>
      </c>
      <c r="BI142" s="152">
        <f>IF(U142="nulová",N142,0)</f>
        <v>0</v>
      </c>
      <c r="BJ142" s="21" t="s">
        <v>89</v>
      </c>
      <c r="BK142" s="152">
        <f>ROUND(L142*K142,2)</f>
        <v>0</v>
      </c>
      <c r="BL142" s="21" t="s">
        <v>251</v>
      </c>
      <c r="BM142" s="21" t="s">
        <v>565</v>
      </c>
    </row>
    <row r="143" s="1" customFormat="1" ht="16.5" customHeight="1">
      <c r="B143" s="46"/>
      <c r="C143" s="228" t="s">
        <v>10</v>
      </c>
      <c r="D143" s="228" t="s">
        <v>192</v>
      </c>
      <c r="E143" s="229" t="s">
        <v>2915</v>
      </c>
      <c r="F143" s="230" t="s">
        <v>2916</v>
      </c>
      <c r="G143" s="230"/>
      <c r="H143" s="230"/>
      <c r="I143" s="230"/>
      <c r="J143" s="231" t="s">
        <v>348</v>
      </c>
      <c r="K143" s="232">
        <v>150</v>
      </c>
      <c r="L143" s="233">
        <v>0</v>
      </c>
      <c r="M143" s="234"/>
      <c r="N143" s="235">
        <f>ROUND(L143*K143,2)</f>
        <v>0</v>
      </c>
      <c r="O143" s="235"/>
      <c r="P143" s="235"/>
      <c r="Q143" s="235"/>
      <c r="R143" s="48"/>
      <c r="T143" s="236" t="s">
        <v>22</v>
      </c>
      <c r="U143" s="56" t="s">
        <v>46</v>
      </c>
      <c r="V143" s="47"/>
      <c r="W143" s="237">
        <f>V143*K143</f>
        <v>0</v>
      </c>
      <c r="X143" s="237">
        <v>0</v>
      </c>
      <c r="Y143" s="237">
        <f>X143*K143</f>
        <v>0</v>
      </c>
      <c r="Z143" s="237">
        <v>0</v>
      </c>
      <c r="AA143" s="238">
        <f>Z143*K143</f>
        <v>0</v>
      </c>
      <c r="AR143" s="21" t="s">
        <v>251</v>
      </c>
      <c r="AT143" s="21" t="s">
        <v>192</v>
      </c>
      <c r="AU143" s="21" t="s">
        <v>89</v>
      </c>
      <c r="AY143" s="21" t="s">
        <v>191</v>
      </c>
      <c r="BE143" s="152">
        <f>IF(U143="základní",N143,0)</f>
        <v>0</v>
      </c>
      <c r="BF143" s="152">
        <f>IF(U143="snížená",N143,0)</f>
        <v>0</v>
      </c>
      <c r="BG143" s="152">
        <f>IF(U143="zákl. přenesená",N143,0)</f>
        <v>0</v>
      </c>
      <c r="BH143" s="152">
        <f>IF(U143="sníž. přenesená",N143,0)</f>
        <v>0</v>
      </c>
      <c r="BI143" s="152">
        <f>IF(U143="nulová",N143,0)</f>
        <v>0</v>
      </c>
      <c r="BJ143" s="21" t="s">
        <v>89</v>
      </c>
      <c r="BK143" s="152">
        <f>ROUND(L143*K143,2)</f>
        <v>0</v>
      </c>
      <c r="BL143" s="21" t="s">
        <v>251</v>
      </c>
      <c r="BM143" s="21" t="s">
        <v>575</v>
      </c>
    </row>
    <row r="144" s="1" customFormat="1" ht="25.5" customHeight="1">
      <c r="B144" s="46"/>
      <c r="C144" s="228" t="s">
        <v>274</v>
      </c>
      <c r="D144" s="228" t="s">
        <v>192</v>
      </c>
      <c r="E144" s="229" t="s">
        <v>2917</v>
      </c>
      <c r="F144" s="230" t="s">
        <v>2918</v>
      </c>
      <c r="G144" s="230"/>
      <c r="H144" s="230"/>
      <c r="I144" s="230"/>
      <c r="J144" s="231" t="s">
        <v>348</v>
      </c>
      <c r="K144" s="232">
        <v>20</v>
      </c>
      <c r="L144" s="233">
        <v>0</v>
      </c>
      <c r="M144" s="234"/>
      <c r="N144" s="235">
        <f>ROUND(L144*K144,2)</f>
        <v>0</v>
      </c>
      <c r="O144" s="235"/>
      <c r="P144" s="235"/>
      <c r="Q144" s="235"/>
      <c r="R144" s="48"/>
      <c r="T144" s="236" t="s">
        <v>22</v>
      </c>
      <c r="U144" s="56" t="s">
        <v>46</v>
      </c>
      <c r="V144" s="47"/>
      <c r="W144" s="237">
        <f>V144*K144</f>
        <v>0</v>
      </c>
      <c r="X144" s="237">
        <v>0</v>
      </c>
      <c r="Y144" s="237">
        <f>X144*K144</f>
        <v>0</v>
      </c>
      <c r="Z144" s="237">
        <v>0</v>
      </c>
      <c r="AA144" s="238">
        <f>Z144*K144</f>
        <v>0</v>
      </c>
      <c r="AR144" s="21" t="s">
        <v>251</v>
      </c>
      <c r="AT144" s="21" t="s">
        <v>192</v>
      </c>
      <c r="AU144" s="21" t="s">
        <v>89</v>
      </c>
      <c r="AY144" s="21" t="s">
        <v>191</v>
      </c>
      <c r="BE144" s="152">
        <f>IF(U144="základní",N144,0)</f>
        <v>0</v>
      </c>
      <c r="BF144" s="152">
        <f>IF(U144="snížená",N144,0)</f>
        <v>0</v>
      </c>
      <c r="BG144" s="152">
        <f>IF(U144="zákl. přenesená",N144,0)</f>
        <v>0</v>
      </c>
      <c r="BH144" s="152">
        <f>IF(U144="sníž. přenesená",N144,0)</f>
        <v>0</v>
      </c>
      <c r="BI144" s="152">
        <f>IF(U144="nulová",N144,0)</f>
        <v>0</v>
      </c>
      <c r="BJ144" s="21" t="s">
        <v>89</v>
      </c>
      <c r="BK144" s="152">
        <f>ROUND(L144*K144,2)</f>
        <v>0</v>
      </c>
      <c r="BL144" s="21" t="s">
        <v>251</v>
      </c>
      <c r="BM144" s="21" t="s">
        <v>581</v>
      </c>
    </row>
    <row r="145" s="1" customFormat="1" ht="25.5" customHeight="1">
      <c r="B145" s="46"/>
      <c r="C145" s="228" t="s">
        <v>278</v>
      </c>
      <c r="D145" s="228" t="s">
        <v>192</v>
      </c>
      <c r="E145" s="229" t="s">
        <v>2919</v>
      </c>
      <c r="F145" s="230" t="s">
        <v>2920</v>
      </c>
      <c r="G145" s="230"/>
      <c r="H145" s="230"/>
      <c r="I145" s="230"/>
      <c r="J145" s="231" t="s">
        <v>348</v>
      </c>
      <c r="K145" s="232">
        <v>25</v>
      </c>
      <c r="L145" s="233">
        <v>0</v>
      </c>
      <c r="M145" s="234"/>
      <c r="N145" s="235">
        <f>ROUND(L145*K145,2)</f>
        <v>0</v>
      </c>
      <c r="O145" s="235"/>
      <c r="P145" s="235"/>
      <c r="Q145" s="235"/>
      <c r="R145" s="48"/>
      <c r="T145" s="236" t="s">
        <v>22</v>
      </c>
      <c r="U145" s="56" t="s">
        <v>46</v>
      </c>
      <c r="V145" s="47"/>
      <c r="W145" s="237">
        <f>V145*K145</f>
        <v>0</v>
      </c>
      <c r="X145" s="237">
        <v>0</v>
      </c>
      <c r="Y145" s="237">
        <f>X145*K145</f>
        <v>0</v>
      </c>
      <c r="Z145" s="237">
        <v>0</v>
      </c>
      <c r="AA145" s="238">
        <f>Z145*K145</f>
        <v>0</v>
      </c>
      <c r="AR145" s="21" t="s">
        <v>251</v>
      </c>
      <c r="AT145" s="21" t="s">
        <v>192</v>
      </c>
      <c r="AU145" s="21" t="s">
        <v>89</v>
      </c>
      <c r="AY145" s="21" t="s">
        <v>191</v>
      </c>
      <c r="BE145" s="152">
        <f>IF(U145="základní",N145,0)</f>
        <v>0</v>
      </c>
      <c r="BF145" s="152">
        <f>IF(U145="snížená",N145,0)</f>
        <v>0</v>
      </c>
      <c r="BG145" s="152">
        <f>IF(U145="zákl. přenesená",N145,0)</f>
        <v>0</v>
      </c>
      <c r="BH145" s="152">
        <f>IF(U145="sníž. přenesená",N145,0)</f>
        <v>0</v>
      </c>
      <c r="BI145" s="152">
        <f>IF(U145="nulová",N145,0)</f>
        <v>0</v>
      </c>
      <c r="BJ145" s="21" t="s">
        <v>89</v>
      </c>
      <c r="BK145" s="152">
        <f>ROUND(L145*K145,2)</f>
        <v>0</v>
      </c>
      <c r="BL145" s="21" t="s">
        <v>251</v>
      </c>
      <c r="BM145" s="21" t="s">
        <v>589</v>
      </c>
    </row>
    <row r="146" s="1" customFormat="1" ht="25.5" customHeight="1">
      <c r="B146" s="46"/>
      <c r="C146" s="228" t="s">
        <v>377</v>
      </c>
      <c r="D146" s="228" t="s">
        <v>192</v>
      </c>
      <c r="E146" s="229" t="s">
        <v>2921</v>
      </c>
      <c r="F146" s="230" t="s">
        <v>2922</v>
      </c>
      <c r="G146" s="230"/>
      <c r="H146" s="230"/>
      <c r="I146" s="230"/>
      <c r="J146" s="231" t="s">
        <v>2419</v>
      </c>
      <c r="K146" s="232">
        <v>1000</v>
      </c>
      <c r="L146" s="233">
        <v>0</v>
      </c>
      <c r="M146" s="234"/>
      <c r="N146" s="235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</v>
      </c>
      <c r="Y146" s="237">
        <f>X146*K146</f>
        <v>0</v>
      </c>
      <c r="Z146" s="237">
        <v>0</v>
      </c>
      <c r="AA146" s="238">
        <f>Z146*K146</f>
        <v>0</v>
      </c>
      <c r="AR146" s="21" t="s">
        <v>251</v>
      </c>
      <c r="AT146" s="21" t="s">
        <v>192</v>
      </c>
      <c r="AU146" s="21" t="s">
        <v>89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251</v>
      </c>
      <c r="BM146" s="21" t="s">
        <v>595</v>
      </c>
    </row>
    <row r="147" s="1" customFormat="1" ht="16.5" customHeight="1">
      <c r="B147" s="46"/>
      <c r="C147" s="228" t="s">
        <v>381</v>
      </c>
      <c r="D147" s="228" t="s">
        <v>192</v>
      </c>
      <c r="E147" s="229" t="s">
        <v>2923</v>
      </c>
      <c r="F147" s="230" t="s">
        <v>2924</v>
      </c>
      <c r="G147" s="230"/>
      <c r="H147" s="230"/>
      <c r="I147" s="230"/>
      <c r="J147" s="231" t="s">
        <v>1767</v>
      </c>
      <c r="K147" s="232">
        <v>1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</v>
      </c>
      <c r="Y147" s="237">
        <f>X147*K147</f>
        <v>0</v>
      </c>
      <c r="Z147" s="237">
        <v>0</v>
      </c>
      <c r="AA147" s="238">
        <f>Z147*K147</f>
        <v>0</v>
      </c>
      <c r="AR147" s="21" t="s">
        <v>251</v>
      </c>
      <c r="AT147" s="21" t="s">
        <v>192</v>
      </c>
      <c r="AU147" s="21" t="s">
        <v>89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251</v>
      </c>
      <c r="BM147" s="21" t="s">
        <v>602</v>
      </c>
    </row>
    <row r="148" s="1" customFormat="1" ht="25.5" customHeight="1">
      <c r="B148" s="46"/>
      <c r="C148" s="228" t="s">
        <v>384</v>
      </c>
      <c r="D148" s="228" t="s">
        <v>192</v>
      </c>
      <c r="E148" s="229" t="s">
        <v>2925</v>
      </c>
      <c r="F148" s="230" t="s">
        <v>2926</v>
      </c>
      <c r="G148" s="230"/>
      <c r="H148" s="230"/>
      <c r="I148" s="230"/>
      <c r="J148" s="231" t="s">
        <v>1767</v>
      </c>
      <c r="K148" s="232">
        <v>1</v>
      </c>
      <c r="L148" s="233">
        <v>0</v>
      </c>
      <c r="M148" s="234"/>
      <c r="N148" s="235">
        <f>ROUND(L148*K148,2)</f>
        <v>0</v>
      </c>
      <c r="O148" s="235"/>
      <c r="P148" s="235"/>
      <c r="Q148" s="235"/>
      <c r="R148" s="48"/>
      <c r="T148" s="236" t="s">
        <v>22</v>
      </c>
      <c r="U148" s="56" t="s">
        <v>46</v>
      </c>
      <c r="V148" s="47"/>
      <c r="W148" s="237">
        <f>V148*K148</f>
        <v>0</v>
      </c>
      <c r="X148" s="237">
        <v>0</v>
      </c>
      <c r="Y148" s="237">
        <f>X148*K148</f>
        <v>0</v>
      </c>
      <c r="Z148" s="237">
        <v>0</v>
      </c>
      <c r="AA148" s="238">
        <f>Z148*K148</f>
        <v>0</v>
      </c>
      <c r="AR148" s="21" t="s">
        <v>251</v>
      </c>
      <c r="AT148" s="21" t="s">
        <v>192</v>
      </c>
      <c r="AU148" s="21" t="s">
        <v>89</v>
      </c>
      <c r="AY148" s="21" t="s">
        <v>191</v>
      </c>
      <c r="BE148" s="152">
        <f>IF(U148="základní",N148,0)</f>
        <v>0</v>
      </c>
      <c r="BF148" s="152">
        <f>IF(U148="snížená",N148,0)</f>
        <v>0</v>
      </c>
      <c r="BG148" s="152">
        <f>IF(U148="zákl. přenesená",N148,0)</f>
        <v>0</v>
      </c>
      <c r="BH148" s="152">
        <f>IF(U148="sníž. přenesená",N148,0)</f>
        <v>0</v>
      </c>
      <c r="BI148" s="152">
        <f>IF(U148="nulová",N148,0)</f>
        <v>0</v>
      </c>
      <c r="BJ148" s="21" t="s">
        <v>89</v>
      </c>
      <c r="BK148" s="152">
        <f>ROUND(L148*K148,2)</f>
        <v>0</v>
      </c>
      <c r="BL148" s="21" t="s">
        <v>251</v>
      </c>
      <c r="BM148" s="21" t="s">
        <v>606</v>
      </c>
    </row>
    <row r="149" s="1" customFormat="1" ht="25.5" customHeight="1">
      <c r="B149" s="46"/>
      <c r="C149" s="228" t="s">
        <v>389</v>
      </c>
      <c r="D149" s="228" t="s">
        <v>192</v>
      </c>
      <c r="E149" s="229" t="s">
        <v>2927</v>
      </c>
      <c r="F149" s="230" t="s">
        <v>2928</v>
      </c>
      <c r="G149" s="230"/>
      <c r="H149" s="230"/>
      <c r="I149" s="230"/>
      <c r="J149" s="231" t="s">
        <v>1767</v>
      </c>
      <c r="K149" s="232">
        <v>1</v>
      </c>
      <c r="L149" s="233">
        <v>0</v>
      </c>
      <c r="M149" s="234"/>
      <c r="N149" s="235">
        <f>ROUND(L149*K149,2)</f>
        <v>0</v>
      </c>
      <c r="O149" s="235"/>
      <c r="P149" s="235"/>
      <c r="Q149" s="235"/>
      <c r="R149" s="48"/>
      <c r="T149" s="236" t="s">
        <v>22</v>
      </c>
      <c r="U149" s="56" t="s">
        <v>46</v>
      </c>
      <c r="V149" s="47"/>
      <c r="W149" s="237">
        <f>V149*K149</f>
        <v>0</v>
      </c>
      <c r="X149" s="237">
        <v>0</v>
      </c>
      <c r="Y149" s="237">
        <f>X149*K149</f>
        <v>0</v>
      </c>
      <c r="Z149" s="237">
        <v>0</v>
      </c>
      <c r="AA149" s="238">
        <f>Z149*K149</f>
        <v>0</v>
      </c>
      <c r="AR149" s="21" t="s">
        <v>251</v>
      </c>
      <c r="AT149" s="21" t="s">
        <v>192</v>
      </c>
      <c r="AU149" s="21" t="s">
        <v>89</v>
      </c>
      <c r="AY149" s="21" t="s">
        <v>191</v>
      </c>
      <c r="BE149" s="152">
        <f>IF(U149="základní",N149,0)</f>
        <v>0</v>
      </c>
      <c r="BF149" s="152">
        <f>IF(U149="snížená",N149,0)</f>
        <v>0</v>
      </c>
      <c r="BG149" s="152">
        <f>IF(U149="zákl. přenesená",N149,0)</f>
        <v>0</v>
      </c>
      <c r="BH149" s="152">
        <f>IF(U149="sníž. přenesená",N149,0)</f>
        <v>0</v>
      </c>
      <c r="BI149" s="152">
        <f>IF(U149="nulová",N149,0)</f>
        <v>0</v>
      </c>
      <c r="BJ149" s="21" t="s">
        <v>89</v>
      </c>
      <c r="BK149" s="152">
        <f>ROUND(L149*K149,2)</f>
        <v>0</v>
      </c>
      <c r="BL149" s="21" t="s">
        <v>251</v>
      </c>
      <c r="BM149" s="21" t="s">
        <v>615</v>
      </c>
    </row>
    <row r="150" s="1" customFormat="1" ht="25.5" customHeight="1">
      <c r="B150" s="46"/>
      <c r="C150" s="228" t="s">
        <v>393</v>
      </c>
      <c r="D150" s="228" t="s">
        <v>192</v>
      </c>
      <c r="E150" s="229" t="s">
        <v>2929</v>
      </c>
      <c r="F150" s="230" t="s">
        <v>2930</v>
      </c>
      <c r="G150" s="230"/>
      <c r="H150" s="230"/>
      <c r="I150" s="230"/>
      <c r="J150" s="231" t="s">
        <v>1767</v>
      </c>
      <c r="K150" s="232">
        <v>1</v>
      </c>
      <c r="L150" s="233">
        <v>0</v>
      </c>
      <c r="M150" s="234"/>
      <c r="N150" s="235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0</v>
      </c>
      <c r="Y150" s="237">
        <f>X150*K150</f>
        <v>0</v>
      </c>
      <c r="Z150" s="237">
        <v>0</v>
      </c>
      <c r="AA150" s="238">
        <f>Z150*K150</f>
        <v>0</v>
      </c>
      <c r="AR150" s="21" t="s">
        <v>251</v>
      </c>
      <c r="AT150" s="21" t="s">
        <v>192</v>
      </c>
      <c r="AU150" s="21" t="s">
        <v>89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251</v>
      </c>
      <c r="BM150" s="21" t="s">
        <v>624</v>
      </c>
    </row>
    <row r="151" s="1" customFormat="1" ht="16.5" customHeight="1">
      <c r="B151" s="46"/>
      <c r="C151" s="228" t="s">
        <v>398</v>
      </c>
      <c r="D151" s="228" t="s">
        <v>192</v>
      </c>
      <c r="E151" s="229" t="s">
        <v>2931</v>
      </c>
      <c r="F151" s="230" t="s">
        <v>2932</v>
      </c>
      <c r="G151" s="230"/>
      <c r="H151" s="230"/>
      <c r="I151" s="230"/>
      <c r="J151" s="231" t="s">
        <v>1767</v>
      </c>
      <c r="K151" s="232">
        <v>10</v>
      </c>
      <c r="L151" s="233">
        <v>0</v>
      </c>
      <c r="M151" s="234"/>
      <c r="N151" s="235">
        <f>ROUND(L151*K151,2)</f>
        <v>0</v>
      </c>
      <c r="O151" s="235"/>
      <c r="P151" s="235"/>
      <c r="Q151" s="235"/>
      <c r="R151" s="48"/>
      <c r="T151" s="236" t="s">
        <v>22</v>
      </c>
      <c r="U151" s="56" t="s">
        <v>46</v>
      </c>
      <c r="V151" s="47"/>
      <c r="W151" s="237">
        <f>V151*K151</f>
        <v>0</v>
      </c>
      <c r="X151" s="237">
        <v>0</v>
      </c>
      <c r="Y151" s="237">
        <f>X151*K151</f>
        <v>0</v>
      </c>
      <c r="Z151" s="237">
        <v>0</v>
      </c>
      <c r="AA151" s="238">
        <f>Z151*K151</f>
        <v>0</v>
      </c>
      <c r="AR151" s="21" t="s">
        <v>251</v>
      </c>
      <c r="AT151" s="21" t="s">
        <v>192</v>
      </c>
      <c r="AU151" s="21" t="s">
        <v>89</v>
      </c>
      <c r="AY151" s="21" t="s">
        <v>191</v>
      </c>
      <c r="BE151" s="152">
        <f>IF(U151="základní",N151,0)</f>
        <v>0</v>
      </c>
      <c r="BF151" s="152">
        <f>IF(U151="snížená",N151,0)</f>
        <v>0</v>
      </c>
      <c r="BG151" s="152">
        <f>IF(U151="zákl. přenesená",N151,0)</f>
        <v>0</v>
      </c>
      <c r="BH151" s="152">
        <f>IF(U151="sníž. přenesená",N151,0)</f>
        <v>0</v>
      </c>
      <c r="BI151" s="152">
        <f>IF(U151="nulová",N151,0)</f>
        <v>0</v>
      </c>
      <c r="BJ151" s="21" t="s">
        <v>89</v>
      </c>
      <c r="BK151" s="152">
        <f>ROUND(L151*K151,2)</f>
        <v>0</v>
      </c>
      <c r="BL151" s="21" t="s">
        <v>251</v>
      </c>
      <c r="BM151" s="21" t="s">
        <v>634</v>
      </c>
    </row>
    <row r="152" s="10" customFormat="1" ht="37.44" customHeight="1">
      <c r="B152" s="215"/>
      <c r="C152" s="216"/>
      <c r="D152" s="217" t="s">
        <v>2873</v>
      </c>
      <c r="E152" s="217"/>
      <c r="F152" s="217"/>
      <c r="G152" s="217"/>
      <c r="H152" s="217"/>
      <c r="I152" s="217"/>
      <c r="J152" s="217"/>
      <c r="K152" s="217"/>
      <c r="L152" s="217"/>
      <c r="M152" s="217"/>
      <c r="N152" s="241">
        <f>BK152</f>
        <v>0</v>
      </c>
      <c r="O152" s="242"/>
      <c r="P152" s="242"/>
      <c r="Q152" s="242"/>
      <c r="R152" s="218"/>
      <c r="T152" s="219"/>
      <c r="U152" s="216"/>
      <c r="V152" s="216"/>
      <c r="W152" s="220">
        <f>SUM(W153:W187)</f>
        <v>0</v>
      </c>
      <c r="X152" s="216"/>
      <c r="Y152" s="220">
        <f>SUM(Y153:Y187)</f>
        <v>0</v>
      </c>
      <c r="Z152" s="216"/>
      <c r="AA152" s="221">
        <f>SUM(AA153:AA187)</f>
        <v>0</v>
      </c>
      <c r="AR152" s="222" t="s">
        <v>96</v>
      </c>
      <c r="AT152" s="223" t="s">
        <v>80</v>
      </c>
      <c r="AU152" s="223" t="s">
        <v>81</v>
      </c>
      <c r="AY152" s="222" t="s">
        <v>191</v>
      </c>
      <c r="BK152" s="224">
        <f>SUM(BK153:BK187)</f>
        <v>0</v>
      </c>
    </row>
    <row r="153" s="1" customFormat="1" ht="38.25" customHeight="1">
      <c r="B153" s="46"/>
      <c r="C153" s="228" t="s">
        <v>402</v>
      </c>
      <c r="D153" s="228" t="s">
        <v>192</v>
      </c>
      <c r="E153" s="229" t="s">
        <v>2933</v>
      </c>
      <c r="F153" s="230" t="s">
        <v>2934</v>
      </c>
      <c r="G153" s="230"/>
      <c r="H153" s="230"/>
      <c r="I153" s="230"/>
      <c r="J153" s="231" t="s">
        <v>2419</v>
      </c>
      <c r="K153" s="232">
        <v>2</v>
      </c>
      <c r="L153" s="233">
        <v>0</v>
      </c>
      <c r="M153" s="234"/>
      <c r="N153" s="235">
        <f>ROUND(L153*K153,2)</f>
        <v>0</v>
      </c>
      <c r="O153" s="235"/>
      <c r="P153" s="235"/>
      <c r="Q153" s="235"/>
      <c r="R153" s="48"/>
      <c r="T153" s="236" t="s">
        <v>22</v>
      </c>
      <c r="U153" s="56" t="s">
        <v>46</v>
      </c>
      <c r="V153" s="47"/>
      <c r="W153" s="237">
        <f>V153*K153</f>
        <v>0</v>
      </c>
      <c r="X153" s="237">
        <v>0</v>
      </c>
      <c r="Y153" s="237">
        <f>X153*K153</f>
        <v>0</v>
      </c>
      <c r="Z153" s="237">
        <v>0</v>
      </c>
      <c r="AA153" s="238">
        <f>Z153*K153</f>
        <v>0</v>
      </c>
      <c r="AR153" s="21" t="s">
        <v>251</v>
      </c>
      <c r="AT153" s="21" t="s">
        <v>192</v>
      </c>
      <c r="AU153" s="21" t="s">
        <v>89</v>
      </c>
      <c r="AY153" s="21" t="s">
        <v>191</v>
      </c>
      <c r="BE153" s="152">
        <f>IF(U153="základní",N153,0)</f>
        <v>0</v>
      </c>
      <c r="BF153" s="152">
        <f>IF(U153="snížená",N153,0)</f>
        <v>0</v>
      </c>
      <c r="BG153" s="152">
        <f>IF(U153="zákl. přenesená",N153,0)</f>
        <v>0</v>
      </c>
      <c r="BH153" s="152">
        <f>IF(U153="sníž. přenesená",N153,0)</f>
        <v>0</v>
      </c>
      <c r="BI153" s="152">
        <f>IF(U153="nulová",N153,0)</f>
        <v>0</v>
      </c>
      <c r="BJ153" s="21" t="s">
        <v>89</v>
      </c>
      <c r="BK153" s="152">
        <f>ROUND(L153*K153,2)</f>
        <v>0</v>
      </c>
      <c r="BL153" s="21" t="s">
        <v>251</v>
      </c>
      <c r="BM153" s="21" t="s">
        <v>642</v>
      </c>
    </row>
    <row r="154" s="1" customFormat="1" ht="38.25" customHeight="1">
      <c r="B154" s="46"/>
      <c r="C154" s="228" t="s">
        <v>406</v>
      </c>
      <c r="D154" s="228" t="s">
        <v>192</v>
      </c>
      <c r="E154" s="229" t="s">
        <v>2935</v>
      </c>
      <c r="F154" s="230" t="s">
        <v>2936</v>
      </c>
      <c r="G154" s="230"/>
      <c r="H154" s="230"/>
      <c r="I154" s="230"/>
      <c r="J154" s="231" t="s">
        <v>2419</v>
      </c>
      <c r="K154" s="232">
        <v>2</v>
      </c>
      <c r="L154" s="233">
        <v>0</v>
      </c>
      <c r="M154" s="234"/>
      <c r="N154" s="235">
        <f>ROUND(L154*K154,2)</f>
        <v>0</v>
      </c>
      <c r="O154" s="235"/>
      <c r="P154" s="235"/>
      <c r="Q154" s="235"/>
      <c r="R154" s="48"/>
      <c r="T154" s="236" t="s">
        <v>22</v>
      </c>
      <c r="U154" s="56" t="s">
        <v>46</v>
      </c>
      <c r="V154" s="47"/>
      <c r="W154" s="237">
        <f>V154*K154</f>
        <v>0</v>
      </c>
      <c r="X154" s="237">
        <v>0</v>
      </c>
      <c r="Y154" s="237">
        <f>X154*K154</f>
        <v>0</v>
      </c>
      <c r="Z154" s="237">
        <v>0</v>
      </c>
      <c r="AA154" s="238">
        <f>Z154*K154</f>
        <v>0</v>
      </c>
      <c r="AR154" s="21" t="s">
        <v>251</v>
      </c>
      <c r="AT154" s="21" t="s">
        <v>192</v>
      </c>
      <c r="AU154" s="21" t="s">
        <v>89</v>
      </c>
      <c r="AY154" s="21" t="s">
        <v>191</v>
      </c>
      <c r="BE154" s="152">
        <f>IF(U154="základní",N154,0)</f>
        <v>0</v>
      </c>
      <c r="BF154" s="152">
        <f>IF(U154="snížená",N154,0)</f>
        <v>0</v>
      </c>
      <c r="BG154" s="152">
        <f>IF(U154="zákl. přenesená",N154,0)</f>
        <v>0</v>
      </c>
      <c r="BH154" s="152">
        <f>IF(U154="sníž. přenesená",N154,0)</f>
        <v>0</v>
      </c>
      <c r="BI154" s="152">
        <f>IF(U154="nulová",N154,0)</f>
        <v>0</v>
      </c>
      <c r="BJ154" s="21" t="s">
        <v>89</v>
      </c>
      <c r="BK154" s="152">
        <f>ROUND(L154*K154,2)</f>
        <v>0</v>
      </c>
      <c r="BL154" s="21" t="s">
        <v>251</v>
      </c>
      <c r="BM154" s="21" t="s">
        <v>651</v>
      </c>
    </row>
    <row r="155" s="1" customFormat="1" ht="38.25" customHeight="1">
      <c r="B155" s="46"/>
      <c r="C155" s="228" t="s">
        <v>531</v>
      </c>
      <c r="D155" s="228" t="s">
        <v>192</v>
      </c>
      <c r="E155" s="229" t="s">
        <v>2937</v>
      </c>
      <c r="F155" s="230" t="s">
        <v>2938</v>
      </c>
      <c r="G155" s="230"/>
      <c r="H155" s="230"/>
      <c r="I155" s="230"/>
      <c r="J155" s="231" t="s">
        <v>2419</v>
      </c>
      <c r="K155" s="232">
        <v>2</v>
      </c>
      <c r="L155" s="233">
        <v>0</v>
      </c>
      <c r="M155" s="234"/>
      <c r="N155" s="235">
        <f>ROUND(L155*K155,2)</f>
        <v>0</v>
      </c>
      <c r="O155" s="235"/>
      <c r="P155" s="235"/>
      <c r="Q155" s="235"/>
      <c r="R155" s="48"/>
      <c r="T155" s="236" t="s">
        <v>22</v>
      </c>
      <c r="U155" s="56" t="s">
        <v>46</v>
      </c>
      <c r="V155" s="47"/>
      <c r="W155" s="237">
        <f>V155*K155</f>
        <v>0</v>
      </c>
      <c r="X155" s="237">
        <v>0</v>
      </c>
      <c r="Y155" s="237">
        <f>X155*K155</f>
        <v>0</v>
      </c>
      <c r="Z155" s="237">
        <v>0</v>
      </c>
      <c r="AA155" s="238">
        <f>Z155*K155</f>
        <v>0</v>
      </c>
      <c r="AR155" s="21" t="s">
        <v>251</v>
      </c>
      <c r="AT155" s="21" t="s">
        <v>192</v>
      </c>
      <c r="AU155" s="21" t="s">
        <v>89</v>
      </c>
      <c r="AY155" s="21" t="s">
        <v>191</v>
      </c>
      <c r="BE155" s="152">
        <f>IF(U155="základní",N155,0)</f>
        <v>0</v>
      </c>
      <c r="BF155" s="152">
        <f>IF(U155="snížená",N155,0)</f>
        <v>0</v>
      </c>
      <c r="BG155" s="152">
        <f>IF(U155="zákl. přenesená",N155,0)</f>
        <v>0</v>
      </c>
      <c r="BH155" s="152">
        <f>IF(U155="sníž. přenesená",N155,0)</f>
        <v>0</v>
      </c>
      <c r="BI155" s="152">
        <f>IF(U155="nulová",N155,0)</f>
        <v>0</v>
      </c>
      <c r="BJ155" s="21" t="s">
        <v>89</v>
      </c>
      <c r="BK155" s="152">
        <f>ROUND(L155*K155,2)</f>
        <v>0</v>
      </c>
      <c r="BL155" s="21" t="s">
        <v>251</v>
      </c>
      <c r="BM155" s="21" t="s">
        <v>660</v>
      </c>
    </row>
    <row r="156" s="1" customFormat="1" ht="25.5" customHeight="1">
      <c r="B156" s="46"/>
      <c r="C156" s="228" t="s">
        <v>535</v>
      </c>
      <c r="D156" s="228" t="s">
        <v>192</v>
      </c>
      <c r="E156" s="229" t="s">
        <v>2939</v>
      </c>
      <c r="F156" s="230" t="s">
        <v>2940</v>
      </c>
      <c r="G156" s="230"/>
      <c r="H156" s="230"/>
      <c r="I156" s="230"/>
      <c r="J156" s="231" t="s">
        <v>2419</v>
      </c>
      <c r="K156" s="232">
        <v>2</v>
      </c>
      <c r="L156" s="233">
        <v>0</v>
      </c>
      <c r="M156" s="234"/>
      <c r="N156" s="235">
        <f>ROUND(L156*K156,2)</f>
        <v>0</v>
      </c>
      <c r="O156" s="235"/>
      <c r="P156" s="235"/>
      <c r="Q156" s="235"/>
      <c r="R156" s="48"/>
      <c r="T156" s="236" t="s">
        <v>22</v>
      </c>
      <c r="U156" s="56" t="s">
        <v>46</v>
      </c>
      <c r="V156" s="47"/>
      <c r="W156" s="237">
        <f>V156*K156</f>
        <v>0</v>
      </c>
      <c r="X156" s="237">
        <v>0</v>
      </c>
      <c r="Y156" s="237">
        <f>X156*K156</f>
        <v>0</v>
      </c>
      <c r="Z156" s="237">
        <v>0</v>
      </c>
      <c r="AA156" s="238">
        <f>Z156*K156</f>
        <v>0</v>
      </c>
      <c r="AR156" s="21" t="s">
        <v>251</v>
      </c>
      <c r="AT156" s="21" t="s">
        <v>192</v>
      </c>
      <c r="AU156" s="21" t="s">
        <v>89</v>
      </c>
      <c r="AY156" s="21" t="s">
        <v>191</v>
      </c>
      <c r="BE156" s="152">
        <f>IF(U156="základní",N156,0)</f>
        <v>0</v>
      </c>
      <c r="BF156" s="152">
        <f>IF(U156="snížená",N156,0)</f>
        <v>0</v>
      </c>
      <c r="BG156" s="152">
        <f>IF(U156="zákl. přenesená",N156,0)</f>
        <v>0</v>
      </c>
      <c r="BH156" s="152">
        <f>IF(U156="sníž. přenesená",N156,0)</f>
        <v>0</v>
      </c>
      <c r="BI156" s="152">
        <f>IF(U156="nulová",N156,0)</f>
        <v>0</v>
      </c>
      <c r="BJ156" s="21" t="s">
        <v>89</v>
      </c>
      <c r="BK156" s="152">
        <f>ROUND(L156*K156,2)</f>
        <v>0</v>
      </c>
      <c r="BL156" s="21" t="s">
        <v>251</v>
      </c>
      <c r="BM156" s="21" t="s">
        <v>1074</v>
      </c>
    </row>
    <row r="157" s="1" customFormat="1" ht="25.5" customHeight="1">
      <c r="B157" s="46"/>
      <c r="C157" s="228" t="s">
        <v>539</v>
      </c>
      <c r="D157" s="228" t="s">
        <v>192</v>
      </c>
      <c r="E157" s="229" t="s">
        <v>2941</v>
      </c>
      <c r="F157" s="230" t="s">
        <v>2942</v>
      </c>
      <c r="G157" s="230"/>
      <c r="H157" s="230"/>
      <c r="I157" s="230"/>
      <c r="J157" s="231" t="s">
        <v>2419</v>
      </c>
      <c r="K157" s="232">
        <v>1</v>
      </c>
      <c r="L157" s="233">
        <v>0</v>
      </c>
      <c r="M157" s="234"/>
      <c r="N157" s="235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0</v>
      </c>
      <c r="Y157" s="237">
        <f>X157*K157</f>
        <v>0</v>
      </c>
      <c r="Z157" s="237">
        <v>0</v>
      </c>
      <c r="AA157" s="238">
        <f>Z157*K157</f>
        <v>0</v>
      </c>
      <c r="AR157" s="21" t="s">
        <v>251</v>
      </c>
      <c r="AT157" s="21" t="s">
        <v>192</v>
      </c>
      <c r="AU157" s="21" t="s">
        <v>89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251</v>
      </c>
      <c r="BM157" s="21" t="s">
        <v>1080</v>
      </c>
    </row>
    <row r="158" s="1" customFormat="1" ht="25.5" customHeight="1">
      <c r="B158" s="46"/>
      <c r="C158" s="228" t="s">
        <v>544</v>
      </c>
      <c r="D158" s="228" t="s">
        <v>192</v>
      </c>
      <c r="E158" s="229" t="s">
        <v>2943</v>
      </c>
      <c r="F158" s="230" t="s">
        <v>2944</v>
      </c>
      <c r="G158" s="230"/>
      <c r="H158" s="230"/>
      <c r="I158" s="230"/>
      <c r="J158" s="231" t="s">
        <v>2419</v>
      </c>
      <c r="K158" s="232">
        <v>1</v>
      </c>
      <c r="L158" s="233">
        <v>0</v>
      </c>
      <c r="M158" s="234"/>
      <c r="N158" s="235">
        <f>ROUND(L158*K158,2)</f>
        <v>0</v>
      </c>
      <c r="O158" s="235"/>
      <c r="P158" s="235"/>
      <c r="Q158" s="235"/>
      <c r="R158" s="48"/>
      <c r="T158" s="236" t="s">
        <v>22</v>
      </c>
      <c r="U158" s="56" t="s">
        <v>46</v>
      </c>
      <c r="V158" s="47"/>
      <c r="W158" s="237">
        <f>V158*K158</f>
        <v>0</v>
      </c>
      <c r="X158" s="237">
        <v>0</v>
      </c>
      <c r="Y158" s="237">
        <f>X158*K158</f>
        <v>0</v>
      </c>
      <c r="Z158" s="237">
        <v>0</v>
      </c>
      <c r="AA158" s="238">
        <f>Z158*K158</f>
        <v>0</v>
      </c>
      <c r="AR158" s="21" t="s">
        <v>251</v>
      </c>
      <c r="AT158" s="21" t="s">
        <v>192</v>
      </c>
      <c r="AU158" s="21" t="s">
        <v>89</v>
      </c>
      <c r="AY158" s="21" t="s">
        <v>191</v>
      </c>
      <c r="BE158" s="152">
        <f>IF(U158="základní",N158,0)</f>
        <v>0</v>
      </c>
      <c r="BF158" s="152">
        <f>IF(U158="snížená",N158,0)</f>
        <v>0</v>
      </c>
      <c r="BG158" s="152">
        <f>IF(U158="zákl. přenesená",N158,0)</f>
        <v>0</v>
      </c>
      <c r="BH158" s="152">
        <f>IF(U158="sníž. přenesená",N158,0)</f>
        <v>0</v>
      </c>
      <c r="BI158" s="152">
        <f>IF(U158="nulová",N158,0)</f>
        <v>0</v>
      </c>
      <c r="BJ158" s="21" t="s">
        <v>89</v>
      </c>
      <c r="BK158" s="152">
        <f>ROUND(L158*K158,2)</f>
        <v>0</v>
      </c>
      <c r="BL158" s="21" t="s">
        <v>251</v>
      </c>
      <c r="BM158" s="21" t="s">
        <v>1469</v>
      </c>
    </row>
    <row r="159" s="1" customFormat="1" ht="38.25" customHeight="1">
      <c r="B159" s="46"/>
      <c r="C159" s="228" t="s">
        <v>548</v>
      </c>
      <c r="D159" s="228" t="s">
        <v>192</v>
      </c>
      <c r="E159" s="229" t="s">
        <v>2945</v>
      </c>
      <c r="F159" s="230" t="s">
        <v>2946</v>
      </c>
      <c r="G159" s="230"/>
      <c r="H159" s="230"/>
      <c r="I159" s="230"/>
      <c r="J159" s="231" t="s">
        <v>2419</v>
      </c>
      <c r="K159" s="232">
        <v>1</v>
      </c>
      <c r="L159" s="233">
        <v>0</v>
      </c>
      <c r="M159" s="234"/>
      <c r="N159" s="235">
        <f>ROUND(L159*K159,2)</f>
        <v>0</v>
      </c>
      <c r="O159" s="235"/>
      <c r="P159" s="235"/>
      <c r="Q159" s="235"/>
      <c r="R159" s="48"/>
      <c r="T159" s="236" t="s">
        <v>22</v>
      </c>
      <c r="U159" s="56" t="s">
        <v>46</v>
      </c>
      <c r="V159" s="47"/>
      <c r="W159" s="237">
        <f>V159*K159</f>
        <v>0</v>
      </c>
      <c r="X159" s="237">
        <v>0</v>
      </c>
      <c r="Y159" s="237">
        <f>X159*K159</f>
        <v>0</v>
      </c>
      <c r="Z159" s="237">
        <v>0</v>
      </c>
      <c r="AA159" s="238">
        <f>Z159*K159</f>
        <v>0</v>
      </c>
      <c r="AR159" s="21" t="s">
        <v>251</v>
      </c>
      <c r="AT159" s="21" t="s">
        <v>192</v>
      </c>
      <c r="AU159" s="21" t="s">
        <v>89</v>
      </c>
      <c r="AY159" s="21" t="s">
        <v>191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ROUND(L159*K159,2)</f>
        <v>0</v>
      </c>
      <c r="BL159" s="21" t="s">
        <v>251</v>
      </c>
      <c r="BM159" s="21" t="s">
        <v>1479</v>
      </c>
    </row>
    <row r="160" s="1" customFormat="1" ht="16.5" customHeight="1">
      <c r="B160" s="46"/>
      <c r="C160" s="228" t="s">
        <v>552</v>
      </c>
      <c r="D160" s="228" t="s">
        <v>192</v>
      </c>
      <c r="E160" s="229" t="s">
        <v>2947</v>
      </c>
      <c r="F160" s="230" t="s">
        <v>2948</v>
      </c>
      <c r="G160" s="230"/>
      <c r="H160" s="230"/>
      <c r="I160" s="230"/>
      <c r="J160" s="231" t="s">
        <v>2419</v>
      </c>
      <c r="K160" s="232">
        <v>5</v>
      </c>
      <c r="L160" s="233">
        <v>0</v>
      </c>
      <c r="M160" s="234"/>
      <c r="N160" s="235">
        <f>ROUND(L160*K160,2)</f>
        <v>0</v>
      </c>
      <c r="O160" s="235"/>
      <c r="P160" s="235"/>
      <c r="Q160" s="235"/>
      <c r="R160" s="48"/>
      <c r="T160" s="236" t="s">
        <v>22</v>
      </c>
      <c r="U160" s="56" t="s">
        <v>46</v>
      </c>
      <c r="V160" s="47"/>
      <c r="W160" s="237">
        <f>V160*K160</f>
        <v>0</v>
      </c>
      <c r="X160" s="237">
        <v>0</v>
      </c>
      <c r="Y160" s="237">
        <f>X160*K160</f>
        <v>0</v>
      </c>
      <c r="Z160" s="237">
        <v>0</v>
      </c>
      <c r="AA160" s="238">
        <f>Z160*K160</f>
        <v>0</v>
      </c>
      <c r="AR160" s="21" t="s">
        <v>251</v>
      </c>
      <c r="AT160" s="21" t="s">
        <v>192</v>
      </c>
      <c r="AU160" s="21" t="s">
        <v>89</v>
      </c>
      <c r="AY160" s="21" t="s">
        <v>191</v>
      </c>
      <c r="BE160" s="152">
        <f>IF(U160="základní",N160,0)</f>
        <v>0</v>
      </c>
      <c r="BF160" s="152">
        <f>IF(U160="snížená",N160,0)</f>
        <v>0</v>
      </c>
      <c r="BG160" s="152">
        <f>IF(U160="zákl. přenesená",N160,0)</f>
        <v>0</v>
      </c>
      <c r="BH160" s="152">
        <f>IF(U160="sníž. přenesená",N160,0)</f>
        <v>0</v>
      </c>
      <c r="BI160" s="152">
        <f>IF(U160="nulová",N160,0)</f>
        <v>0</v>
      </c>
      <c r="BJ160" s="21" t="s">
        <v>89</v>
      </c>
      <c r="BK160" s="152">
        <f>ROUND(L160*K160,2)</f>
        <v>0</v>
      </c>
      <c r="BL160" s="21" t="s">
        <v>251</v>
      </c>
      <c r="BM160" s="21" t="s">
        <v>1487</v>
      </c>
    </row>
    <row r="161" s="1" customFormat="1" ht="16.5" customHeight="1">
      <c r="B161" s="46"/>
      <c r="C161" s="228" t="s">
        <v>556</v>
      </c>
      <c r="D161" s="228" t="s">
        <v>192</v>
      </c>
      <c r="E161" s="229" t="s">
        <v>2949</v>
      </c>
      <c r="F161" s="230" t="s">
        <v>2950</v>
      </c>
      <c r="G161" s="230"/>
      <c r="H161" s="230"/>
      <c r="I161" s="230"/>
      <c r="J161" s="231" t="s">
        <v>2419</v>
      </c>
      <c r="K161" s="232">
        <v>3</v>
      </c>
      <c r="L161" s="233">
        <v>0</v>
      </c>
      <c r="M161" s="234"/>
      <c r="N161" s="235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0</v>
      </c>
      <c r="Y161" s="237">
        <f>X161*K161</f>
        <v>0</v>
      </c>
      <c r="Z161" s="237">
        <v>0</v>
      </c>
      <c r="AA161" s="238">
        <f>Z161*K161</f>
        <v>0</v>
      </c>
      <c r="AR161" s="21" t="s">
        <v>251</v>
      </c>
      <c r="AT161" s="21" t="s">
        <v>192</v>
      </c>
      <c r="AU161" s="21" t="s">
        <v>89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251</v>
      </c>
      <c r="BM161" s="21" t="s">
        <v>1494</v>
      </c>
    </row>
    <row r="162" s="1" customFormat="1" ht="38.25" customHeight="1">
      <c r="B162" s="46"/>
      <c r="C162" s="228" t="s">
        <v>560</v>
      </c>
      <c r="D162" s="228" t="s">
        <v>192</v>
      </c>
      <c r="E162" s="229" t="s">
        <v>2951</v>
      </c>
      <c r="F162" s="230" t="s">
        <v>2952</v>
      </c>
      <c r="G162" s="230"/>
      <c r="H162" s="230"/>
      <c r="I162" s="230"/>
      <c r="J162" s="231" t="s">
        <v>2419</v>
      </c>
      <c r="K162" s="232">
        <v>21</v>
      </c>
      <c r="L162" s="233">
        <v>0</v>
      </c>
      <c r="M162" s="234"/>
      <c r="N162" s="235">
        <f>ROUND(L162*K162,2)</f>
        <v>0</v>
      </c>
      <c r="O162" s="235"/>
      <c r="P162" s="235"/>
      <c r="Q162" s="235"/>
      <c r="R162" s="48"/>
      <c r="T162" s="236" t="s">
        <v>22</v>
      </c>
      <c r="U162" s="56" t="s">
        <v>46</v>
      </c>
      <c r="V162" s="47"/>
      <c r="W162" s="237">
        <f>V162*K162</f>
        <v>0</v>
      </c>
      <c r="X162" s="237">
        <v>0</v>
      </c>
      <c r="Y162" s="237">
        <f>X162*K162</f>
        <v>0</v>
      </c>
      <c r="Z162" s="237">
        <v>0</v>
      </c>
      <c r="AA162" s="238">
        <f>Z162*K162</f>
        <v>0</v>
      </c>
      <c r="AR162" s="21" t="s">
        <v>251</v>
      </c>
      <c r="AT162" s="21" t="s">
        <v>192</v>
      </c>
      <c r="AU162" s="21" t="s">
        <v>89</v>
      </c>
      <c r="AY162" s="21" t="s">
        <v>191</v>
      </c>
      <c r="BE162" s="152">
        <f>IF(U162="základní",N162,0)</f>
        <v>0</v>
      </c>
      <c r="BF162" s="152">
        <f>IF(U162="snížená",N162,0)</f>
        <v>0</v>
      </c>
      <c r="BG162" s="152">
        <f>IF(U162="zákl. přenesená",N162,0)</f>
        <v>0</v>
      </c>
      <c r="BH162" s="152">
        <f>IF(U162="sníž. přenesená",N162,0)</f>
        <v>0</v>
      </c>
      <c r="BI162" s="152">
        <f>IF(U162="nulová",N162,0)</f>
        <v>0</v>
      </c>
      <c r="BJ162" s="21" t="s">
        <v>89</v>
      </c>
      <c r="BK162" s="152">
        <f>ROUND(L162*K162,2)</f>
        <v>0</v>
      </c>
      <c r="BL162" s="21" t="s">
        <v>251</v>
      </c>
      <c r="BM162" s="21" t="s">
        <v>1498</v>
      </c>
    </row>
    <row r="163" s="1" customFormat="1" ht="38.25" customHeight="1">
      <c r="B163" s="46"/>
      <c r="C163" s="228" t="s">
        <v>565</v>
      </c>
      <c r="D163" s="228" t="s">
        <v>192</v>
      </c>
      <c r="E163" s="229" t="s">
        <v>2953</v>
      </c>
      <c r="F163" s="230" t="s">
        <v>2954</v>
      </c>
      <c r="G163" s="230"/>
      <c r="H163" s="230"/>
      <c r="I163" s="230"/>
      <c r="J163" s="231" t="s">
        <v>2419</v>
      </c>
      <c r="K163" s="232">
        <v>4</v>
      </c>
      <c r="L163" s="233">
        <v>0</v>
      </c>
      <c r="M163" s="234"/>
      <c r="N163" s="235">
        <f>ROUND(L163*K163,2)</f>
        <v>0</v>
      </c>
      <c r="O163" s="235"/>
      <c r="P163" s="235"/>
      <c r="Q163" s="235"/>
      <c r="R163" s="48"/>
      <c r="T163" s="236" t="s">
        <v>22</v>
      </c>
      <c r="U163" s="56" t="s">
        <v>46</v>
      </c>
      <c r="V163" s="47"/>
      <c r="W163" s="237">
        <f>V163*K163</f>
        <v>0</v>
      </c>
      <c r="X163" s="237">
        <v>0</v>
      </c>
      <c r="Y163" s="237">
        <f>X163*K163</f>
        <v>0</v>
      </c>
      <c r="Z163" s="237">
        <v>0</v>
      </c>
      <c r="AA163" s="238">
        <f>Z163*K163</f>
        <v>0</v>
      </c>
      <c r="AR163" s="21" t="s">
        <v>251</v>
      </c>
      <c r="AT163" s="21" t="s">
        <v>192</v>
      </c>
      <c r="AU163" s="21" t="s">
        <v>89</v>
      </c>
      <c r="AY163" s="21" t="s">
        <v>191</v>
      </c>
      <c r="BE163" s="152">
        <f>IF(U163="základní",N163,0)</f>
        <v>0</v>
      </c>
      <c r="BF163" s="152">
        <f>IF(U163="snížená",N163,0)</f>
        <v>0</v>
      </c>
      <c r="BG163" s="152">
        <f>IF(U163="zákl. přenesená",N163,0)</f>
        <v>0</v>
      </c>
      <c r="BH163" s="152">
        <f>IF(U163="sníž. přenesená",N163,0)</f>
        <v>0</v>
      </c>
      <c r="BI163" s="152">
        <f>IF(U163="nulová",N163,0)</f>
        <v>0</v>
      </c>
      <c r="BJ163" s="21" t="s">
        <v>89</v>
      </c>
      <c r="BK163" s="152">
        <f>ROUND(L163*K163,2)</f>
        <v>0</v>
      </c>
      <c r="BL163" s="21" t="s">
        <v>251</v>
      </c>
      <c r="BM163" s="21" t="s">
        <v>1506</v>
      </c>
    </row>
    <row r="164" s="1" customFormat="1" ht="16.5" customHeight="1">
      <c r="B164" s="46"/>
      <c r="C164" s="228" t="s">
        <v>570</v>
      </c>
      <c r="D164" s="228" t="s">
        <v>192</v>
      </c>
      <c r="E164" s="229" t="s">
        <v>2955</v>
      </c>
      <c r="F164" s="230" t="s">
        <v>2956</v>
      </c>
      <c r="G164" s="230"/>
      <c r="H164" s="230"/>
      <c r="I164" s="230"/>
      <c r="J164" s="231" t="s">
        <v>2419</v>
      </c>
      <c r="K164" s="232">
        <v>2</v>
      </c>
      <c r="L164" s="233">
        <v>0</v>
      </c>
      <c r="M164" s="234"/>
      <c r="N164" s="235">
        <f>ROUND(L164*K164,2)</f>
        <v>0</v>
      </c>
      <c r="O164" s="235"/>
      <c r="P164" s="235"/>
      <c r="Q164" s="235"/>
      <c r="R164" s="48"/>
      <c r="T164" s="236" t="s">
        <v>22</v>
      </c>
      <c r="U164" s="56" t="s">
        <v>46</v>
      </c>
      <c r="V164" s="47"/>
      <c r="W164" s="237">
        <f>V164*K164</f>
        <v>0</v>
      </c>
      <c r="X164" s="237">
        <v>0</v>
      </c>
      <c r="Y164" s="237">
        <f>X164*K164</f>
        <v>0</v>
      </c>
      <c r="Z164" s="237">
        <v>0</v>
      </c>
      <c r="AA164" s="238">
        <f>Z164*K164</f>
        <v>0</v>
      </c>
      <c r="AR164" s="21" t="s">
        <v>251</v>
      </c>
      <c r="AT164" s="21" t="s">
        <v>192</v>
      </c>
      <c r="AU164" s="21" t="s">
        <v>89</v>
      </c>
      <c r="AY164" s="21" t="s">
        <v>191</v>
      </c>
      <c r="BE164" s="152">
        <f>IF(U164="základní",N164,0)</f>
        <v>0</v>
      </c>
      <c r="BF164" s="152">
        <f>IF(U164="snížená",N164,0)</f>
        <v>0</v>
      </c>
      <c r="BG164" s="152">
        <f>IF(U164="zákl. přenesená",N164,0)</f>
        <v>0</v>
      </c>
      <c r="BH164" s="152">
        <f>IF(U164="sníž. přenesená",N164,0)</f>
        <v>0</v>
      </c>
      <c r="BI164" s="152">
        <f>IF(U164="nulová",N164,0)</f>
        <v>0</v>
      </c>
      <c r="BJ164" s="21" t="s">
        <v>89</v>
      </c>
      <c r="BK164" s="152">
        <f>ROUND(L164*K164,2)</f>
        <v>0</v>
      </c>
      <c r="BL164" s="21" t="s">
        <v>251</v>
      </c>
      <c r="BM164" s="21" t="s">
        <v>1514</v>
      </c>
    </row>
    <row r="165" s="1" customFormat="1" ht="16.5" customHeight="1">
      <c r="B165" s="46"/>
      <c r="C165" s="228" t="s">
        <v>575</v>
      </c>
      <c r="D165" s="228" t="s">
        <v>192</v>
      </c>
      <c r="E165" s="229" t="s">
        <v>2957</v>
      </c>
      <c r="F165" s="230" t="s">
        <v>2958</v>
      </c>
      <c r="G165" s="230"/>
      <c r="H165" s="230"/>
      <c r="I165" s="230"/>
      <c r="J165" s="231" t="s">
        <v>2419</v>
      </c>
      <c r="K165" s="232">
        <v>7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</v>
      </c>
      <c r="Y165" s="237">
        <f>X165*K165</f>
        <v>0</v>
      </c>
      <c r="Z165" s="237">
        <v>0</v>
      </c>
      <c r="AA165" s="238">
        <f>Z165*K165</f>
        <v>0</v>
      </c>
      <c r="AR165" s="21" t="s">
        <v>251</v>
      </c>
      <c r="AT165" s="21" t="s">
        <v>192</v>
      </c>
      <c r="AU165" s="21" t="s">
        <v>89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251</v>
      </c>
      <c r="BM165" s="21" t="s">
        <v>1523</v>
      </c>
    </row>
    <row r="166" s="1" customFormat="1" ht="25.5" customHeight="1">
      <c r="B166" s="46"/>
      <c r="C166" s="228" t="s">
        <v>577</v>
      </c>
      <c r="D166" s="228" t="s">
        <v>192</v>
      </c>
      <c r="E166" s="229" t="s">
        <v>2959</v>
      </c>
      <c r="F166" s="230" t="s">
        <v>2960</v>
      </c>
      <c r="G166" s="230"/>
      <c r="H166" s="230"/>
      <c r="I166" s="230"/>
      <c r="J166" s="231" t="s">
        <v>2419</v>
      </c>
      <c r="K166" s="232">
        <v>34</v>
      </c>
      <c r="L166" s="233">
        <v>0</v>
      </c>
      <c r="M166" s="234"/>
      <c r="N166" s="235">
        <f>ROUND(L166*K166,2)</f>
        <v>0</v>
      </c>
      <c r="O166" s="235"/>
      <c r="P166" s="235"/>
      <c r="Q166" s="235"/>
      <c r="R166" s="48"/>
      <c r="T166" s="236" t="s">
        <v>22</v>
      </c>
      <c r="U166" s="56" t="s">
        <v>46</v>
      </c>
      <c r="V166" s="47"/>
      <c r="W166" s="237">
        <f>V166*K166</f>
        <v>0</v>
      </c>
      <c r="X166" s="237">
        <v>0</v>
      </c>
      <c r="Y166" s="237">
        <f>X166*K166</f>
        <v>0</v>
      </c>
      <c r="Z166" s="237">
        <v>0</v>
      </c>
      <c r="AA166" s="238">
        <f>Z166*K166</f>
        <v>0</v>
      </c>
      <c r="AR166" s="21" t="s">
        <v>251</v>
      </c>
      <c r="AT166" s="21" t="s">
        <v>192</v>
      </c>
      <c r="AU166" s="21" t="s">
        <v>89</v>
      </c>
      <c r="AY166" s="21" t="s">
        <v>191</v>
      </c>
      <c r="BE166" s="152">
        <f>IF(U166="základní",N166,0)</f>
        <v>0</v>
      </c>
      <c r="BF166" s="152">
        <f>IF(U166="snížená",N166,0)</f>
        <v>0</v>
      </c>
      <c r="BG166" s="152">
        <f>IF(U166="zákl. přenesená",N166,0)</f>
        <v>0</v>
      </c>
      <c r="BH166" s="152">
        <f>IF(U166="sníž. přenesená",N166,0)</f>
        <v>0</v>
      </c>
      <c r="BI166" s="152">
        <f>IF(U166="nulová",N166,0)</f>
        <v>0</v>
      </c>
      <c r="BJ166" s="21" t="s">
        <v>89</v>
      </c>
      <c r="BK166" s="152">
        <f>ROUND(L166*K166,2)</f>
        <v>0</v>
      </c>
      <c r="BL166" s="21" t="s">
        <v>251</v>
      </c>
      <c r="BM166" s="21" t="s">
        <v>1532</v>
      </c>
    </row>
    <row r="167" s="1" customFormat="1" ht="25.5" customHeight="1">
      <c r="B167" s="46"/>
      <c r="C167" s="228" t="s">
        <v>581</v>
      </c>
      <c r="D167" s="228" t="s">
        <v>192</v>
      </c>
      <c r="E167" s="229" t="s">
        <v>2961</v>
      </c>
      <c r="F167" s="230" t="s">
        <v>2962</v>
      </c>
      <c r="G167" s="230"/>
      <c r="H167" s="230"/>
      <c r="I167" s="230"/>
      <c r="J167" s="231" t="s">
        <v>2419</v>
      </c>
      <c r="K167" s="232">
        <v>39</v>
      </c>
      <c r="L167" s="233">
        <v>0</v>
      </c>
      <c r="M167" s="234"/>
      <c r="N167" s="235">
        <f>ROUND(L167*K167,2)</f>
        <v>0</v>
      </c>
      <c r="O167" s="235"/>
      <c r="P167" s="235"/>
      <c r="Q167" s="235"/>
      <c r="R167" s="48"/>
      <c r="T167" s="236" t="s">
        <v>22</v>
      </c>
      <c r="U167" s="56" t="s">
        <v>46</v>
      </c>
      <c r="V167" s="47"/>
      <c r="W167" s="237">
        <f>V167*K167</f>
        <v>0</v>
      </c>
      <c r="X167" s="237">
        <v>0</v>
      </c>
      <c r="Y167" s="237">
        <f>X167*K167</f>
        <v>0</v>
      </c>
      <c r="Z167" s="237">
        <v>0</v>
      </c>
      <c r="AA167" s="238">
        <f>Z167*K167</f>
        <v>0</v>
      </c>
      <c r="AR167" s="21" t="s">
        <v>251</v>
      </c>
      <c r="AT167" s="21" t="s">
        <v>192</v>
      </c>
      <c r="AU167" s="21" t="s">
        <v>89</v>
      </c>
      <c r="AY167" s="21" t="s">
        <v>191</v>
      </c>
      <c r="BE167" s="152">
        <f>IF(U167="základní",N167,0)</f>
        <v>0</v>
      </c>
      <c r="BF167" s="152">
        <f>IF(U167="snížená",N167,0)</f>
        <v>0</v>
      </c>
      <c r="BG167" s="152">
        <f>IF(U167="zákl. přenesená",N167,0)</f>
        <v>0</v>
      </c>
      <c r="BH167" s="152">
        <f>IF(U167="sníž. přenesená",N167,0)</f>
        <v>0</v>
      </c>
      <c r="BI167" s="152">
        <f>IF(U167="nulová",N167,0)</f>
        <v>0</v>
      </c>
      <c r="BJ167" s="21" t="s">
        <v>89</v>
      </c>
      <c r="BK167" s="152">
        <f>ROUND(L167*K167,2)</f>
        <v>0</v>
      </c>
      <c r="BL167" s="21" t="s">
        <v>251</v>
      </c>
      <c r="BM167" s="21" t="s">
        <v>1542</v>
      </c>
    </row>
    <row r="168" s="1" customFormat="1" ht="16.5" customHeight="1">
      <c r="B168" s="46"/>
      <c r="C168" s="228" t="s">
        <v>585</v>
      </c>
      <c r="D168" s="228" t="s">
        <v>192</v>
      </c>
      <c r="E168" s="229" t="s">
        <v>2963</v>
      </c>
      <c r="F168" s="230" t="s">
        <v>2964</v>
      </c>
      <c r="G168" s="230"/>
      <c r="H168" s="230"/>
      <c r="I168" s="230"/>
      <c r="J168" s="231" t="s">
        <v>2419</v>
      </c>
      <c r="K168" s="232">
        <v>32</v>
      </c>
      <c r="L168" s="233">
        <v>0</v>
      </c>
      <c r="M168" s="234"/>
      <c r="N168" s="235">
        <f>ROUND(L168*K168,2)</f>
        <v>0</v>
      </c>
      <c r="O168" s="235"/>
      <c r="P168" s="235"/>
      <c r="Q168" s="235"/>
      <c r="R168" s="48"/>
      <c r="T168" s="236" t="s">
        <v>22</v>
      </c>
      <c r="U168" s="56" t="s">
        <v>46</v>
      </c>
      <c r="V168" s="47"/>
      <c r="W168" s="237">
        <f>V168*K168</f>
        <v>0</v>
      </c>
      <c r="X168" s="237">
        <v>0</v>
      </c>
      <c r="Y168" s="237">
        <f>X168*K168</f>
        <v>0</v>
      </c>
      <c r="Z168" s="237">
        <v>0</v>
      </c>
      <c r="AA168" s="238">
        <f>Z168*K168</f>
        <v>0</v>
      </c>
      <c r="AR168" s="21" t="s">
        <v>251</v>
      </c>
      <c r="AT168" s="21" t="s">
        <v>192</v>
      </c>
      <c r="AU168" s="21" t="s">
        <v>89</v>
      </c>
      <c r="AY168" s="21" t="s">
        <v>191</v>
      </c>
      <c r="BE168" s="152">
        <f>IF(U168="základní",N168,0)</f>
        <v>0</v>
      </c>
      <c r="BF168" s="152">
        <f>IF(U168="snížená",N168,0)</f>
        <v>0</v>
      </c>
      <c r="BG168" s="152">
        <f>IF(U168="zákl. přenesená",N168,0)</f>
        <v>0</v>
      </c>
      <c r="BH168" s="152">
        <f>IF(U168="sníž. přenesená",N168,0)</f>
        <v>0</v>
      </c>
      <c r="BI168" s="152">
        <f>IF(U168="nulová",N168,0)</f>
        <v>0</v>
      </c>
      <c r="BJ168" s="21" t="s">
        <v>89</v>
      </c>
      <c r="BK168" s="152">
        <f>ROUND(L168*K168,2)</f>
        <v>0</v>
      </c>
      <c r="BL168" s="21" t="s">
        <v>251</v>
      </c>
      <c r="BM168" s="21" t="s">
        <v>1552</v>
      </c>
    </row>
    <row r="169" s="1" customFormat="1" ht="38.25" customHeight="1">
      <c r="B169" s="46"/>
      <c r="C169" s="228" t="s">
        <v>589</v>
      </c>
      <c r="D169" s="228" t="s">
        <v>192</v>
      </c>
      <c r="E169" s="229" t="s">
        <v>2965</v>
      </c>
      <c r="F169" s="230" t="s">
        <v>2966</v>
      </c>
      <c r="G169" s="230"/>
      <c r="H169" s="230"/>
      <c r="I169" s="230"/>
      <c r="J169" s="231" t="s">
        <v>2419</v>
      </c>
      <c r="K169" s="232">
        <v>1</v>
      </c>
      <c r="L169" s="233">
        <v>0</v>
      </c>
      <c r="M169" s="234"/>
      <c r="N169" s="235">
        <f>ROUND(L169*K169,2)</f>
        <v>0</v>
      </c>
      <c r="O169" s="235"/>
      <c r="P169" s="235"/>
      <c r="Q169" s="235"/>
      <c r="R169" s="48"/>
      <c r="T169" s="236" t="s">
        <v>22</v>
      </c>
      <c r="U169" s="56" t="s">
        <v>46</v>
      </c>
      <c r="V169" s="47"/>
      <c r="W169" s="237">
        <f>V169*K169</f>
        <v>0</v>
      </c>
      <c r="X169" s="237">
        <v>0</v>
      </c>
      <c r="Y169" s="237">
        <f>X169*K169</f>
        <v>0</v>
      </c>
      <c r="Z169" s="237">
        <v>0</v>
      </c>
      <c r="AA169" s="238">
        <f>Z169*K169</f>
        <v>0</v>
      </c>
      <c r="AR169" s="21" t="s">
        <v>251</v>
      </c>
      <c r="AT169" s="21" t="s">
        <v>192</v>
      </c>
      <c r="AU169" s="21" t="s">
        <v>89</v>
      </c>
      <c r="AY169" s="21" t="s">
        <v>191</v>
      </c>
      <c r="BE169" s="152">
        <f>IF(U169="základní",N169,0)</f>
        <v>0</v>
      </c>
      <c r="BF169" s="152">
        <f>IF(U169="snížená",N169,0)</f>
        <v>0</v>
      </c>
      <c r="BG169" s="152">
        <f>IF(U169="zákl. přenesená",N169,0)</f>
        <v>0</v>
      </c>
      <c r="BH169" s="152">
        <f>IF(U169="sníž. přenesená",N169,0)</f>
        <v>0</v>
      </c>
      <c r="BI169" s="152">
        <f>IF(U169="nulová",N169,0)</f>
        <v>0</v>
      </c>
      <c r="BJ169" s="21" t="s">
        <v>89</v>
      </c>
      <c r="BK169" s="152">
        <f>ROUND(L169*K169,2)</f>
        <v>0</v>
      </c>
      <c r="BL169" s="21" t="s">
        <v>251</v>
      </c>
      <c r="BM169" s="21" t="s">
        <v>1558</v>
      </c>
    </row>
    <row r="170" s="1" customFormat="1" ht="25.5" customHeight="1">
      <c r="B170" s="46"/>
      <c r="C170" s="228" t="s">
        <v>593</v>
      </c>
      <c r="D170" s="228" t="s">
        <v>192</v>
      </c>
      <c r="E170" s="229" t="s">
        <v>2967</v>
      </c>
      <c r="F170" s="230" t="s">
        <v>2968</v>
      </c>
      <c r="G170" s="230"/>
      <c r="H170" s="230"/>
      <c r="I170" s="230"/>
      <c r="J170" s="231" t="s">
        <v>2419</v>
      </c>
      <c r="K170" s="232">
        <v>1</v>
      </c>
      <c r="L170" s="233">
        <v>0</v>
      </c>
      <c r="M170" s="234"/>
      <c r="N170" s="235">
        <f>ROUND(L170*K170,2)</f>
        <v>0</v>
      </c>
      <c r="O170" s="235"/>
      <c r="P170" s="235"/>
      <c r="Q170" s="235"/>
      <c r="R170" s="48"/>
      <c r="T170" s="236" t="s">
        <v>22</v>
      </c>
      <c r="U170" s="56" t="s">
        <v>46</v>
      </c>
      <c r="V170" s="47"/>
      <c r="W170" s="237">
        <f>V170*K170</f>
        <v>0</v>
      </c>
      <c r="X170" s="237">
        <v>0</v>
      </c>
      <c r="Y170" s="237">
        <f>X170*K170</f>
        <v>0</v>
      </c>
      <c r="Z170" s="237">
        <v>0</v>
      </c>
      <c r="AA170" s="238">
        <f>Z170*K170</f>
        <v>0</v>
      </c>
      <c r="AR170" s="21" t="s">
        <v>251</v>
      </c>
      <c r="AT170" s="21" t="s">
        <v>192</v>
      </c>
      <c r="AU170" s="21" t="s">
        <v>89</v>
      </c>
      <c r="AY170" s="21" t="s">
        <v>191</v>
      </c>
      <c r="BE170" s="152">
        <f>IF(U170="základní",N170,0)</f>
        <v>0</v>
      </c>
      <c r="BF170" s="152">
        <f>IF(U170="snížená",N170,0)</f>
        <v>0</v>
      </c>
      <c r="BG170" s="152">
        <f>IF(U170="zákl. přenesená",N170,0)</f>
        <v>0</v>
      </c>
      <c r="BH170" s="152">
        <f>IF(U170="sníž. přenesená",N170,0)</f>
        <v>0</v>
      </c>
      <c r="BI170" s="152">
        <f>IF(U170="nulová",N170,0)</f>
        <v>0</v>
      </c>
      <c r="BJ170" s="21" t="s">
        <v>89</v>
      </c>
      <c r="BK170" s="152">
        <f>ROUND(L170*K170,2)</f>
        <v>0</v>
      </c>
      <c r="BL170" s="21" t="s">
        <v>251</v>
      </c>
      <c r="BM170" s="21" t="s">
        <v>1567</v>
      </c>
    </row>
    <row r="171" s="1" customFormat="1" ht="25.5" customHeight="1">
      <c r="B171" s="46"/>
      <c r="C171" s="228" t="s">
        <v>595</v>
      </c>
      <c r="D171" s="228" t="s">
        <v>192</v>
      </c>
      <c r="E171" s="229" t="s">
        <v>2969</v>
      </c>
      <c r="F171" s="230" t="s">
        <v>2970</v>
      </c>
      <c r="G171" s="230"/>
      <c r="H171" s="230"/>
      <c r="I171" s="230"/>
      <c r="J171" s="231" t="s">
        <v>2419</v>
      </c>
      <c r="K171" s="232">
        <v>3</v>
      </c>
      <c r="L171" s="233">
        <v>0</v>
      </c>
      <c r="M171" s="234"/>
      <c r="N171" s="235">
        <f>ROUND(L171*K171,2)</f>
        <v>0</v>
      </c>
      <c r="O171" s="235"/>
      <c r="P171" s="235"/>
      <c r="Q171" s="235"/>
      <c r="R171" s="48"/>
      <c r="T171" s="236" t="s">
        <v>22</v>
      </c>
      <c r="U171" s="56" t="s">
        <v>46</v>
      </c>
      <c r="V171" s="47"/>
      <c r="W171" s="237">
        <f>V171*K171</f>
        <v>0</v>
      </c>
      <c r="X171" s="237">
        <v>0</v>
      </c>
      <c r="Y171" s="237">
        <f>X171*K171</f>
        <v>0</v>
      </c>
      <c r="Z171" s="237">
        <v>0</v>
      </c>
      <c r="AA171" s="238">
        <f>Z171*K171</f>
        <v>0</v>
      </c>
      <c r="AR171" s="21" t="s">
        <v>251</v>
      </c>
      <c r="AT171" s="21" t="s">
        <v>192</v>
      </c>
      <c r="AU171" s="21" t="s">
        <v>89</v>
      </c>
      <c r="AY171" s="21" t="s">
        <v>191</v>
      </c>
      <c r="BE171" s="152">
        <f>IF(U171="základní",N171,0)</f>
        <v>0</v>
      </c>
      <c r="BF171" s="152">
        <f>IF(U171="snížená",N171,0)</f>
        <v>0</v>
      </c>
      <c r="BG171" s="152">
        <f>IF(U171="zákl. přenesená",N171,0)</f>
        <v>0</v>
      </c>
      <c r="BH171" s="152">
        <f>IF(U171="sníž. přenesená",N171,0)</f>
        <v>0</v>
      </c>
      <c r="BI171" s="152">
        <f>IF(U171="nulová",N171,0)</f>
        <v>0</v>
      </c>
      <c r="BJ171" s="21" t="s">
        <v>89</v>
      </c>
      <c r="BK171" s="152">
        <f>ROUND(L171*K171,2)</f>
        <v>0</v>
      </c>
      <c r="BL171" s="21" t="s">
        <v>251</v>
      </c>
      <c r="BM171" s="21" t="s">
        <v>1575</v>
      </c>
    </row>
    <row r="172" s="1" customFormat="1" ht="25.5" customHeight="1">
      <c r="B172" s="46"/>
      <c r="C172" s="228" t="s">
        <v>597</v>
      </c>
      <c r="D172" s="228" t="s">
        <v>192</v>
      </c>
      <c r="E172" s="229" t="s">
        <v>2971</v>
      </c>
      <c r="F172" s="230" t="s">
        <v>2972</v>
      </c>
      <c r="G172" s="230"/>
      <c r="H172" s="230"/>
      <c r="I172" s="230"/>
      <c r="J172" s="231" t="s">
        <v>2419</v>
      </c>
      <c r="K172" s="232">
        <v>4</v>
      </c>
      <c r="L172" s="233">
        <v>0</v>
      </c>
      <c r="M172" s="234"/>
      <c r="N172" s="235">
        <f>ROUND(L172*K172,2)</f>
        <v>0</v>
      </c>
      <c r="O172" s="235"/>
      <c r="P172" s="235"/>
      <c r="Q172" s="235"/>
      <c r="R172" s="48"/>
      <c r="T172" s="236" t="s">
        <v>22</v>
      </c>
      <c r="U172" s="56" t="s">
        <v>46</v>
      </c>
      <c r="V172" s="47"/>
      <c r="W172" s="237">
        <f>V172*K172</f>
        <v>0</v>
      </c>
      <c r="X172" s="237">
        <v>0</v>
      </c>
      <c r="Y172" s="237">
        <f>X172*K172</f>
        <v>0</v>
      </c>
      <c r="Z172" s="237">
        <v>0</v>
      </c>
      <c r="AA172" s="238">
        <f>Z172*K172</f>
        <v>0</v>
      </c>
      <c r="AR172" s="21" t="s">
        <v>251</v>
      </c>
      <c r="AT172" s="21" t="s">
        <v>192</v>
      </c>
      <c r="AU172" s="21" t="s">
        <v>89</v>
      </c>
      <c r="AY172" s="21" t="s">
        <v>191</v>
      </c>
      <c r="BE172" s="152">
        <f>IF(U172="základní",N172,0)</f>
        <v>0</v>
      </c>
      <c r="BF172" s="152">
        <f>IF(U172="snížená",N172,0)</f>
        <v>0</v>
      </c>
      <c r="BG172" s="152">
        <f>IF(U172="zákl. přenesená",N172,0)</f>
        <v>0</v>
      </c>
      <c r="BH172" s="152">
        <f>IF(U172="sníž. přenesená",N172,0)</f>
        <v>0</v>
      </c>
      <c r="BI172" s="152">
        <f>IF(U172="nulová",N172,0)</f>
        <v>0</v>
      </c>
      <c r="BJ172" s="21" t="s">
        <v>89</v>
      </c>
      <c r="BK172" s="152">
        <f>ROUND(L172*K172,2)</f>
        <v>0</v>
      </c>
      <c r="BL172" s="21" t="s">
        <v>251</v>
      </c>
      <c r="BM172" s="21" t="s">
        <v>1584</v>
      </c>
    </row>
    <row r="173" s="1" customFormat="1" ht="25.5" customHeight="1">
      <c r="B173" s="46"/>
      <c r="C173" s="228" t="s">
        <v>602</v>
      </c>
      <c r="D173" s="228" t="s">
        <v>192</v>
      </c>
      <c r="E173" s="229" t="s">
        <v>2973</v>
      </c>
      <c r="F173" s="230" t="s">
        <v>2974</v>
      </c>
      <c r="G173" s="230"/>
      <c r="H173" s="230"/>
      <c r="I173" s="230"/>
      <c r="J173" s="231" t="s">
        <v>348</v>
      </c>
      <c r="K173" s="232">
        <v>1310</v>
      </c>
      <c r="L173" s="233">
        <v>0</v>
      </c>
      <c r="M173" s="234"/>
      <c r="N173" s="235">
        <f>ROUND(L173*K173,2)</f>
        <v>0</v>
      </c>
      <c r="O173" s="235"/>
      <c r="P173" s="235"/>
      <c r="Q173" s="235"/>
      <c r="R173" s="48"/>
      <c r="T173" s="236" t="s">
        <v>22</v>
      </c>
      <c r="U173" s="56" t="s">
        <v>46</v>
      </c>
      <c r="V173" s="47"/>
      <c r="W173" s="237">
        <f>V173*K173</f>
        <v>0</v>
      </c>
      <c r="X173" s="237">
        <v>0</v>
      </c>
      <c r="Y173" s="237">
        <f>X173*K173</f>
        <v>0</v>
      </c>
      <c r="Z173" s="237">
        <v>0</v>
      </c>
      <c r="AA173" s="238">
        <f>Z173*K173</f>
        <v>0</v>
      </c>
      <c r="AR173" s="21" t="s">
        <v>251</v>
      </c>
      <c r="AT173" s="21" t="s">
        <v>192</v>
      </c>
      <c r="AU173" s="21" t="s">
        <v>89</v>
      </c>
      <c r="AY173" s="21" t="s">
        <v>191</v>
      </c>
      <c r="BE173" s="152">
        <f>IF(U173="základní",N173,0)</f>
        <v>0</v>
      </c>
      <c r="BF173" s="152">
        <f>IF(U173="snížená",N173,0)</f>
        <v>0</v>
      </c>
      <c r="BG173" s="152">
        <f>IF(U173="zákl. přenesená",N173,0)</f>
        <v>0</v>
      </c>
      <c r="BH173" s="152">
        <f>IF(U173="sníž. přenesená",N173,0)</f>
        <v>0</v>
      </c>
      <c r="BI173" s="152">
        <f>IF(U173="nulová",N173,0)</f>
        <v>0</v>
      </c>
      <c r="BJ173" s="21" t="s">
        <v>89</v>
      </c>
      <c r="BK173" s="152">
        <f>ROUND(L173*K173,2)</f>
        <v>0</v>
      </c>
      <c r="BL173" s="21" t="s">
        <v>251</v>
      </c>
      <c r="BM173" s="21" t="s">
        <v>1594</v>
      </c>
    </row>
    <row r="174" s="1" customFormat="1" ht="25.5" customHeight="1">
      <c r="B174" s="46"/>
      <c r="C174" s="228" t="s">
        <v>604</v>
      </c>
      <c r="D174" s="228" t="s">
        <v>192</v>
      </c>
      <c r="E174" s="229" t="s">
        <v>2975</v>
      </c>
      <c r="F174" s="230" t="s">
        <v>2976</v>
      </c>
      <c r="G174" s="230"/>
      <c r="H174" s="230"/>
      <c r="I174" s="230"/>
      <c r="J174" s="231" t="s">
        <v>348</v>
      </c>
      <c r="K174" s="232">
        <v>430</v>
      </c>
      <c r="L174" s="233">
        <v>0</v>
      </c>
      <c r="M174" s="234"/>
      <c r="N174" s="235">
        <f>ROUND(L174*K174,2)</f>
        <v>0</v>
      </c>
      <c r="O174" s="235"/>
      <c r="P174" s="235"/>
      <c r="Q174" s="235"/>
      <c r="R174" s="48"/>
      <c r="T174" s="236" t="s">
        <v>22</v>
      </c>
      <c r="U174" s="56" t="s">
        <v>46</v>
      </c>
      <c r="V174" s="47"/>
      <c r="W174" s="237">
        <f>V174*K174</f>
        <v>0</v>
      </c>
      <c r="X174" s="237">
        <v>0</v>
      </c>
      <c r="Y174" s="237">
        <f>X174*K174</f>
        <v>0</v>
      </c>
      <c r="Z174" s="237">
        <v>0</v>
      </c>
      <c r="AA174" s="238">
        <f>Z174*K174</f>
        <v>0</v>
      </c>
      <c r="AR174" s="21" t="s">
        <v>251</v>
      </c>
      <c r="AT174" s="21" t="s">
        <v>192</v>
      </c>
      <c r="AU174" s="21" t="s">
        <v>89</v>
      </c>
      <c r="AY174" s="21" t="s">
        <v>191</v>
      </c>
      <c r="BE174" s="152">
        <f>IF(U174="základní",N174,0)</f>
        <v>0</v>
      </c>
      <c r="BF174" s="152">
        <f>IF(U174="snížená",N174,0)</f>
        <v>0</v>
      </c>
      <c r="BG174" s="152">
        <f>IF(U174="zákl. přenesená",N174,0)</f>
        <v>0</v>
      </c>
      <c r="BH174" s="152">
        <f>IF(U174="sníž. přenesená",N174,0)</f>
        <v>0</v>
      </c>
      <c r="BI174" s="152">
        <f>IF(U174="nulová",N174,0)</f>
        <v>0</v>
      </c>
      <c r="BJ174" s="21" t="s">
        <v>89</v>
      </c>
      <c r="BK174" s="152">
        <f>ROUND(L174*K174,2)</f>
        <v>0</v>
      </c>
      <c r="BL174" s="21" t="s">
        <v>251</v>
      </c>
      <c r="BM174" s="21" t="s">
        <v>1602</v>
      </c>
    </row>
    <row r="175" s="1" customFormat="1" ht="25.5" customHeight="1">
      <c r="B175" s="46"/>
      <c r="C175" s="228" t="s">
        <v>606</v>
      </c>
      <c r="D175" s="228" t="s">
        <v>192</v>
      </c>
      <c r="E175" s="229" t="s">
        <v>2977</v>
      </c>
      <c r="F175" s="230" t="s">
        <v>2978</v>
      </c>
      <c r="G175" s="230"/>
      <c r="H175" s="230"/>
      <c r="I175" s="230"/>
      <c r="J175" s="231" t="s">
        <v>348</v>
      </c>
      <c r="K175" s="232">
        <v>100</v>
      </c>
      <c r="L175" s="233">
        <v>0</v>
      </c>
      <c r="M175" s="234"/>
      <c r="N175" s="235">
        <f>ROUND(L175*K175,2)</f>
        <v>0</v>
      </c>
      <c r="O175" s="235"/>
      <c r="P175" s="235"/>
      <c r="Q175" s="235"/>
      <c r="R175" s="48"/>
      <c r="T175" s="236" t="s">
        <v>22</v>
      </c>
      <c r="U175" s="56" t="s">
        <v>46</v>
      </c>
      <c r="V175" s="47"/>
      <c r="W175" s="237">
        <f>V175*K175</f>
        <v>0</v>
      </c>
      <c r="X175" s="237">
        <v>0</v>
      </c>
      <c r="Y175" s="237">
        <f>X175*K175</f>
        <v>0</v>
      </c>
      <c r="Z175" s="237">
        <v>0</v>
      </c>
      <c r="AA175" s="238">
        <f>Z175*K175</f>
        <v>0</v>
      </c>
      <c r="AR175" s="21" t="s">
        <v>251</v>
      </c>
      <c r="AT175" s="21" t="s">
        <v>192</v>
      </c>
      <c r="AU175" s="21" t="s">
        <v>89</v>
      </c>
      <c r="AY175" s="21" t="s">
        <v>191</v>
      </c>
      <c r="BE175" s="152">
        <f>IF(U175="základní",N175,0)</f>
        <v>0</v>
      </c>
      <c r="BF175" s="152">
        <f>IF(U175="snížená",N175,0)</f>
        <v>0</v>
      </c>
      <c r="BG175" s="152">
        <f>IF(U175="zákl. přenesená",N175,0)</f>
        <v>0</v>
      </c>
      <c r="BH175" s="152">
        <f>IF(U175="sníž. přenesená",N175,0)</f>
        <v>0</v>
      </c>
      <c r="BI175" s="152">
        <f>IF(U175="nulová",N175,0)</f>
        <v>0</v>
      </c>
      <c r="BJ175" s="21" t="s">
        <v>89</v>
      </c>
      <c r="BK175" s="152">
        <f>ROUND(L175*K175,2)</f>
        <v>0</v>
      </c>
      <c r="BL175" s="21" t="s">
        <v>251</v>
      </c>
      <c r="BM175" s="21" t="s">
        <v>1611</v>
      </c>
    </row>
    <row r="176" s="1" customFormat="1" ht="25.5" customHeight="1">
      <c r="B176" s="46"/>
      <c r="C176" s="228" t="s">
        <v>611</v>
      </c>
      <c r="D176" s="228" t="s">
        <v>192</v>
      </c>
      <c r="E176" s="229" t="s">
        <v>2979</v>
      </c>
      <c r="F176" s="230" t="s">
        <v>2980</v>
      </c>
      <c r="G176" s="230"/>
      <c r="H176" s="230"/>
      <c r="I176" s="230"/>
      <c r="J176" s="231" t="s">
        <v>348</v>
      </c>
      <c r="K176" s="232">
        <v>100</v>
      </c>
      <c r="L176" s="233">
        <v>0</v>
      </c>
      <c r="M176" s="234"/>
      <c r="N176" s="235">
        <f>ROUND(L176*K176,2)</f>
        <v>0</v>
      </c>
      <c r="O176" s="235"/>
      <c r="P176" s="235"/>
      <c r="Q176" s="235"/>
      <c r="R176" s="48"/>
      <c r="T176" s="236" t="s">
        <v>22</v>
      </c>
      <c r="U176" s="56" t="s">
        <v>46</v>
      </c>
      <c r="V176" s="47"/>
      <c r="W176" s="237">
        <f>V176*K176</f>
        <v>0</v>
      </c>
      <c r="X176" s="237">
        <v>0</v>
      </c>
      <c r="Y176" s="237">
        <f>X176*K176</f>
        <v>0</v>
      </c>
      <c r="Z176" s="237">
        <v>0</v>
      </c>
      <c r="AA176" s="238">
        <f>Z176*K176</f>
        <v>0</v>
      </c>
      <c r="AR176" s="21" t="s">
        <v>251</v>
      </c>
      <c r="AT176" s="21" t="s">
        <v>192</v>
      </c>
      <c r="AU176" s="21" t="s">
        <v>89</v>
      </c>
      <c r="AY176" s="21" t="s">
        <v>191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ROUND(L176*K176,2)</f>
        <v>0</v>
      </c>
      <c r="BL176" s="21" t="s">
        <v>251</v>
      </c>
      <c r="BM176" s="21" t="s">
        <v>1620</v>
      </c>
    </row>
    <row r="177" s="1" customFormat="1" ht="16.5" customHeight="1">
      <c r="B177" s="46"/>
      <c r="C177" s="228" t="s">
        <v>615</v>
      </c>
      <c r="D177" s="228" t="s">
        <v>192</v>
      </c>
      <c r="E177" s="229" t="s">
        <v>2981</v>
      </c>
      <c r="F177" s="230" t="s">
        <v>2982</v>
      </c>
      <c r="G177" s="230"/>
      <c r="H177" s="230"/>
      <c r="I177" s="230"/>
      <c r="J177" s="231" t="s">
        <v>348</v>
      </c>
      <c r="K177" s="232">
        <v>10</v>
      </c>
      <c r="L177" s="233">
        <v>0</v>
      </c>
      <c r="M177" s="234"/>
      <c r="N177" s="235">
        <f>ROUND(L177*K177,2)</f>
        <v>0</v>
      </c>
      <c r="O177" s="235"/>
      <c r="P177" s="235"/>
      <c r="Q177" s="235"/>
      <c r="R177" s="48"/>
      <c r="T177" s="236" t="s">
        <v>22</v>
      </c>
      <c r="U177" s="56" t="s">
        <v>46</v>
      </c>
      <c r="V177" s="47"/>
      <c r="W177" s="237">
        <f>V177*K177</f>
        <v>0</v>
      </c>
      <c r="X177" s="237">
        <v>0</v>
      </c>
      <c r="Y177" s="237">
        <f>X177*K177</f>
        <v>0</v>
      </c>
      <c r="Z177" s="237">
        <v>0</v>
      </c>
      <c r="AA177" s="238">
        <f>Z177*K177</f>
        <v>0</v>
      </c>
      <c r="AR177" s="21" t="s">
        <v>251</v>
      </c>
      <c r="AT177" s="21" t="s">
        <v>192</v>
      </c>
      <c r="AU177" s="21" t="s">
        <v>89</v>
      </c>
      <c r="AY177" s="21" t="s">
        <v>191</v>
      </c>
      <c r="BE177" s="152">
        <f>IF(U177="základní",N177,0)</f>
        <v>0</v>
      </c>
      <c r="BF177" s="152">
        <f>IF(U177="snížená",N177,0)</f>
        <v>0</v>
      </c>
      <c r="BG177" s="152">
        <f>IF(U177="zákl. přenesená",N177,0)</f>
        <v>0</v>
      </c>
      <c r="BH177" s="152">
        <f>IF(U177="sníž. přenesená",N177,0)</f>
        <v>0</v>
      </c>
      <c r="BI177" s="152">
        <f>IF(U177="nulová",N177,0)</f>
        <v>0</v>
      </c>
      <c r="BJ177" s="21" t="s">
        <v>89</v>
      </c>
      <c r="BK177" s="152">
        <f>ROUND(L177*K177,2)</f>
        <v>0</v>
      </c>
      <c r="BL177" s="21" t="s">
        <v>251</v>
      </c>
      <c r="BM177" s="21" t="s">
        <v>1629</v>
      </c>
    </row>
    <row r="178" s="1" customFormat="1" ht="16.5" customHeight="1">
      <c r="B178" s="46"/>
      <c r="C178" s="228" t="s">
        <v>620</v>
      </c>
      <c r="D178" s="228" t="s">
        <v>192</v>
      </c>
      <c r="E178" s="229" t="s">
        <v>2983</v>
      </c>
      <c r="F178" s="230" t="s">
        <v>2984</v>
      </c>
      <c r="G178" s="230"/>
      <c r="H178" s="230"/>
      <c r="I178" s="230"/>
      <c r="J178" s="231" t="s">
        <v>348</v>
      </c>
      <c r="K178" s="232">
        <v>150</v>
      </c>
      <c r="L178" s="233">
        <v>0</v>
      </c>
      <c r="M178" s="234"/>
      <c r="N178" s="235">
        <f>ROUND(L178*K178,2)</f>
        <v>0</v>
      </c>
      <c r="O178" s="235"/>
      <c r="P178" s="235"/>
      <c r="Q178" s="235"/>
      <c r="R178" s="48"/>
      <c r="T178" s="236" t="s">
        <v>22</v>
      </c>
      <c r="U178" s="56" t="s">
        <v>46</v>
      </c>
      <c r="V178" s="47"/>
      <c r="W178" s="237">
        <f>V178*K178</f>
        <v>0</v>
      </c>
      <c r="X178" s="237">
        <v>0</v>
      </c>
      <c r="Y178" s="237">
        <f>X178*K178</f>
        <v>0</v>
      </c>
      <c r="Z178" s="237">
        <v>0</v>
      </c>
      <c r="AA178" s="238">
        <f>Z178*K178</f>
        <v>0</v>
      </c>
      <c r="AR178" s="21" t="s">
        <v>251</v>
      </c>
      <c r="AT178" s="21" t="s">
        <v>192</v>
      </c>
      <c r="AU178" s="21" t="s">
        <v>89</v>
      </c>
      <c r="AY178" s="21" t="s">
        <v>191</v>
      </c>
      <c r="BE178" s="152">
        <f>IF(U178="základní",N178,0)</f>
        <v>0</v>
      </c>
      <c r="BF178" s="152">
        <f>IF(U178="snížená",N178,0)</f>
        <v>0</v>
      </c>
      <c r="BG178" s="152">
        <f>IF(U178="zákl. přenesená",N178,0)</f>
        <v>0</v>
      </c>
      <c r="BH178" s="152">
        <f>IF(U178="sníž. přenesená",N178,0)</f>
        <v>0</v>
      </c>
      <c r="BI178" s="152">
        <f>IF(U178="nulová",N178,0)</f>
        <v>0</v>
      </c>
      <c r="BJ178" s="21" t="s">
        <v>89</v>
      </c>
      <c r="BK178" s="152">
        <f>ROUND(L178*K178,2)</f>
        <v>0</v>
      </c>
      <c r="BL178" s="21" t="s">
        <v>251</v>
      </c>
      <c r="BM178" s="21" t="s">
        <v>1635</v>
      </c>
    </row>
    <row r="179" s="1" customFormat="1" ht="16.5" customHeight="1">
      <c r="B179" s="46"/>
      <c r="C179" s="228" t="s">
        <v>624</v>
      </c>
      <c r="D179" s="228" t="s">
        <v>192</v>
      </c>
      <c r="E179" s="229" t="s">
        <v>2985</v>
      </c>
      <c r="F179" s="230" t="s">
        <v>2986</v>
      </c>
      <c r="G179" s="230"/>
      <c r="H179" s="230"/>
      <c r="I179" s="230"/>
      <c r="J179" s="231" t="s">
        <v>348</v>
      </c>
      <c r="K179" s="232">
        <v>10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0</v>
      </c>
      <c r="Y179" s="237">
        <f>X179*K179</f>
        <v>0</v>
      </c>
      <c r="Z179" s="237">
        <v>0</v>
      </c>
      <c r="AA179" s="238">
        <f>Z179*K179</f>
        <v>0</v>
      </c>
      <c r="AR179" s="21" t="s">
        <v>251</v>
      </c>
      <c r="AT179" s="21" t="s">
        <v>192</v>
      </c>
      <c r="AU179" s="21" t="s">
        <v>89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251</v>
      </c>
      <c r="BM179" s="21" t="s">
        <v>1644</v>
      </c>
    </row>
    <row r="180" s="1" customFormat="1" ht="16.5" customHeight="1">
      <c r="B180" s="46"/>
      <c r="C180" s="228" t="s">
        <v>629</v>
      </c>
      <c r="D180" s="228" t="s">
        <v>192</v>
      </c>
      <c r="E180" s="229" t="s">
        <v>2987</v>
      </c>
      <c r="F180" s="230" t="s">
        <v>2988</v>
      </c>
      <c r="G180" s="230"/>
      <c r="H180" s="230"/>
      <c r="I180" s="230"/>
      <c r="J180" s="231" t="s">
        <v>348</v>
      </c>
      <c r="K180" s="232">
        <v>50</v>
      </c>
      <c r="L180" s="233">
        <v>0</v>
      </c>
      <c r="M180" s="234"/>
      <c r="N180" s="235">
        <f>ROUND(L180*K180,2)</f>
        <v>0</v>
      </c>
      <c r="O180" s="235"/>
      <c r="P180" s="235"/>
      <c r="Q180" s="235"/>
      <c r="R180" s="48"/>
      <c r="T180" s="236" t="s">
        <v>22</v>
      </c>
      <c r="U180" s="56" t="s">
        <v>46</v>
      </c>
      <c r="V180" s="47"/>
      <c r="W180" s="237">
        <f>V180*K180</f>
        <v>0</v>
      </c>
      <c r="X180" s="237">
        <v>0</v>
      </c>
      <c r="Y180" s="237">
        <f>X180*K180</f>
        <v>0</v>
      </c>
      <c r="Z180" s="237">
        <v>0</v>
      </c>
      <c r="AA180" s="238">
        <f>Z180*K180</f>
        <v>0</v>
      </c>
      <c r="AR180" s="21" t="s">
        <v>251</v>
      </c>
      <c r="AT180" s="21" t="s">
        <v>192</v>
      </c>
      <c r="AU180" s="21" t="s">
        <v>89</v>
      </c>
      <c r="AY180" s="21" t="s">
        <v>191</v>
      </c>
      <c r="BE180" s="152">
        <f>IF(U180="základní",N180,0)</f>
        <v>0</v>
      </c>
      <c r="BF180" s="152">
        <f>IF(U180="snížená",N180,0)</f>
        <v>0</v>
      </c>
      <c r="BG180" s="152">
        <f>IF(U180="zákl. přenesená",N180,0)</f>
        <v>0</v>
      </c>
      <c r="BH180" s="152">
        <f>IF(U180="sníž. přenesená",N180,0)</f>
        <v>0</v>
      </c>
      <c r="BI180" s="152">
        <f>IF(U180="nulová",N180,0)</f>
        <v>0</v>
      </c>
      <c r="BJ180" s="21" t="s">
        <v>89</v>
      </c>
      <c r="BK180" s="152">
        <f>ROUND(L180*K180,2)</f>
        <v>0</v>
      </c>
      <c r="BL180" s="21" t="s">
        <v>251</v>
      </c>
      <c r="BM180" s="21" t="s">
        <v>1654</v>
      </c>
    </row>
    <row r="181" s="1" customFormat="1" ht="25.5" customHeight="1">
      <c r="B181" s="46"/>
      <c r="C181" s="228" t="s">
        <v>634</v>
      </c>
      <c r="D181" s="228" t="s">
        <v>192</v>
      </c>
      <c r="E181" s="229" t="s">
        <v>2921</v>
      </c>
      <c r="F181" s="230" t="s">
        <v>2922</v>
      </c>
      <c r="G181" s="230"/>
      <c r="H181" s="230"/>
      <c r="I181" s="230"/>
      <c r="J181" s="231" t="s">
        <v>2419</v>
      </c>
      <c r="K181" s="232">
        <v>1000</v>
      </c>
      <c r="L181" s="233">
        <v>0</v>
      </c>
      <c r="M181" s="234"/>
      <c r="N181" s="235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</v>
      </c>
      <c r="Y181" s="237">
        <f>X181*K181</f>
        <v>0</v>
      </c>
      <c r="Z181" s="237">
        <v>0</v>
      </c>
      <c r="AA181" s="238">
        <f>Z181*K181</f>
        <v>0</v>
      </c>
      <c r="AR181" s="21" t="s">
        <v>251</v>
      </c>
      <c r="AT181" s="21" t="s">
        <v>192</v>
      </c>
      <c r="AU181" s="21" t="s">
        <v>89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251</v>
      </c>
      <c r="BM181" s="21" t="s">
        <v>1659</v>
      </c>
    </row>
    <row r="182" s="1" customFormat="1" ht="16.5" customHeight="1">
      <c r="B182" s="46"/>
      <c r="C182" s="228" t="s">
        <v>638</v>
      </c>
      <c r="D182" s="228" t="s">
        <v>192</v>
      </c>
      <c r="E182" s="229" t="s">
        <v>2989</v>
      </c>
      <c r="F182" s="230" t="s">
        <v>2924</v>
      </c>
      <c r="G182" s="230"/>
      <c r="H182" s="230"/>
      <c r="I182" s="230"/>
      <c r="J182" s="231" t="s">
        <v>1767</v>
      </c>
      <c r="K182" s="232">
        <v>1</v>
      </c>
      <c r="L182" s="233">
        <v>0</v>
      </c>
      <c r="M182" s="234"/>
      <c r="N182" s="235">
        <f>ROUND(L182*K182,2)</f>
        <v>0</v>
      </c>
      <c r="O182" s="235"/>
      <c r="P182" s="235"/>
      <c r="Q182" s="235"/>
      <c r="R182" s="48"/>
      <c r="T182" s="236" t="s">
        <v>22</v>
      </c>
      <c r="U182" s="56" t="s">
        <v>46</v>
      </c>
      <c r="V182" s="47"/>
      <c r="W182" s="237">
        <f>V182*K182</f>
        <v>0</v>
      </c>
      <c r="X182" s="237">
        <v>0</v>
      </c>
      <c r="Y182" s="237">
        <f>X182*K182</f>
        <v>0</v>
      </c>
      <c r="Z182" s="237">
        <v>0</v>
      </c>
      <c r="AA182" s="238">
        <f>Z182*K182</f>
        <v>0</v>
      </c>
      <c r="AR182" s="21" t="s">
        <v>251</v>
      </c>
      <c r="AT182" s="21" t="s">
        <v>192</v>
      </c>
      <c r="AU182" s="21" t="s">
        <v>89</v>
      </c>
      <c r="AY182" s="21" t="s">
        <v>191</v>
      </c>
      <c r="BE182" s="152">
        <f>IF(U182="základní",N182,0)</f>
        <v>0</v>
      </c>
      <c r="BF182" s="152">
        <f>IF(U182="snížená",N182,0)</f>
        <v>0</v>
      </c>
      <c r="BG182" s="152">
        <f>IF(U182="zákl. přenesená",N182,0)</f>
        <v>0</v>
      </c>
      <c r="BH182" s="152">
        <f>IF(U182="sníž. přenesená",N182,0)</f>
        <v>0</v>
      </c>
      <c r="BI182" s="152">
        <f>IF(U182="nulová",N182,0)</f>
        <v>0</v>
      </c>
      <c r="BJ182" s="21" t="s">
        <v>89</v>
      </c>
      <c r="BK182" s="152">
        <f>ROUND(L182*K182,2)</f>
        <v>0</v>
      </c>
      <c r="BL182" s="21" t="s">
        <v>251</v>
      </c>
      <c r="BM182" s="21" t="s">
        <v>1666</v>
      </c>
    </row>
    <row r="183" s="1" customFormat="1" ht="16.5" customHeight="1">
      <c r="B183" s="46"/>
      <c r="C183" s="228" t="s">
        <v>642</v>
      </c>
      <c r="D183" s="228" t="s">
        <v>192</v>
      </c>
      <c r="E183" s="229" t="s">
        <v>2990</v>
      </c>
      <c r="F183" s="230" t="s">
        <v>2991</v>
      </c>
      <c r="G183" s="230"/>
      <c r="H183" s="230"/>
      <c r="I183" s="230"/>
      <c r="J183" s="231" t="s">
        <v>1767</v>
      </c>
      <c r="K183" s="232">
        <v>1</v>
      </c>
      <c r="L183" s="233">
        <v>0</v>
      </c>
      <c r="M183" s="234"/>
      <c r="N183" s="235">
        <f>ROUND(L183*K183,2)</f>
        <v>0</v>
      </c>
      <c r="O183" s="235"/>
      <c r="P183" s="235"/>
      <c r="Q183" s="235"/>
      <c r="R183" s="48"/>
      <c r="T183" s="236" t="s">
        <v>22</v>
      </c>
      <c r="U183" s="56" t="s">
        <v>46</v>
      </c>
      <c r="V183" s="47"/>
      <c r="W183" s="237">
        <f>V183*K183</f>
        <v>0</v>
      </c>
      <c r="X183" s="237">
        <v>0</v>
      </c>
      <c r="Y183" s="237">
        <f>X183*K183</f>
        <v>0</v>
      </c>
      <c r="Z183" s="237">
        <v>0</v>
      </c>
      <c r="AA183" s="238">
        <f>Z183*K183</f>
        <v>0</v>
      </c>
      <c r="AR183" s="21" t="s">
        <v>251</v>
      </c>
      <c r="AT183" s="21" t="s">
        <v>192</v>
      </c>
      <c r="AU183" s="21" t="s">
        <v>89</v>
      </c>
      <c r="AY183" s="21" t="s">
        <v>191</v>
      </c>
      <c r="BE183" s="152">
        <f>IF(U183="základní",N183,0)</f>
        <v>0</v>
      </c>
      <c r="BF183" s="152">
        <f>IF(U183="snížená",N183,0)</f>
        <v>0</v>
      </c>
      <c r="BG183" s="152">
        <f>IF(U183="zákl. přenesená",N183,0)</f>
        <v>0</v>
      </c>
      <c r="BH183" s="152">
        <f>IF(U183="sníž. přenesená",N183,0)</f>
        <v>0</v>
      </c>
      <c r="BI183" s="152">
        <f>IF(U183="nulová",N183,0)</f>
        <v>0</v>
      </c>
      <c r="BJ183" s="21" t="s">
        <v>89</v>
      </c>
      <c r="BK183" s="152">
        <f>ROUND(L183*K183,2)</f>
        <v>0</v>
      </c>
      <c r="BL183" s="21" t="s">
        <v>251</v>
      </c>
      <c r="BM183" s="21" t="s">
        <v>1675</v>
      </c>
    </row>
    <row r="184" s="1" customFormat="1" ht="25.5" customHeight="1">
      <c r="B184" s="46"/>
      <c r="C184" s="228" t="s">
        <v>646</v>
      </c>
      <c r="D184" s="228" t="s">
        <v>192</v>
      </c>
      <c r="E184" s="229" t="s">
        <v>2992</v>
      </c>
      <c r="F184" s="230" t="s">
        <v>2993</v>
      </c>
      <c r="G184" s="230"/>
      <c r="H184" s="230"/>
      <c r="I184" s="230"/>
      <c r="J184" s="231" t="s">
        <v>2419</v>
      </c>
      <c r="K184" s="232">
        <v>33</v>
      </c>
      <c r="L184" s="233">
        <v>0</v>
      </c>
      <c r="M184" s="234"/>
      <c r="N184" s="235">
        <f>ROUND(L184*K184,2)</f>
        <v>0</v>
      </c>
      <c r="O184" s="235"/>
      <c r="P184" s="235"/>
      <c r="Q184" s="235"/>
      <c r="R184" s="48"/>
      <c r="T184" s="236" t="s">
        <v>22</v>
      </c>
      <c r="U184" s="56" t="s">
        <v>46</v>
      </c>
      <c r="V184" s="47"/>
      <c r="W184" s="237">
        <f>V184*K184</f>
        <v>0</v>
      </c>
      <c r="X184" s="237">
        <v>0</v>
      </c>
      <c r="Y184" s="237">
        <f>X184*K184</f>
        <v>0</v>
      </c>
      <c r="Z184" s="237">
        <v>0</v>
      </c>
      <c r="AA184" s="238">
        <f>Z184*K184</f>
        <v>0</v>
      </c>
      <c r="AR184" s="21" t="s">
        <v>251</v>
      </c>
      <c r="AT184" s="21" t="s">
        <v>192</v>
      </c>
      <c r="AU184" s="21" t="s">
        <v>89</v>
      </c>
      <c r="AY184" s="21" t="s">
        <v>191</v>
      </c>
      <c r="BE184" s="152">
        <f>IF(U184="základní",N184,0)</f>
        <v>0</v>
      </c>
      <c r="BF184" s="152">
        <f>IF(U184="snížená",N184,0)</f>
        <v>0</v>
      </c>
      <c r="BG184" s="152">
        <f>IF(U184="zákl. přenesená",N184,0)</f>
        <v>0</v>
      </c>
      <c r="BH184" s="152">
        <f>IF(U184="sníž. přenesená",N184,0)</f>
        <v>0</v>
      </c>
      <c r="BI184" s="152">
        <f>IF(U184="nulová",N184,0)</f>
        <v>0</v>
      </c>
      <c r="BJ184" s="21" t="s">
        <v>89</v>
      </c>
      <c r="BK184" s="152">
        <f>ROUND(L184*K184,2)</f>
        <v>0</v>
      </c>
      <c r="BL184" s="21" t="s">
        <v>251</v>
      </c>
      <c r="BM184" s="21" t="s">
        <v>1683</v>
      </c>
    </row>
    <row r="185" s="1" customFormat="1" ht="25.5" customHeight="1">
      <c r="B185" s="46"/>
      <c r="C185" s="228" t="s">
        <v>651</v>
      </c>
      <c r="D185" s="228" t="s">
        <v>192</v>
      </c>
      <c r="E185" s="229" t="s">
        <v>2994</v>
      </c>
      <c r="F185" s="230" t="s">
        <v>2930</v>
      </c>
      <c r="G185" s="230"/>
      <c r="H185" s="230"/>
      <c r="I185" s="230"/>
      <c r="J185" s="231" t="s">
        <v>1767</v>
      </c>
      <c r="K185" s="232">
        <v>1</v>
      </c>
      <c r="L185" s="233">
        <v>0</v>
      </c>
      <c r="M185" s="234"/>
      <c r="N185" s="235">
        <f>ROUND(L185*K185,2)</f>
        <v>0</v>
      </c>
      <c r="O185" s="235"/>
      <c r="P185" s="235"/>
      <c r="Q185" s="235"/>
      <c r="R185" s="48"/>
      <c r="T185" s="236" t="s">
        <v>22</v>
      </c>
      <c r="U185" s="56" t="s">
        <v>46</v>
      </c>
      <c r="V185" s="47"/>
      <c r="W185" s="237">
        <f>V185*K185</f>
        <v>0</v>
      </c>
      <c r="X185" s="237">
        <v>0</v>
      </c>
      <c r="Y185" s="237">
        <f>X185*K185</f>
        <v>0</v>
      </c>
      <c r="Z185" s="237">
        <v>0</v>
      </c>
      <c r="AA185" s="238">
        <f>Z185*K185</f>
        <v>0</v>
      </c>
      <c r="AR185" s="21" t="s">
        <v>251</v>
      </c>
      <c r="AT185" s="21" t="s">
        <v>192</v>
      </c>
      <c r="AU185" s="21" t="s">
        <v>89</v>
      </c>
      <c r="AY185" s="21" t="s">
        <v>191</v>
      </c>
      <c r="BE185" s="152">
        <f>IF(U185="základní",N185,0)</f>
        <v>0</v>
      </c>
      <c r="BF185" s="152">
        <f>IF(U185="snížená",N185,0)</f>
        <v>0</v>
      </c>
      <c r="BG185" s="152">
        <f>IF(U185="zákl. přenesená",N185,0)</f>
        <v>0</v>
      </c>
      <c r="BH185" s="152">
        <f>IF(U185="sníž. přenesená",N185,0)</f>
        <v>0</v>
      </c>
      <c r="BI185" s="152">
        <f>IF(U185="nulová",N185,0)</f>
        <v>0</v>
      </c>
      <c r="BJ185" s="21" t="s">
        <v>89</v>
      </c>
      <c r="BK185" s="152">
        <f>ROUND(L185*K185,2)</f>
        <v>0</v>
      </c>
      <c r="BL185" s="21" t="s">
        <v>251</v>
      </c>
      <c r="BM185" s="21" t="s">
        <v>1689</v>
      </c>
    </row>
    <row r="186" s="1" customFormat="1" ht="38.25" customHeight="1">
      <c r="B186" s="46"/>
      <c r="C186" s="228" t="s">
        <v>655</v>
      </c>
      <c r="D186" s="228" t="s">
        <v>192</v>
      </c>
      <c r="E186" s="229" t="s">
        <v>2865</v>
      </c>
      <c r="F186" s="230" t="s">
        <v>2866</v>
      </c>
      <c r="G186" s="230"/>
      <c r="H186" s="230"/>
      <c r="I186" s="230"/>
      <c r="J186" s="231" t="s">
        <v>348</v>
      </c>
      <c r="K186" s="232">
        <v>40</v>
      </c>
      <c r="L186" s="233">
        <v>0</v>
      </c>
      <c r="M186" s="234"/>
      <c r="N186" s="235">
        <f>ROUND(L186*K186,2)</f>
        <v>0</v>
      </c>
      <c r="O186" s="235"/>
      <c r="P186" s="235"/>
      <c r="Q186" s="235"/>
      <c r="R186" s="48"/>
      <c r="T186" s="236" t="s">
        <v>22</v>
      </c>
      <c r="U186" s="56" t="s">
        <v>46</v>
      </c>
      <c r="V186" s="47"/>
      <c r="W186" s="237">
        <f>V186*K186</f>
        <v>0</v>
      </c>
      <c r="X186" s="237">
        <v>0</v>
      </c>
      <c r="Y186" s="237">
        <f>X186*K186</f>
        <v>0</v>
      </c>
      <c r="Z186" s="237">
        <v>0</v>
      </c>
      <c r="AA186" s="238">
        <f>Z186*K186</f>
        <v>0</v>
      </c>
      <c r="AR186" s="21" t="s">
        <v>251</v>
      </c>
      <c r="AT186" s="21" t="s">
        <v>192</v>
      </c>
      <c r="AU186" s="21" t="s">
        <v>89</v>
      </c>
      <c r="AY186" s="21" t="s">
        <v>191</v>
      </c>
      <c r="BE186" s="152">
        <f>IF(U186="základní",N186,0)</f>
        <v>0</v>
      </c>
      <c r="BF186" s="152">
        <f>IF(U186="snížená",N186,0)</f>
        <v>0</v>
      </c>
      <c r="BG186" s="152">
        <f>IF(U186="zákl. přenesená",N186,0)</f>
        <v>0</v>
      </c>
      <c r="BH186" s="152">
        <f>IF(U186="sníž. přenesená",N186,0)</f>
        <v>0</v>
      </c>
      <c r="BI186" s="152">
        <f>IF(U186="nulová",N186,0)</f>
        <v>0</v>
      </c>
      <c r="BJ186" s="21" t="s">
        <v>89</v>
      </c>
      <c r="BK186" s="152">
        <f>ROUND(L186*K186,2)</f>
        <v>0</v>
      </c>
      <c r="BL186" s="21" t="s">
        <v>251</v>
      </c>
      <c r="BM186" s="21" t="s">
        <v>2137</v>
      </c>
    </row>
    <row r="187" s="1" customFormat="1" ht="16.5" customHeight="1">
      <c r="B187" s="46"/>
      <c r="C187" s="228" t="s">
        <v>660</v>
      </c>
      <c r="D187" s="228" t="s">
        <v>192</v>
      </c>
      <c r="E187" s="229" t="s">
        <v>2931</v>
      </c>
      <c r="F187" s="230" t="s">
        <v>2932</v>
      </c>
      <c r="G187" s="230"/>
      <c r="H187" s="230"/>
      <c r="I187" s="230"/>
      <c r="J187" s="231" t="s">
        <v>1767</v>
      </c>
      <c r="K187" s="232">
        <v>15</v>
      </c>
      <c r="L187" s="233">
        <v>0</v>
      </c>
      <c r="M187" s="234"/>
      <c r="N187" s="235">
        <f>ROUND(L187*K187,2)</f>
        <v>0</v>
      </c>
      <c r="O187" s="235"/>
      <c r="P187" s="235"/>
      <c r="Q187" s="235"/>
      <c r="R187" s="48"/>
      <c r="T187" s="236" t="s">
        <v>22</v>
      </c>
      <c r="U187" s="56" t="s">
        <v>46</v>
      </c>
      <c r="V187" s="47"/>
      <c r="W187" s="237">
        <f>V187*K187</f>
        <v>0</v>
      </c>
      <c r="X187" s="237">
        <v>0</v>
      </c>
      <c r="Y187" s="237">
        <f>X187*K187</f>
        <v>0</v>
      </c>
      <c r="Z187" s="237">
        <v>0</v>
      </c>
      <c r="AA187" s="238">
        <f>Z187*K187</f>
        <v>0</v>
      </c>
      <c r="AR187" s="21" t="s">
        <v>251</v>
      </c>
      <c r="AT187" s="21" t="s">
        <v>192</v>
      </c>
      <c r="AU187" s="21" t="s">
        <v>89</v>
      </c>
      <c r="AY187" s="21" t="s">
        <v>191</v>
      </c>
      <c r="BE187" s="152">
        <f>IF(U187="základní",N187,0)</f>
        <v>0</v>
      </c>
      <c r="BF187" s="152">
        <f>IF(U187="snížená",N187,0)</f>
        <v>0</v>
      </c>
      <c r="BG187" s="152">
        <f>IF(U187="zákl. přenesená",N187,0)</f>
        <v>0</v>
      </c>
      <c r="BH187" s="152">
        <f>IF(U187="sníž. přenesená",N187,0)</f>
        <v>0</v>
      </c>
      <c r="BI187" s="152">
        <f>IF(U187="nulová",N187,0)</f>
        <v>0</v>
      </c>
      <c r="BJ187" s="21" t="s">
        <v>89</v>
      </c>
      <c r="BK187" s="152">
        <f>ROUND(L187*K187,2)</f>
        <v>0</v>
      </c>
      <c r="BL187" s="21" t="s">
        <v>251</v>
      </c>
      <c r="BM187" s="21" t="s">
        <v>2147</v>
      </c>
    </row>
    <row r="188" s="1" customFormat="1" ht="49.92" customHeight="1">
      <c r="B188" s="46"/>
      <c r="C188" s="47"/>
      <c r="D188" s="217" t="s">
        <v>282</v>
      </c>
      <c r="E188" s="47"/>
      <c r="F188" s="47"/>
      <c r="G188" s="47"/>
      <c r="H188" s="47"/>
      <c r="I188" s="47"/>
      <c r="J188" s="47"/>
      <c r="K188" s="47"/>
      <c r="L188" s="47"/>
      <c r="M188" s="47"/>
      <c r="N188" s="241">
        <f>BK188</f>
        <v>0</v>
      </c>
      <c r="O188" s="242"/>
      <c r="P188" s="242"/>
      <c r="Q188" s="242"/>
      <c r="R188" s="48"/>
      <c r="T188" s="197"/>
      <c r="U188" s="47"/>
      <c r="V188" s="47"/>
      <c r="W188" s="47"/>
      <c r="X188" s="47"/>
      <c r="Y188" s="47"/>
      <c r="Z188" s="47"/>
      <c r="AA188" s="100"/>
      <c r="AT188" s="21" t="s">
        <v>80</v>
      </c>
      <c r="AU188" s="21" t="s">
        <v>81</v>
      </c>
      <c r="AY188" s="21" t="s">
        <v>283</v>
      </c>
      <c r="BK188" s="152">
        <f>SUM(BK189:BK193)</f>
        <v>0</v>
      </c>
    </row>
    <row r="189" s="1" customFormat="1" ht="22.32" customHeight="1">
      <c r="B189" s="46"/>
      <c r="C189" s="243" t="s">
        <v>22</v>
      </c>
      <c r="D189" s="243" t="s">
        <v>192</v>
      </c>
      <c r="E189" s="244" t="s">
        <v>22</v>
      </c>
      <c r="F189" s="245" t="s">
        <v>22</v>
      </c>
      <c r="G189" s="245"/>
      <c r="H189" s="245"/>
      <c r="I189" s="245"/>
      <c r="J189" s="246" t="s">
        <v>22</v>
      </c>
      <c r="K189" s="247"/>
      <c r="L189" s="233"/>
      <c r="M189" s="235"/>
      <c r="N189" s="235">
        <f>BK189</f>
        <v>0</v>
      </c>
      <c r="O189" s="235"/>
      <c r="P189" s="235"/>
      <c r="Q189" s="235"/>
      <c r="R189" s="48"/>
      <c r="T189" s="236" t="s">
        <v>22</v>
      </c>
      <c r="U189" s="248" t="s">
        <v>46</v>
      </c>
      <c r="V189" s="47"/>
      <c r="W189" s="47"/>
      <c r="X189" s="47"/>
      <c r="Y189" s="47"/>
      <c r="Z189" s="47"/>
      <c r="AA189" s="100"/>
      <c r="AT189" s="21" t="s">
        <v>283</v>
      </c>
      <c r="AU189" s="21" t="s">
        <v>89</v>
      </c>
      <c r="AY189" s="21" t="s">
        <v>283</v>
      </c>
      <c r="BE189" s="152">
        <f>IF(U189="základní",N189,0)</f>
        <v>0</v>
      </c>
      <c r="BF189" s="152">
        <f>IF(U189="snížená",N189,0)</f>
        <v>0</v>
      </c>
      <c r="BG189" s="152">
        <f>IF(U189="zákl. přenesená",N189,0)</f>
        <v>0</v>
      </c>
      <c r="BH189" s="152">
        <f>IF(U189="sníž. přenesená",N189,0)</f>
        <v>0</v>
      </c>
      <c r="BI189" s="152">
        <f>IF(U189="nulová",N189,0)</f>
        <v>0</v>
      </c>
      <c r="BJ189" s="21" t="s">
        <v>89</v>
      </c>
      <c r="BK189" s="152">
        <f>L189*K189</f>
        <v>0</v>
      </c>
    </row>
    <row r="190" s="1" customFormat="1" ht="22.32" customHeight="1">
      <c r="B190" s="46"/>
      <c r="C190" s="243" t="s">
        <v>22</v>
      </c>
      <c r="D190" s="243" t="s">
        <v>192</v>
      </c>
      <c r="E190" s="244" t="s">
        <v>22</v>
      </c>
      <c r="F190" s="245" t="s">
        <v>22</v>
      </c>
      <c r="G190" s="245"/>
      <c r="H190" s="245"/>
      <c r="I190" s="245"/>
      <c r="J190" s="246" t="s">
        <v>22</v>
      </c>
      <c r="K190" s="247"/>
      <c r="L190" s="233"/>
      <c r="M190" s="235"/>
      <c r="N190" s="235">
        <f>BK190</f>
        <v>0</v>
      </c>
      <c r="O190" s="235"/>
      <c r="P190" s="235"/>
      <c r="Q190" s="235"/>
      <c r="R190" s="48"/>
      <c r="T190" s="236" t="s">
        <v>22</v>
      </c>
      <c r="U190" s="248" t="s">
        <v>46</v>
      </c>
      <c r="V190" s="47"/>
      <c r="W190" s="47"/>
      <c r="X190" s="47"/>
      <c r="Y190" s="47"/>
      <c r="Z190" s="47"/>
      <c r="AA190" s="100"/>
      <c r="AT190" s="21" t="s">
        <v>283</v>
      </c>
      <c r="AU190" s="21" t="s">
        <v>89</v>
      </c>
      <c r="AY190" s="21" t="s">
        <v>283</v>
      </c>
      <c r="BE190" s="152">
        <f>IF(U190="základní",N190,0)</f>
        <v>0</v>
      </c>
      <c r="BF190" s="152">
        <f>IF(U190="snížená",N190,0)</f>
        <v>0</v>
      </c>
      <c r="BG190" s="152">
        <f>IF(U190="zákl. přenesená",N190,0)</f>
        <v>0</v>
      </c>
      <c r="BH190" s="152">
        <f>IF(U190="sníž. přenesená",N190,0)</f>
        <v>0</v>
      </c>
      <c r="BI190" s="152">
        <f>IF(U190="nulová",N190,0)</f>
        <v>0</v>
      </c>
      <c r="BJ190" s="21" t="s">
        <v>89</v>
      </c>
      <c r="BK190" s="152">
        <f>L190*K190</f>
        <v>0</v>
      </c>
    </row>
    <row r="191" s="1" customFormat="1" ht="22.32" customHeight="1">
      <c r="B191" s="46"/>
      <c r="C191" s="243" t="s">
        <v>22</v>
      </c>
      <c r="D191" s="243" t="s">
        <v>192</v>
      </c>
      <c r="E191" s="244" t="s">
        <v>22</v>
      </c>
      <c r="F191" s="245" t="s">
        <v>22</v>
      </c>
      <c r="G191" s="245"/>
      <c r="H191" s="245"/>
      <c r="I191" s="245"/>
      <c r="J191" s="246" t="s">
        <v>22</v>
      </c>
      <c r="K191" s="247"/>
      <c r="L191" s="233"/>
      <c r="M191" s="235"/>
      <c r="N191" s="235">
        <f>BK191</f>
        <v>0</v>
      </c>
      <c r="O191" s="235"/>
      <c r="P191" s="235"/>
      <c r="Q191" s="235"/>
      <c r="R191" s="48"/>
      <c r="T191" s="236" t="s">
        <v>22</v>
      </c>
      <c r="U191" s="248" t="s">
        <v>46</v>
      </c>
      <c r="V191" s="47"/>
      <c r="W191" s="47"/>
      <c r="X191" s="47"/>
      <c r="Y191" s="47"/>
      <c r="Z191" s="47"/>
      <c r="AA191" s="100"/>
      <c r="AT191" s="21" t="s">
        <v>283</v>
      </c>
      <c r="AU191" s="21" t="s">
        <v>89</v>
      </c>
      <c r="AY191" s="21" t="s">
        <v>283</v>
      </c>
      <c r="BE191" s="152">
        <f>IF(U191="základní",N191,0)</f>
        <v>0</v>
      </c>
      <c r="BF191" s="152">
        <f>IF(U191="snížená",N191,0)</f>
        <v>0</v>
      </c>
      <c r="BG191" s="152">
        <f>IF(U191="zákl. přenesená",N191,0)</f>
        <v>0</v>
      </c>
      <c r="BH191" s="152">
        <f>IF(U191="sníž. přenesená",N191,0)</f>
        <v>0</v>
      </c>
      <c r="BI191" s="152">
        <f>IF(U191="nulová",N191,0)</f>
        <v>0</v>
      </c>
      <c r="BJ191" s="21" t="s">
        <v>89</v>
      </c>
      <c r="BK191" s="152">
        <f>L191*K191</f>
        <v>0</v>
      </c>
    </row>
    <row r="192" s="1" customFormat="1" ht="22.32" customHeight="1">
      <c r="B192" s="46"/>
      <c r="C192" s="243" t="s">
        <v>22</v>
      </c>
      <c r="D192" s="243" t="s">
        <v>192</v>
      </c>
      <c r="E192" s="244" t="s">
        <v>22</v>
      </c>
      <c r="F192" s="245" t="s">
        <v>22</v>
      </c>
      <c r="G192" s="245"/>
      <c r="H192" s="245"/>
      <c r="I192" s="245"/>
      <c r="J192" s="246" t="s">
        <v>22</v>
      </c>
      <c r="K192" s="247"/>
      <c r="L192" s="233"/>
      <c r="M192" s="235"/>
      <c r="N192" s="235">
        <f>BK192</f>
        <v>0</v>
      </c>
      <c r="O192" s="235"/>
      <c r="P192" s="235"/>
      <c r="Q192" s="235"/>
      <c r="R192" s="48"/>
      <c r="T192" s="236" t="s">
        <v>22</v>
      </c>
      <c r="U192" s="248" t="s">
        <v>46</v>
      </c>
      <c r="V192" s="47"/>
      <c r="W192" s="47"/>
      <c r="X192" s="47"/>
      <c r="Y192" s="47"/>
      <c r="Z192" s="47"/>
      <c r="AA192" s="100"/>
      <c r="AT192" s="21" t="s">
        <v>283</v>
      </c>
      <c r="AU192" s="21" t="s">
        <v>89</v>
      </c>
      <c r="AY192" s="21" t="s">
        <v>283</v>
      </c>
      <c r="BE192" s="152">
        <f>IF(U192="základní",N192,0)</f>
        <v>0</v>
      </c>
      <c r="BF192" s="152">
        <f>IF(U192="snížená",N192,0)</f>
        <v>0</v>
      </c>
      <c r="BG192" s="152">
        <f>IF(U192="zákl. přenesená",N192,0)</f>
        <v>0</v>
      </c>
      <c r="BH192" s="152">
        <f>IF(U192="sníž. přenesená",N192,0)</f>
        <v>0</v>
      </c>
      <c r="BI192" s="152">
        <f>IF(U192="nulová",N192,0)</f>
        <v>0</v>
      </c>
      <c r="BJ192" s="21" t="s">
        <v>89</v>
      </c>
      <c r="BK192" s="152">
        <f>L192*K192</f>
        <v>0</v>
      </c>
    </row>
    <row r="193" s="1" customFormat="1" ht="22.32" customHeight="1">
      <c r="B193" s="46"/>
      <c r="C193" s="243" t="s">
        <v>22</v>
      </c>
      <c r="D193" s="243" t="s">
        <v>192</v>
      </c>
      <c r="E193" s="244" t="s">
        <v>22</v>
      </c>
      <c r="F193" s="245" t="s">
        <v>22</v>
      </c>
      <c r="G193" s="245"/>
      <c r="H193" s="245"/>
      <c r="I193" s="245"/>
      <c r="J193" s="246" t="s">
        <v>22</v>
      </c>
      <c r="K193" s="247"/>
      <c r="L193" s="233"/>
      <c r="M193" s="235"/>
      <c r="N193" s="235">
        <f>BK193</f>
        <v>0</v>
      </c>
      <c r="O193" s="235"/>
      <c r="P193" s="235"/>
      <c r="Q193" s="235"/>
      <c r="R193" s="48"/>
      <c r="T193" s="236" t="s">
        <v>22</v>
      </c>
      <c r="U193" s="248" t="s">
        <v>46</v>
      </c>
      <c r="V193" s="72"/>
      <c r="W193" s="72"/>
      <c r="X193" s="72"/>
      <c r="Y193" s="72"/>
      <c r="Z193" s="72"/>
      <c r="AA193" s="74"/>
      <c r="AT193" s="21" t="s">
        <v>283</v>
      </c>
      <c r="AU193" s="21" t="s">
        <v>89</v>
      </c>
      <c r="AY193" s="21" t="s">
        <v>283</v>
      </c>
      <c r="BE193" s="152">
        <f>IF(U193="základní",N193,0)</f>
        <v>0</v>
      </c>
      <c r="BF193" s="152">
        <f>IF(U193="snížená",N193,0)</f>
        <v>0</v>
      </c>
      <c r="BG193" s="152">
        <f>IF(U193="zákl. přenesená",N193,0)</f>
        <v>0</v>
      </c>
      <c r="BH193" s="152">
        <f>IF(U193="sníž. přenesená",N193,0)</f>
        <v>0</v>
      </c>
      <c r="BI193" s="152">
        <f>IF(U193="nulová",N193,0)</f>
        <v>0</v>
      </c>
      <c r="BJ193" s="21" t="s">
        <v>89</v>
      </c>
      <c r="BK193" s="152">
        <f>L193*K193</f>
        <v>0</v>
      </c>
    </row>
    <row r="194" s="1" customFormat="1" ht="6.96" customHeight="1">
      <c r="B194" s="75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7"/>
    </row>
  </sheetData>
  <sheetProtection sheet="1" objects="1" scenarios="1" spinCount="10" saltValue="s5J+PqJtRuUyGLsKbDZnfLSR4BZaEnJ3EK44UtYZGjTLpMXlQ54+EW6IgXD+fPaDpip0f+EIklOS8V5VVAaoeQ==" hashValue="kslmbTVdxLaTXbe/G+FYYgYmqDbEzXWGkiPtelDOaBeUU16Yd0jGn+5DiniFoabvLYMye2CwImnC2NWT+iU2UQ==" algorithmName="SHA-512" password="CC35"/>
  <mergeCells count="280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4:Q94"/>
    <mergeCell ref="D95:H95"/>
    <mergeCell ref="N95:Q95"/>
    <mergeCell ref="D96:H96"/>
    <mergeCell ref="N96:Q96"/>
    <mergeCell ref="D97:H97"/>
    <mergeCell ref="N97:Q97"/>
    <mergeCell ref="D98:H98"/>
    <mergeCell ref="N98:Q98"/>
    <mergeCell ref="D99:H99"/>
    <mergeCell ref="N99:Q99"/>
    <mergeCell ref="N100:Q100"/>
    <mergeCell ref="L102:Q102"/>
    <mergeCell ref="C108:Q108"/>
    <mergeCell ref="F110:P110"/>
    <mergeCell ref="F111:P111"/>
    <mergeCell ref="F112:P112"/>
    <mergeCell ref="M114:P114"/>
    <mergeCell ref="M116:Q116"/>
    <mergeCell ref="M117:Q117"/>
    <mergeCell ref="F119:I119"/>
    <mergeCell ref="L119:M119"/>
    <mergeCell ref="N119:Q119"/>
    <mergeCell ref="F122:I122"/>
    <mergeCell ref="L122:M122"/>
    <mergeCell ref="N122:Q122"/>
    <mergeCell ref="F123:I123"/>
    <mergeCell ref="F124:I124"/>
    <mergeCell ref="L124:M124"/>
    <mergeCell ref="N124:Q124"/>
    <mergeCell ref="F125:I125"/>
    <mergeCell ref="L125:M125"/>
    <mergeCell ref="N125:Q125"/>
    <mergeCell ref="F126:I126"/>
    <mergeCell ref="L126:M126"/>
    <mergeCell ref="N126:Q126"/>
    <mergeCell ref="F127:I127"/>
    <mergeCell ref="L127:M127"/>
    <mergeCell ref="N127:Q127"/>
    <mergeCell ref="F128:I128"/>
    <mergeCell ref="L128:M128"/>
    <mergeCell ref="N128:Q128"/>
    <mergeCell ref="F129:I129"/>
    <mergeCell ref="L129:M129"/>
    <mergeCell ref="N129:Q129"/>
    <mergeCell ref="F130:I130"/>
    <mergeCell ref="L130:M130"/>
    <mergeCell ref="N130:Q130"/>
    <mergeCell ref="F131:I131"/>
    <mergeCell ref="L131:M131"/>
    <mergeCell ref="N131:Q131"/>
    <mergeCell ref="F132:I132"/>
    <mergeCell ref="L132:M132"/>
    <mergeCell ref="N132:Q132"/>
    <mergeCell ref="F133:I133"/>
    <mergeCell ref="L133:M133"/>
    <mergeCell ref="N133:Q133"/>
    <mergeCell ref="F134:I134"/>
    <mergeCell ref="L134:M134"/>
    <mergeCell ref="N134:Q134"/>
    <mergeCell ref="F135:I135"/>
    <mergeCell ref="L135:M135"/>
    <mergeCell ref="N135:Q135"/>
    <mergeCell ref="F136:I136"/>
    <mergeCell ref="L136:M136"/>
    <mergeCell ref="N136:Q136"/>
    <mergeCell ref="F137:I137"/>
    <mergeCell ref="L137:M137"/>
    <mergeCell ref="N137:Q137"/>
    <mergeCell ref="F138:I138"/>
    <mergeCell ref="L138:M138"/>
    <mergeCell ref="N138:Q138"/>
    <mergeCell ref="F139:I139"/>
    <mergeCell ref="L139:M139"/>
    <mergeCell ref="N139:Q139"/>
    <mergeCell ref="F140:I140"/>
    <mergeCell ref="L140:M140"/>
    <mergeCell ref="N140:Q140"/>
    <mergeCell ref="F141:I141"/>
    <mergeCell ref="L141:M141"/>
    <mergeCell ref="N141:Q141"/>
    <mergeCell ref="F142:I142"/>
    <mergeCell ref="L142:M142"/>
    <mergeCell ref="N142:Q142"/>
    <mergeCell ref="F143:I143"/>
    <mergeCell ref="L143:M143"/>
    <mergeCell ref="N143:Q143"/>
    <mergeCell ref="F144:I144"/>
    <mergeCell ref="L144:M144"/>
    <mergeCell ref="N144:Q144"/>
    <mergeCell ref="F145:I145"/>
    <mergeCell ref="L145:M145"/>
    <mergeCell ref="N145:Q145"/>
    <mergeCell ref="F146:I146"/>
    <mergeCell ref="L146:M146"/>
    <mergeCell ref="N146:Q146"/>
    <mergeCell ref="F147:I147"/>
    <mergeCell ref="L147:M147"/>
    <mergeCell ref="N147:Q147"/>
    <mergeCell ref="F148:I148"/>
    <mergeCell ref="L148:M148"/>
    <mergeCell ref="N148:Q148"/>
    <mergeCell ref="F149:I149"/>
    <mergeCell ref="L149:M149"/>
    <mergeCell ref="N149:Q149"/>
    <mergeCell ref="F150:I150"/>
    <mergeCell ref="L150:M150"/>
    <mergeCell ref="N150:Q150"/>
    <mergeCell ref="F151:I151"/>
    <mergeCell ref="L151:M151"/>
    <mergeCell ref="N151:Q151"/>
    <mergeCell ref="F153:I153"/>
    <mergeCell ref="L153:M153"/>
    <mergeCell ref="N153:Q153"/>
    <mergeCell ref="F154:I154"/>
    <mergeCell ref="L154:M154"/>
    <mergeCell ref="N154:Q154"/>
    <mergeCell ref="F155:I155"/>
    <mergeCell ref="L155:M155"/>
    <mergeCell ref="N155:Q155"/>
    <mergeCell ref="F156:I156"/>
    <mergeCell ref="L156:M156"/>
    <mergeCell ref="N156:Q156"/>
    <mergeCell ref="F157:I157"/>
    <mergeCell ref="L157:M157"/>
    <mergeCell ref="N157:Q157"/>
    <mergeCell ref="F158:I158"/>
    <mergeCell ref="L158:M158"/>
    <mergeCell ref="N158:Q158"/>
    <mergeCell ref="F159:I159"/>
    <mergeCell ref="L159:M159"/>
    <mergeCell ref="N159:Q159"/>
    <mergeCell ref="F160:I160"/>
    <mergeCell ref="L160:M160"/>
    <mergeCell ref="N160:Q160"/>
    <mergeCell ref="F161:I161"/>
    <mergeCell ref="L161:M161"/>
    <mergeCell ref="N161:Q161"/>
    <mergeCell ref="F162:I162"/>
    <mergeCell ref="L162:M162"/>
    <mergeCell ref="N162:Q162"/>
    <mergeCell ref="F163:I163"/>
    <mergeCell ref="L163:M163"/>
    <mergeCell ref="N163:Q163"/>
    <mergeCell ref="F164:I164"/>
    <mergeCell ref="L164:M164"/>
    <mergeCell ref="N164:Q164"/>
    <mergeCell ref="F165:I165"/>
    <mergeCell ref="L165:M165"/>
    <mergeCell ref="N165:Q165"/>
    <mergeCell ref="F166:I166"/>
    <mergeCell ref="L166:M166"/>
    <mergeCell ref="N166:Q166"/>
    <mergeCell ref="F167:I167"/>
    <mergeCell ref="L167:M167"/>
    <mergeCell ref="N167:Q167"/>
    <mergeCell ref="F168:I168"/>
    <mergeCell ref="L168:M168"/>
    <mergeCell ref="N168:Q168"/>
    <mergeCell ref="F169:I169"/>
    <mergeCell ref="L169:M169"/>
    <mergeCell ref="N169:Q169"/>
    <mergeCell ref="F170:I170"/>
    <mergeCell ref="L170:M170"/>
    <mergeCell ref="N170:Q170"/>
    <mergeCell ref="F171:I171"/>
    <mergeCell ref="L171:M171"/>
    <mergeCell ref="N171:Q171"/>
    <mergeCell ref="F172:I172"/>
    <mergeCell ref="L172:M172"/>
    <mergeCell ref="N172:Q172"/>
    <mergeCell ref="F173:I173"/>
    <mergeCell ref="L173:M173"/>
    <mergeCell ref="N173:Q173"/>
    <mergeCell ref="F174:I174"/>
    <mergeCell ref="L174:M174"/>
    <mergeCell ref="N174:Q174"/>
    <mergeCell ref="F175:I175"/>
    <mergeCell ref="L175:M175"/>
    <mergeCell ref="N175:Q175"/>
    <mergeCell ref="F176:I176"/>
    <mergeCell ref="L176:M176"/>
    <mergeCell ref="N176:Q176"/>
    <mergeCell ref="F177:I177"/>
    <mergeCell ref="L177:M177"/>
    <mergeCell ref="N177:Q177"/>
    <mergeCell ref="F178:I178"/>
    <mergeCell ref="L178:M178"/>
    <mergeCell ref="N178:Q178"/>
    <mergeCell ref="F179:I179"/>
    <mergeCell ref="L179:M179"/>
    <mergeCell ref="N179:Q179"/>
    <mergeCell ref="F180:I180"/>
    <mergeCell ref="L180:M180"/>
    <mergeCell ref="N180:Q180"/>
    <mergeCell ref="F181:I181"/>
    <mergeCell ref="L181:M181"/>
    <mergeCell ref="N181:Q181"/>
    <mergeCell ref="F182:I182"/>
    <mergeCell ref="L182:M182"/>
    <mergeCell ref="N182:Q182"/>
    <mergeCell ref="F183:I183"/>
    <mergeCell ref="L183:M183"/>
    <mergeCell ref="N183:Q183"/>
    <mergeCell ref="F184:I184"/>
    <mergeCell ref="L184:M184"/>
    <mergeCell ref="N184:Q184"/>
    <mergeCell ref="F185:I185"/>
    <mergeCell ref="L185:M185"/>
    <mergeCell ref="N185:Q185"/>
    <mergeCell ref="F186:I186"/>
    <mergeCell ref="L186:M186"/>
    <mergeCell ref="N186:Q186"/>
    <mergeCell ref="F187:I187"/>
    <mergeCell ref="L187:M187"/>
    <mergeCell ref="N187:Q187"/>
    <mergeCell ref="F189:I189"/>
    <mergeCell ref="L189:M189"/>
    <mergeCell ref="N189:Q189"/>
    <mergeCell ref="F190:I190"/>
    <mergeCell ref="L190:M190"/>
    <mergeCell ref="N190:Q190"/>
    <mergeCell ref="F191:I191"/>
    <mergeCell ref="L191:M191"/>
    <mergeCell ref="N191:Q191"/>
    <mergeCell ref="F192:I192"/>
    <mergeCell ref="L192:M192"/>
    <mergeCell ref="N192:Q192"/>
    <mergeCell ref="F193:I193"/>
    <mergeCell ref="L193:M193"/>
    <mergeCell ref="N193:Q193"/>
    <mergeCell ref="N120:Q120"/>
    <mergeCell ref="N121:Q121"/>
    <mergeCell ref="N152:Q152"/>
    <mergeCell ref="N188:Q188"/>
    <mergeCell ref="H1:K1"/>
    <mergeCell ref="S2:AC2"/>
  </mergeCells>
  <dataValidations count="2">
    <dataValidation type="list" allowBlank="1" showInputMessage="1" showErrorMessage="1" error="Povoleny jsou hodnoty K, M." sqref="D189:D194">
      <formula1>"K, M"</formula1>
    </dataValidation>
    <dataValidation type="list" allowBlank="1" showInputMessage="1" showErrorMessage="1" error="Povoleny jsou hodnoty základní, snížená, zákl. přenesená, sníž. přenesená, nulová." sqref="U189:U194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19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134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2386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2995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N96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ROUND((((SUM(BE96:BE103)+SUM(BE122:BE156))+SUM(BE158:BE162))),2)</f>
        <v>0</v>
      </c>
      <c r="I33" s="47"/>
      <c r="J33" s="47"/>
      <c r="K33" s="47"/>
      <c r="L33" s="47"/>
      <c r="M33" s="170">
        <f>ROUND(((ROUND((SUM(BE96:BE103)+SUM(BE122:BE156)), 2)*F33)+SUM(BE158:BE162)*F33),2)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ROUND((((SUM(BF96:BF103)+SUM(BF122:BF156))+SUM(BF158:BF162))),2)</f>
        <v>0</v>
      </c>
      <c r="I34" s="47"/>
      <c r="J34" s="47"/>
      <c r="K34" s="47"/>
      <c r="L34" s="47"/>
      <c r="M34" s="170">
        <f>ROUND(((ROUND((SUM(BF96:BF103)+SUM(BF122:BF156)), 2)*F34)+SUM(BF158:BF162)*F34),2)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ROUND((((SUM(BG96:BG103)+SUM(BG122:BG156))+SUM(BG158:BG162))),2)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ROUND((((SUM(BH96:BH103)+SUM(BH122:BH156))+SUM(BH158:BH162))),2)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ROUND((((SUM(BI96:BI103)+SUM(BI122:BI156))+SUM(BI158:BI162))),2)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2386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N122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2996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N123</f>
        <v>0</v>
      </c>
      <c r="O90" s="184"/>
      <c r="P90" s="184"/>
      <c r="Q90" s="184"/>
      <c r="R90" s="187"/>
      <c r="T90" s="188"/>
      <c r="U90" s="188"/>
    </row>
    <row r="91" s="7" customFormat="1" ht="24.96" customHeight="1">
      <c r="B91" s="183"/>
      <c r="C91" s="184"/>
      <c r="D91" s="185" t="s">
        <v>2997</v>
      </c>
      <c r="E91" s="184"/>
      <c r="F91" s="184"/>
      <c r="G91" s="184"/>
      <c r="H91" s="184"/>
      <c r="I91" s="184"/>
      <c r="J91" s="184"/>
      <c r="K91" s="184"/>
      <c r="L91" s="184"/>
      <c r="M91" s="184"/>
      <c r="N91" s="186">
        <f>N139</f>
        <v>0</v>
      </c>
      <c r="O91" s="184"/>
      <c r="P91" s="184"/>
      <c r="Q91" s="184"/>
      <c r="R91" s="187"/>
      <c r="T91" s="188"/>
      <c r="U91" s="188"/>
    </row>
    <row r="92" s="7" customFormat="1" ht="24.96" customHeight="1">
      <c r="B92" s="183"/>
      <c r="C92" s="184"/>
      <c r="D92" s="185" t="s">
        <v>2998</v>
      </c>
      <c r="E92" s="184"/>
      <c r="F92" s="184"/>
      <c r="G92" s="184"/>
      <c r="H92" s="184"/>
      <c r="I92" s="184"/>
      <c r="J92" s="184"/>
      <c r="K92" s="184"/>
      <c r="L92" s="184"/>
      <c r="M92" s="184"/>
      <c r="N92" s="186">
        <f>N148</f>
        <v>0</v>
      </c>
      <c r="O92" s="184"/>
      <c r="P92" s="184"/>
      <c r="Q92" s="184"/>
      <c r="R92" s="187"/>
      <c r="T92" s="188"/>
      <c r="U92" s="188"/>
    </row>
    <row r="93" s="7" customFormat="1" ht="24.96" customHeight="1">
      <c r="B93" s="183"/>
      <c r="C93" s="184"/>
      <c r="D93" s="185" t="s">
        <v>2999</v>
      </c>
      <c r="E93" s="184"/>
      <c r="F93" s="184"/>
      <c r="G93" s="184"/>
      <c r="H93" s="184"/>
      <c r="I93" s="184"/>
      <c r="J93" s="184"/>
      <c r="K93" s="184"/>
      <c r="L93" s="184"/>
      <c r="M93" s="184"/>
      <c r="N93" s="186">
        <f>N154</f>
        <v>0</v>
      </c>
      <c r="O93" s="184"/>
      <c r="P93" s="184"/>
      <c r="Q93" s="184"/>
      <c r="R93" s="187"/>
      <c r="T93" s="188"/>
      <c r="U93" s="188"/>
    </row>
    <row r="94" s="7" customFormat="1" ht="21.84" customHeight="1">
      <c r="B94" s="183"/>
      <c r="C94" s="184"/>
      <c r="D94" s="185" t="s">
        <v>167</v>
      </c>
      <c r="E94" s="184"/>
      <c r="F94" s="184"/>
      <c r="G94" s="184"/>
      <c r="H94" s="184"/>
      <c r="I94" s="184"/>
      <c r="J94" s="184"/>
      <c r="K94" s="184"/>
      <c r="L94" s="184"/>
      <c r="M94" s="184"/>
      <c r="N94" s="192">
        <f>N157</f>
        <v>0</v>
      </c>
      <c r="O94" s="184"/>
      <c r="P94" s="184"/>
      <c r="Q94" s="184"/>
      <c r="R94" s="187"/>
      <c r="T94" s="188"/>
      <c r="U94" s="188"/>
    </row>
    <row r="95" s="1" customFormat="1" ht="21.84" customHeight="1">
      <c r="B95" s="46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8"/>
      <c r="T95" s="179"/>
      <c r="U95" s="179"/>
    </row>
    <row r="96" s="1" customFormat="1" ht="29.28" customHeight="1">
      <c r="B96" s="46"/>
      <c r="C96" s="181" t="s">
        <v>168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182">
        <f>ROUND(N97+N98+N99+N100+N101+N102,2)</f>
        <v>0</v>
      </c>
      <c r="O96" s="193"/>
      <c r="P96" s="193"/>
      <c r="Q96" s="193"/>
      <c r="R96" s="48"/>
      <c r="T96" s="194"/>
      <c r="U96" s="195" t="s">
        <v>45</v>
      </c>
    </row>
    <row r="97" s="1" customFormat="1" ht="18" customHeight="1">
      <c r="B97" s="46"/>
      <c r="C97" s="47"/>
      <c r="D97" s="153" t="s">
        <v>169</v>
      </c>
      <c r="E97" s="147"/>
      <c r="F97" s="147"/>
      <c r="G97" s="147"/>
      <c r="H97" s="147"/>
      <c r="I97" s="47"/>
      <c r="J97" s="47"/>
      <c r="K97" s="47"/>
      <c r="L97" s="47"/>
      <c r="M97" s="47"/>
      <c r="N97" s="148">
        <f>ROUND(N89*T97,2)</f>
        <v>0</v>
      </c>
      <c r="O97" s="136"/>
      <c r="P97" s="136"/>
      <c r="Q97" s="136"/>
      <c r="R97" s="48"/>
      <c r="S97" s="196"/>
      <c r="T97" s="197"/>
      <c r="U97" s="198" t="s">
        <v>46</v>
      </c>
      <c r="V97" s="199"/>
      <c r="W97" s="199"/>
      <c r="X97" s="199"/>
      <c r="Y97" s="199"/>
      <c r="Z97" s="199"/>
      <c r="AA97" s="199"/>
      <c r="AB97" s="199"/>
      <c r="AC97" s="199"/>
      <c r="AD97" s="199"/>
      <c r="AE97" s="199"/>
      <c r="AF97" s="199"/>
      <c r="AG97" s="199"/>
      <c r="AH97" s="199"/>
      <c r="AI97" s="199"/>
      <c r="AJ97" s="199"/>
      <c r="AK97" s="199"/>
      <c r="AL97" s="199"/>
      <c r="AM97" s="199"/>
      <c r="AN97" s="199"/>
      <c r="AO97" s="199"/>
      <c r="AP97" s="199"/>
      <c r="AQ97" s="199"/>
      <c r="AR97" s="199"/>
      <c r="AS97" s="199"/>
      <c r="AT97" s="199"/>
      <c r="AU97" s="199"/>
      <c r="AV97" s="199"/>
      <c r="AW97" s="199"/>
      <c r="AX97" s="199"/>
      <c r="AY97" s="200" t="s">
        <v>88</v>
      </c>
      <c r="AZ97" s="199"/>
      <c r="BA97" s="199"/>
      <c r="BB97" s="199"/>
      <c r="BC97" s="199"/>
      <c r="BD97" s="199"/>
      <c r="BE97" s="201">
        <f>IF(U97="základní",N97,0)</f>
        <v>0</v>
      </c>
      <c r="BF97" s="201">
        <f>IF(U97="snížená",N97,0)</f>
        <v>0</v>
      </c>
      <c r="BG97" s="201">
        <f>IF(U97="zákl. přenesená",N97,0)</f>
        <v>0</v>
      </c>
      <c r="BH97" s="201">
        <f>IF(U97="sníž. přenesená",N97,0)</f>
        <v>0</v>
      </c>
      <c r="BI97" s="201">
        <f>IF(U97="nulová",N97,0)</f>
        <v>0</v>
      </c>
      <c r="BJ97" s="200" t="s">
        <v>89</v>
      </c>
      <c r="BK97" s="199"/>
      <c r="BL97" s="199"/>
      <c r="BM97" s="199"/>
    </row>
    <row r="98" s="1" customFormat="1" ht="18" customHeight="1">
      <c r="B98" s="46"/>
      <c r="C98" s="47"/>
      <c r="D98" s="153" t="s">
        <v>170</v>
      </c>
      <c r="E98" s="147"/>
      <c r="F98" s="147"/>
      <c r="G98" s="147"/>
      <c r="H98" s="147"/>
      <c r="I98" s="47"/>
      <c r="J98" s="47"/>
      <c r="K98" s="47"/>
      <c r="L98" s="47"/>
      <c r="M98" s="47"/>
      <c r="N98" s="148">
        <f>ROUND(N89*T98,2)</f>
        <v>0</v>
      </c>
      <c r="O98" s="136"/>
      <c r="P98" s="136"/>
      <c r="Q98" s="136"/>
      <c r="R98" s="48"/>
      <c r="S98" s="196"/>
      <c r="T98" s="197"/>
      <c r="U98" s="198" t="s">
        <v>46</v>
      </c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199"/>
      <c r="AH98" s="199"/>
      <c r="AI98" s="199"/>
      <c r="AJ98" s="199"/>
      <c r="AK98" s="199"/>
      <c r="AL98" s="199"/>
      <c r="AM98" s="199"/>
      <c r="AN98" s="199"/>
      <c r="AO98" s="199"/>
      <c r="AP98" s="199"/>
      <c r="AQ98" s="199"/>
      <c r="AR98" s="199"/>
      <c r="AS98" s="199"/>
      <c r="AT98" s="199"/>
      <c r="AU98" s="199"/>
      <c r="AV98" s="199"/>
      <c r="AW98" s="199"/>
      <c r="AX98" s="199"/>
      <c r="AY98" s="200" t="s">
        <v>88</v>
      </c>
      <c r="AZ98" s="199"/>
      <c r="BA98" s="199"/>
      <c r="BB98" s="199"/>
      <c r="BC98" s="199"/>
      <c r="BD98" s="199"/>
      <c r="BE98" s="201">
        <f>IF(U98="základní",N98,0)</f>
        <v>0</v>
      </c>
      <c r="BF98" s="201">
        <f>IF(U98="snížená",N98,0)</f>
        <v>0</v>
      </c>
      <c r="BG98" s="201">
        <f>IF(U98="zákl. přenesená",N98,0)</f>
        <v>0</v>
      </c>
      <c r="BH98" s="201">
        <f>IF(U98="sníž. přenesená",N98,0)</f>
        <v>0</v>
      </c>
      <c r="BI98" s="201">
        <f>IF(U98="nulová",N98,0)</f>
        <v>0</v>
      </c>
      <c r="BJ98" s="200" t="s">
        <v>89</v>
      </c>
      <c r="BK98" s="199"/>
      <c r="BL98" s="199"/>
      <c r="BM98" s="199"/>
    </row>
    <row r="99" s="1" customFormat="1" ht="18" customHeight="1">
      <c r="B99" s="46"/>
      <c r="C99" s="47"/>
      <c r="D99" s="153" t="s">
        <v>171</v>
      </c>
      <c r="E99" s="147"/>
      <c r="F99" s="147"/>
      <c r="G99" s="147"/>
      <c r="H99" s="147"/>
      <c r="I99" s="47"/>
      <c r="J99" s="47"/>
      <c r="K99" s="47"/>
      <c r="L99" s="47"/>
      <c r="M99" s="47"/>
      <c r="N99" s="148">
        <f>ROUND(N89*T99,2)</f>
        <v>0</v>
      </c>
      <c r="O99" s="136"/>
      <c r="P99" s="136"/>
      <c r="Q99" s="136"/>
      <c r="R99" s="48"/>
      <c r="S99" s="196"/>
      <c r="T99" s="197"/>
      <c r="U99" s="198" t="s">
        <v>46</v>
      </c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199"/>
      <c r="AL99" s="199"/>
      <c r="AM99" s="199"/>
      <c r="AN99" s="199"/>
      <c r="AO99" s="199"/>
      <c r="AP99" s="199"/>
      <c r="AQ99" s="199"/>
      <c r="AR99" s="199"/>
      <c r="AS99" s="199"/>
      <c r="AT99" s="199"/>
      <c r="AU99" s="199"/>
      <c r="AV99" s="199"/>
      <c r="AW99" s="199"/>
      <c r="AX99" s="199"/>
      <c r="AY99" s="200" t="s">
        <v>88</v>
      </c>
      <c r="AZ99" s="199"/>
      <c r="BA99" s="199"/>
      <c r="BB99" s="199"/>
      <c r="BC99" s="199"/>
      <c r="BD99" s="199"/>
      <c r="BE99" s="201">
        <f>IF(U99="základní",N99,0)</f>
        <v>0</v>
      </c>
      <c r="BF99" s="201">
        <f>IF(U99="snížená",N99,0)</f>
        <v>0</v>
      </c>
      <c r="BG99" s="201">
        <f>IF(U99="zákl. přenesená",N99,0)</f>
        <v>0</v>
      </c>
      <c r="BH99" s="201">
        <f>IF(U99="sníž. přenesená",N99,0)</f>
        <v>0</v>
      </c>
      <c r="BI99" s="201">
        <f>IF(U99="nulová",N99,0)</f>
        <v>0</v>
      </c>
      <c r="BJ99" s="200" t="s">
        <v>89</v>
      </c>
      <c r="BK99" s="199"/>
      <c r="BL99" s="199"/>
      <c r="BM99" s="199"/>
    </row>
    <row r="100" s="1" customFormat="1" ht="18" customHeight="1">
      <c r="B100" s="46"/>
      <c r="C100" s="47"/>
      <c r="D100" s="153" t="s">
        <v>172</v>
      </c>
      <c r="E100" s="147"/>
      <c r="F100" s="147"/>
      <c r="G100" s="147"/>
      <c r="H100" s="147"/>
      <c r="I100" s="47"/>
      <c r="J100" s="47"/>
      <c r="K100" s="47"/>
      <c r="L100" s="47"/>
      <c r="M100" s="47"/>
      <c r="N100" s="148">
        <f>ROUND(N89*T100,2)</f>
        <v>0</v>
      </c>
      <c r="O100" s="136"/>
      <c r="P100" s="136"/>
      <c r="Q100" s="136"/>
      <c r="R100" s="48"/>
      <c r="S100" s="196"/>
      <c r="T100" s="197"/>
      <c r="U100" s="198" t="s">
        <v>46</v>
      </c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199"/>
      <c r="AP100" s="199"/>
      <c r="AQ100" s="199"/>
      <c r="AR100" s="199"/>
      <c r="AS100" s="199"/>
      <c r="AT100" s="199"/>
      <c r="AU100" s="199"/>
      <c r="AV100" s="199"/>
      <c r="AW100" s="199"/>
      <c r="AX100" s="199"/>
      <c r="AY100" s="200" t="s">
        <v>88</v>
      </c>
      <c r="AZ100" s="199"/>
      <c r="BA100" s="199"/>
      <c r="BB100" s="199"/>
      <c r="BC100" s="199"/>
      <c r="BD100" s="199"/>
      <c r="BE100" s="201">
        <f>IF(U100="základní",N100,0)</f>
        <v>0</v>
      </c>
      <c r="BF100" s="201">
        <f>IF(U100="snížená",N100,0)</f>
        <v>0</v>
      </c>
      <c r="BG100" s="201">
        <f>IF(U100="zákl. přenesená",N100,0)</f>
        <v>0</v>
      </c>
      <c r="BH100" s="201">
        <f>IF(U100="sníž. přenesená",N100,0)</f>
        <v>0</v>
      </c>
      <c r="BI100" s="201">
        <f>IF(U100="nulová",N100,0)</f>
        <v>0</v>
      </c>
      <c r="BJ100" s="200" t="s">
        <v>89</v>
      </c>
      <c r="BK100" s="199"/>
      <c r="BL100" s="199"/>
      <c r="BM100" s="199"/>
    </row>
    <row r="101" s="1" customFormat="1" ht="18" customHeight="1">
      <c r="B101" s="46"/>
      <c r="C101" s="47"/>
      <c r="D101" s="153" t="s">
        <v>173</v>
      </c>
      <c r="E101" s="147"/>
      <c r="F101" s="147"/>
      <c r="G101" s="147"/>
      <c r="H101" s="147"/>
      <c r="I101" s="47"/>
      <c r="J101" s="47"/>
      <c r="K101" s="47"/>
      <c r="L101" s="47"/>
      <c r="M101" s="47"/>
      <c r="N101" s="148">
        <f>ROUND(N89*T101,2)</f>
        <v>0</v>
      </c>
      <c r="O101" s="136"/>
      <c r="P101" s="136"/>
      <c r="Q101" s="136"/>
      <c r="R101" s="48"/>
      <c r="S101" s="196"/>
      <c r="T101" s="197"/>
      <c r="U101" s="198" t="s">
        <v>46</v>
      </c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199"/>
      <c r="AL101" s="199"/>
      <c r="AM101" s="199"/>
      <c r="AN101" s="199"/>
      <c r="AO101" s="199"/>
      <c r="AP101" s="199"/>
      <c r="AQ101" s="199"/>
      <c r="AR101" s="199"/>
      <c r="AS101" s="199"/>
      <c r="AT101" s="199"/>
      <c r="AU101" s="199"/>
      <c r="AV101" s="199"/>
      <c r="AW101" s="199"/>
      <c r="AX101" s="199"/>
      <c r="AY101" s="200" t="s">
        <v>88</v>
      </c>
      <c r="AZ101" s="199"/>
      <c r="BA101" s="199"/>
      <c r="BB101" s="199"/>
      <c r="BC101" s="199"/>
      <c r="BD101" s="199"/>
      <c r="BE101" s="201">
        <f>IF(U101="základní",N101,0)</f>
        <v>0</v>
      </c>
      <c r="BF101" s="201">
        <f>IF(U101="snížená",N101,0)</f>
        <v>0</v>
      </c>
      <c r="BG101" s="201">
        <f>IF(U101="zákl. přenesená",N101,0)</f>
        <v>0</v>
      </c>
      <c r="BH101" s="201">
        <f>IF(U101="sníž. přenesená",N101,0)</f>
        <v>0</v>
      </c>
      <c r="BI101" s="201">
        <f>IF(U101="nulová",N101,0)</f>
        <v>0</v>
      </c>
      <c r="BJ101" s="200" t="s">
        <v>89</v>
      </c>
      <c r="BK101" s="199"/>
      <c r="BL101" s="199"/>
      <c r="BM101" s="199"/>
    </row>
    <row r="102" s="1" customFormat="1" ht="18" customHeight="1">
      <c r="B102" s="46"/>
      <c r="C102" s="47"/>
      <c r="D102" s="147" t="s">
        <v>174</v>
      </c>
      <c r="E102" s="47"/>
      <c r="F102" s="47"/>
      <c r="G102" s="47"/>
      <c r="H102" s="47"/>
      <c r="I102" s="47"/>
      <c r="J102" s="47"/>
      <c r="K102" s="47"/>
      <c r="L102" s="47"/>
      <c r="M102" s="47"/>
      <c r="N102" s="148">
        <f>ROUND(N89*T102,2)</f>
        <v>0</v>
      </c>
      <c r="O102" s="136"/>
      <c r="P102" s="136"/>
      <c r="Q102" s="136"/>
      <c r="R102" s="48"/>
      <c r="S102" s="196"/>
      <c r="T102" s="202"/>
      <c r="U102" s="203" t="s">
        <v>46</v>
      </c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199"/>
      <c r="AL102" s="199"/>
      <c r="AM102" s="199"/>
      <c r="AN102" s="199"/>
      <c r="AO102" s="199"/>
      <c r="AP102" s="199"/>
      <c r="AQ102" s="199"/>
      <c r="AR102" s="199"/>
      <c r="AS102" s="199"/>
      <c r="AT102" s="199"/>
      <c r="AU102" s="199"/>
      <c r="AV102" s="199"/>
      <c r="AW102" s="199"/>
      <c r="AX102" s="199"/>
      <c r="AY102" s="200" t="s">
        <v>175</v>
      </c>
      <c r="AZ102" s="199"/>
      <c r="BA102" s="199"/>
      <c r="BB102" s="199"/>
      <c r="BC102" s="199"/>
      <c r="BD102" s="199"/>
      <c r="BE102" s="201">
        <f>IF(U102="základní",N102,0)</f>
        <v>0</v>
      </c>
      <c r="BF102" s="201">
        <f>IF(U102="snížená",N102,0)</f>
        <v>0</v>
      </c>
      <c r="BG102" s="201">
        <f>IF(U102="zákl. přenesená",N102,0)</f>
        <v>0</v>
      </c>
      <c r="BH102" s="201">
        <f>IF(U102="sníž. přenesená",N102,0)</f>
        <v>0</v>
      </c>
      <c r="BI102" s="201">
        <f>IF(U102="nulová",N102,0)</f>
        <v>0</v>
      </c>
      <c r="BJ102" s="200" t="s">
        <v>89</v>
      </c>
      <c r="BK102" s="199"/>
      <c r="BL102" s="199"/>
      <c r="BM102" s="199"/>
    </row>
    <row r="103" s="1" customFormat="1">
      <c r="B103" s="46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8"/>
      <c r="T103" s="179"/>
      <c r="U103" s="179"/>
    </row>
    <row r="104" s="1" customFormat="1" ht="29.28" customHeight="1">
      <c r="B104" s="46"/>
      <c r="C104" s="158" t="s">
        <v>143</v>
      </c>
      <c r="D104" s="159"/>
      <c r="E104" s="159"/>
      <c r="F104" s="159"/>
      <c r="G104" s="159"/>
      <c r="H104" s="159"/>
      <c r="I104" s="159"/>
      <c r="J104" s="159"/>
      <c r="K104" s="159"/>
      <c r="L104" s="160">
        <f>ROUND(SUM(N89+N96),2)</f>
        <v>0</v>
      </c>
      <c r="M104" s="160"/>
      <c r="N104" s="160"/>
      <c r="O104" s="160"/>
      <c r="P104" s="160"/>
      <c r="Q104" s="160"/>
      <c r="R104" s="48"/>
      <c r="T104" s="179"/>
      <c r="U104" s="179"/>
    </row>
    <row r="105" s="1" customFormat="1" ht="6.96" customHeight="1">
      <c r="B105" s="75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7"/>
      <c r="T105" s="179"/>
      <c r="U105" s="179"/>
    </row>
    <row r="109" s="1" customFormat="1" ht="6.96" customHeight="1">
      <c r="B109" s="78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80"/>
    </row>
    <row r="110" s="1" customFormat="1" ht="36.96" customHeight="1">
      <c r="B110" s="46"/>
      <c r="C110" s="26" t="s">
        <v>176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8"/>
    </row>
    <row r="111" s="1" customFormat="1" ht="6.96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8"/>
    </row>
    <row r="112" s="1" customFormat="1" ht="30" customHeight="1">
      <c r="B112" s="46"/>
      <c r="C112" s="38" t="s">
        <v>19</v>
      </c>
      <c r="D112" s="47"/>
      <c r="E112" s="47"/>
      <c r="F112" s="163">
        <f>F6</f>
        <v>0</v>
      </c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47"/>
      <c r="R112" s="48"/>
    </row>
    <row r="113" ht="30" customHeight="1">
      <c r="B113" s="25"/>
      <c r="C113" s="38" t="s">
        <v>150</v>
      </c>
      <c r="D113" s="31"/>
      <c r="E113" s="31"/>
      <c r="F113" s="163" t="s">
        <v>2386</v>
      </c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28"/>
    </row>
    <row r="114" s="1" customFormat="1" ht="36.96" customHeight="1">
      <c r="B114" s="46"/>
      <c r="C114" s="85" t="s">
        <v>285</v>
      </c>
      <c r="D114" s="47"/>
      <c r="E114" s="47"/>
      <c r="F114" s="87">
        <f>F8</f>
        <v>0</v>
      </c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8"/>
    </row>
    <row r="115" s="1" customFormat="1" ht="6.96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8"/>
    </row>
    <row r="116" s="1" customFormat="1" ht="18" customHeight="1">
      <c r="B116" s="46"/>
      <c r="C116" s="38" t="s">
        <v>24</v>
      </c>
      <c r="D116" s="47"/>
      <c r="E116" s="47"/>
      <c r="F116" s="33">
        <f>F10</f>
        <v>0</v>
      </c>
      <c r="G116" s="47"/>
      <c r="H116" s="47"/>
      <c r="I116" s="47"/>
      <c r="J116" s="47"/>
      <c r="K116" s="38" t="s">
        <v>26</v>
      </c>
      <c r="L116" s="47"/>
      <c r="M116" s="90">
        <f>IF(O10="","",O10)</f>
        <v>0</v>
      </c>
      <c r="N116" s="90"/>
      <c r="O116" s="90"/>
      <c r="P116" s="90"/>
      <c r="Q116" s="47"/>
      <c r="R116" s="48"/>
    </row>
    <row r="117" s="1" customFormat="1" ht="6.96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8"/>
    </row>
    <row r="118" s="1" customFormat="1">
      <c r="B118" s="46"/>
      <c r="C118" s="38" t="s">
        <v>28</v>
      </c>
      <c r="D118" s="47"/>
      <c r="E118" s="47"/>
      <c r="F118" s="33">
        <f>E13</f>
        <v>0</v>
      </c>
      <c r="G118" s="47"/>
      <c r="H118" s="47"/>
      <c r="I118" s="47"/>
      <c r="J118" s="47"/>
      <c r="K118" s="38" t="s">
        <v>35</v>
      </c>
      <c r="L118" s="47"/>
      <c r="M118" s="33">
        <f>E19</f>
        <v>0</v>
      </c>
      <c r="N118" s="33"/>
      <c r="O118" s="33"/>
      <c r="P118" s="33"/>
      <c r="Q118" s="33"/>
      <c r="R118" s="48"/>
    </row>
    <row r="119" s="1" customFormat="1" ht="14.4" customHeight="1">
      <c r="B119" s="46"/>
      <c r="C119" s="38" t="s">
        <v>33</v>
      </c>
      <c r="D119" s="47"/>
      <c r="E119" s="47"/>
      <c r="F119" s="33">
        <f>IF(E16="","",E16)</f>
        <v>0</v>
      </c>
      <c r="G119" s="47"/>
      <c r="H119" s="47"/>
      <c r="I119" s="47"/>
      <c r="J119" s="47"/>
      <c r="K119" s="38" t="s">
        <v>37</v>
      </c>
      <c r="L119" s="47"/>
      <c r="M119" s="33">
        <f>E22</f>
        <v>0</v>
      </c>
      <c r="N119" s="33"/>
      <c r="O119" s="33"/>
      <c r="P119" s="33"/>
      <c r="Q119" s="33"/>
      <c r="R119" s="48"/>
    </row>
    <row r="120" s="1" customFormat="1" ht="10.32" customHeight="1">
      <c r="B120" s="46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</row>
    <row r="121" s="9" customFormat="1" ht="29.28" customHeight="1">
      <c r="B121" s="204"/>
      <c r="C121" s="205" t="s">
        <v>177</v>
      </c>
      <c r="D121" s="206" t="s">
        <v>178</v>
      </c>
      <c r="E121" s="206" t="s">
        <v>63</v>
      </c>
      <c r="F121" s="206" t="s">
        <v>179</v>
      </c>
      <c r="G121" s="206"/>
      <c r="H121" s="206"/>
      <c r="I121" s="206"/>
      <c r="J121" s="206" t="s">
        <v>180</v>
      </c>
      <c r="K121" s="206" t="s">
        <v>181</v>
      </c>
      <c r="L121" s="207" t="s">
        <v>182</v>
      </c>
      <c r="M121" s="207"/>
      <c r="N121" s="206" t="s">
        <v>157</v>
      </c>
      <c r="O121" s="206"/>
      <c r="P121" s="206"/>
      <c r="Q121" s="208"/>
      <c r="R121" s="209"/>
      <c r="T121" s="106" t="s">
        <v>183</v>
      </c>
      <c r="U121" s="107" t="s">
        <v>45</v>
      </c>
      <c r="V121" s="107" t="s">
        <v>184</v>
      </c>
      <c r="W121" s="107" t="s">
        <v>185</v>
      </c>
      <c r="X121" s="107" t="s">
        <v>186</v>
      </c>
      <c r="Y121" s="107" t="s">
        <v>187</v>
      </c>
      <c r="Z121" s="107" t="s">
        <v>188</v>
      </c>
      <c r="AA121" s="108" t="s">
        <v>189</v>
      </c>
    </row>
    <row r="122" s="1" customFormat="1" ht="29.28" customHeight="1">
      <c r="B122" s="46"/>
      <c r="C122" s="110" t="s">
        <v>154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210">
        <f>BK122</f>
        <v>0</v>
      </c>
      <c r="O122" s="211"/>
      <c r="P122" s="211"/>
      <c r="Q122" s="211"/>
      <c r="R122" s="48"/>
      <c r="T122" s="109"/>
      <c r="U122" s="67"/>
      <c r="V122" s="67"/>
      <c r="W122" s="212">
        <f>W123+W139+W148+W154+W157</f>
        <v>0</v>
      </c>
      <c r="X122" s="67"/>
      <c r="Y122" s="212">
        <f>Y123+Y139+Y148+Y154+Y157</f>
        <v>0</v>
      </c>
      <c r="Z122" s="67"/>
      <c r="AA122" s="213">
        <f>AA123+AA139+AA148+AA154+AA157</f>
        <v>0</v>
      </c>
      <c r="AT122" s="21" t="s">
        <v>80</v>
      </c>
      <c r="AU122" s="21" t="s">
        <v>159</v>
      </c>
      <c r="BK122" s="214">
        <f>BK123+BK139+BK148+BK154+BK157</f>
        <v>0</v>
      </c>
    </row>
    <row r="123" s="10" customFormat="1" ht="37.44" customHeight="1">
      <c r="B123" s="215"/>
      <c r="C123" s="216"/>
      <c r="D123" s="217" t="s">
        <v>2996</v>
      </c>
      <c r="E123" s="217"/>
      <c r="F123" s="217"/>
      <c r="G123" s="217"/>
      <c r="H123" s="217"/>
      <c r="I123" s="217"/>
      <c r="J123" s="217"/>
      <c r="K123" s="217"/>
      <c r="L123" s="217"/>
      <c r="M123" s="217"/>
      <c r="N123" s="261">
        <f>BK123</f>
        <v>0</v>
      </c>
      <c r="O123" s="262"/>
      <c r="P123" s="262"/>
      <c r="Q123" s="262"/>
      <c r="R123" s="218"/>
      <c r="T123" s="219"/>
      <c r="U123" s="216"/>
      <c r="V123" s="216"/>
      <c r="W123" s="220">
        <f>SUM(W124:W138)</f>
        <v>0</v>
      </c>
      <c r="X123" s="216"/>
      <c r="Y123" s="220">
        <f>SUM(Y124:Y138)</f>
        <v>0</v>
      </c>
      <c r="Z123" s="216"/>
      <c r="AA123" s="221">
        <f>SUM(AA124:AA138)</f>
        <v>0</v>
      </c>
      <c r="AR123" s="222" t="s">
        <v>96</v>
      </c>
      <c r="AT123" s="223" t="s">
        <v>80</v>
      </c>
      <c r="AU123" s="223" t="s">
        <v>81</v>
      </c>
      <c r="AY123" s="222" t="s">
        <v>191</v>
      </c>
      <c r="BK123" s="224">
        <f>SUM(BK124:BK138)</f>
        <v>0</v>
      </c>
    </row>
    <row r="124" s="1" customFormat="1" ht="25.5" customHeight="1">
      <c r="B124" s="46"/>
      <c r="C124" s="228" t="s">
        <v>89</v>
      </c>
      <c r="D124" s="228" t="s">
        <v>192</v>
      </c>
      <c r="E124" s="229" t="s">
        <v>3000</v>
      </c>
      <c r="F124" s="230" t="s">
        <v>3001</v>
      </c>
      <c r="G124" s="230"/>
      <c r="H124" s="230"/>
      <c r="I124" s="230"/>
      <c r="J124" s="231" t="s">
        <v>2419</v>
      </c>
      <c r="K124" s="232">
        <v>1</v>
      </c>
      <c r="L124" s="233">
        <v>0</v>
      </c>
      <c r="M124" s="234"/>
      <c r="N124" s="235">
        <f>ROUND(L124*K124,2)</f>
        <v>0</v>
      </c>
      <c r="O124" s="235"/>
      <c r="P124" s="235"/>
      <c r="Q124" s="235"/>
      <c r="R124" s="48"/>
      <c r="T124" s="236" t="s">
        <v>22</v>
      </c>
      <c r="U124" s="56" t="s">
        <v>46</v>
      </c>
      <c r="V124" s="47"/>
      <c r="W124" s="237">
        <f>V124*K124</f>
        <v>0</v>
      </c>
      <c r="X124" s="237">
        <v>0</v>
      </c>
      <c r="Y124" s="237">
        <f>X124*K124</f>
        <v>0</v>
      </c>
      <c r="Z124" s="237">
        <v>0</v>
      </c>
      <c r="AA124" s="238">
        <f>Z124*K124</f>
        <v>0</v>
      </c>
      <c r="AR124" s="21" t="s">
        <v>251</v>
      </c>
      <c r="AT124" s="21" t="s">
        <v>192</v>
      </c>
      <c r="AU124" s="21" t="s">
        <v>89</v>
      </c>
      <c r="AY124" s="21" t="s">
        <v>191</v>
      </c>
      <c r="BE124" s="152">
        <f>IF(U124="základní",N124,0)</f>
        <v>0</v>
      </c>
      <c r="BF124" s="152">
        <f>IF(U124="snížená",N124,0)</f>
        <v>0</v>
      </c>
      <c r="BG124" s="152">
        <f>IF(U124="zákl. přenesená",N124,0)</f>
        <v>0</v>
      </c>
      <c r="BH124" s="152">
        <f>IF(U124="sníž. přenesená",N124,0)</f>
        <v>0</v>
      </c>
      <c r="BI124" s="152">
        <f>IF(U124="nulová",N124,0)</f>
        <v>0</v>
      </c>
      <c r="BJ124" s="21" t="s">
        <v>89</v>
      </c>
      <c r="BK124" s="152">
        <f>ROUND(L124*K124,2)</f>
        <v>0</v>
      </c>
      <c r="BL124" s="21" t="s">
        <v>251</v>
      </c>
      <c r="BM124" s="21" t="s">
        <v>96</v>
      </c>
    </row>
    <row r="125" s="1" customFormat="1" ht="25.5" customHeight="1">
      <c r="B125" s="46"/>
      <c r="C125" s="228" t="s">
        <v>96</v>
      </c>
      <c r="D125" s="228" t="s">
        <v>192</v>
      </c>
      <c r="E125" s="229" t="s">
        <v>3002</v>
      </c>
      <c r="F125" s="230" t="s">
        <v>3003</v>
      </c>
      <c r="G125" s="230"/>
      <c r="H125" s="230"/>
      <c r="I125" s="230"/>
      <c r="J125" s="231" t="s">
        <v>2419</v>
      </c>
      <c r="K125" s="232">
        <v>2</v>
      </c>
      <c r="L125" s="233">
        <v>0</v>
      </c>
      <c r="M125" s="234"/>
      <c r="N125" s="235">
        <f>ROUND(L125*K125,2)</f>
        <v>0</v>
      </c>
      <c r="O125" s="235"/>
      <c r="P125" s="235"/>
      <c r="Q125" s="235"/>
      <c r="R125" s="48"/>
      <c r="T125" s="236" t="s">
        <v>22</v>
      </c>
      <c r="U125" s="56" t="s">
        <v>46</v>
      </c>
      <c r="V125" s="47"/>
      <c r="W125" s="237">
        <f>V125*K125</f>
        <v>0</v>
      </c>
      <c r="X125" s="237">
        <v>0</v>
      </c>
      <c r="Y125" s="237">
        <f>X125*K125</f>
        <v>0</v>
      </c>
      <c r="Z125" s="237">
        <v>0</v>
      </c>
      <c r="AA125" s="238">
        <f>Z125*K125</f>
        <v>0</v>
      </c>
      <c r="AR125" s="21" t="s">
        <v>251</v>
      </c>
      <c r="AT125" s="21" t="s">
        <v>192</v>
      </c>
      <c r="AU125" s="21" t="s">
        <v>89</v>
      </c>
      <c r="AY125" s="21" t="s">
        <v>191</v>
      </c>
      <c r="BE125" s="152">
        <f>IF(U125="základní",N125,0)</f>
        <v>0</v>
      </c>
      <c r="BF125" s="152">
        <f>IF(U125="snížená",N125,0)</f>
        <v>0</v>
      </c>
      <c r="BG125" s="152">
        <f>IF(U125="zákl. přenesená",N125,0)</f>
        <v>0</v>
      </c>
      <c r="BH125" s="152">
        <f>IF(U125="sníž. přenesená",N125,0)</f>
        <v>0</v>
      </c>
      <c r="BI125" s="152">
        <f>IF(U125="nulová",N125,0)</f>
        <v>0</v>
      </c>
      <c r="BJ125" s="21" t="s">
        <v>89</v>
      </c>
      <c r="BK125" s="152">
        <f>ROUND(L125*K125,2)</f>
        <v>0</v>
      </c>
      <c r="BL125" s="21" t="s">
        <v>251</v>
      </c>
      <c r="BM125" s="21" t="s">
        <v>205</v>
      </c>
    </row>
    <row r="126" s="1" customFormat="1" ht="25.5" customHeight="1">
      <c r="B126" s="46"/>
      <c r="C126" s="228" t="s">
        <v>201</v>
      </c>
      <c r="D126" s="228" t="s">
        <v>192</v>
      </c>
      <c r="E126" s="229" t="s">
        <v>3004</v>
      </c>
      <c r="F126" s="230" t="s">
        <v>3005</v>
      </c>
      <c r="G126" s="230"/>
      <c r="H126" s="230"/>
      <c r="I126" s="230"/>
      <c r="J126" s="231" t="s">
        <v>2419</v>
      </c>
      <c r="K126" s="232">
        <v>2</v>
      </c>
      <c r="L126" s="233">
        <v>0</v>
      </c>
      <c r="M126" s="234"/>
      <c r="N126" s="235">
        <f>ROUND(L126*K126,2)</f>
        <v>0</v>
      </c>
      <c r="O126" s="235"/>
      <c r="P126" s="235"/>
      <c r="Q126" s="235"/>
      <c r="R126" s="48"/>
      <c r="T126" s="236" t="s">
        <v>22</v>
      </c>
      <c r="U126" s="56" t="s">
        <v>46</v>
      </c>
      <c r="V126" s="47"/>
      <c r="W126" s="237">
        <f>V126*K126</f>
        <v>0</v>
      </c>
      <c r="X126" s="237">
        <v>0</v>
      </c>
      <c r="Y126" s="237">
        <f>X126*K126</f>
        <v>0</v>
      </c>
      <c r="Z126" s="237">
        <v>0</v>
      </c>
      <c r="AA126" s="238">
        <f>Z126*K126</f>
        <v>0</v>
      </c>
      <c r="AR126" s="21" t="s">
        <v>251</v>
      </c>
      <c r="AT126" s="21" t="s">
        <v>192</v>
      </c>
      <c r="AU126" s="21" t="s">
        <v>89</v>
      </c>
      <c r="AY126" s="21" t="s">
        <v>191</v>
      </c>
      <c r="BE126" s="152">
        <f>IF(U126="základní",N126,0)</f>
        <v>0</v>
      </c>
      <c r="BF126" s="152">
        <f>IF(U126="snížená",N126,0)</f>
        <v>0</v>
      </c>
      <c r="BG126" s="152">
        <f>IF(U126="zákl. přenesená",N126,0)</f>
        <v>0</v>
      </c>
      <c r="BH126" s="152">
        <f>IF(U126="sníž. přenesená",N126,0)</f>
        <v>0</v>
      </c>
      <c r="BI126" s="152">
        <f>IF(U126="nulová",N126,0)</f>
        <v>0</v>
      </c>
      <c r="BJ126" s="21" t="s">
        <v>89</v>
      </c>
      <c r="BK126" s="152">
        <f>ROUND(L126*K126,2)</f>
        <v>0</v>
      </c>
      <c r="BL126" s="21" t="s">
        <v>251</v>
      </c>
      <c r="BM126" s="21" t="s">
        <v>212</v>
      </c>
    </row>
    <row r="127" s="1" customFormat="1" ht="25.5" customHeight="1">
      <c r="B127" s="46"/>
      <c r="C127" s="228" t="s">
        <v>205</v>
      </c>
      <c r="D127" s="228" t="s">
        <v>192</v>
      </c>
      <c r="E127" s="229" t="s">
        <v>3006</v>
      </c>
      <c r="F127" s="230" t="s">
        <v>3007</v>
      </c>
      <c r="G127" s="230"/>
      <c r="H127" s="230"/>
      <c r="I127" s="230"/>
      <c r="J127" s="231" t="s">
        <v>2419</v>
      </c>
      <c r="K127" s="232">
        <v>1</v>
      </c>
      <c r="L127" s="233">
        <v>0</v>
      </c>
      <c r="M127" s="234"/>
      <c r="N127" s="235">
        <f>ROUND(L127*K127,2)</f>
        <v>0</v>
      </c>
      <c r="O127" s="235"/>
      <c r="P127" s="235"/>
      <c r="Q127" s="235"/>
      <c r="R127" s="48"/>
      <c r="T127" s="236" t="s">
        <v>22</v>
      </c>
      <c r="U127" s="56" t="s">
        <v>46</v>
      </c>
      <c r="V127" s="47"/>
      <c r="W127" s="237">
        <f>V127*K127</f>
        <v>0</v>
      </c>
      <c r="X127" s="237">
        <v>0</v>
      </c>
      <c r="Y127" s="237">
        <f>X127*K127</f>
        <v>0</v>
      </c>
      <c r="Z127" s="237">
        <v>0</v>
      </c>
      <c r="AA127" s="238">
        <f>Z127*K127</f>
        <v>0</v>
      </c>
      <c r="AR127" s="21" t="s">
        <v>251</v>
      </c>
      <c r="AT127" s="21" t="s">
        <v>192</v>
      </c>
      <c r="AU127" s="21" t="s">
        <v>89</v>
      </c>
      <c r="AY127" s="21" t="s">
        <v>191</v>
      </c>
      <c r="BE127" s="152">
        <f>IF(U127="základní",N127,0)</f>
        <v>0</v>
      </c>
      <c r="BF127" s="152">
        <f>IF(U127="snížená",N127,0)</f>
        <v>0</v>
      </c>
      <c r="BG127" s="152">
        <f>IF(U127="zákl. přenesená",N127,0)</f>
        <v>0</v>
      </c>
      <c r="BH127" s="152">
        <f>IF(U127="sníž. přenesená",N127,0)</f>
        <v>0</v>
      </c>
      <c r="BI127" s="152">
        <f>IF(U127="nulová",N127,0)</f>
        <v>0</v>
      </c>
      <c r="BJ127" s="21" t="s">
        <v>89</v>
      </c>
      <c r="BK127" s="152">
        <f>ROUND(L127*K127,2)</f>
        <v>0</v>
      </c>
      <c r="BL127" s="21" t="s">
        <v>251</v>
      </c>
      <c r="BM127" s="21" t="s">
        <v>220</v>
      </c>
    </row>
    <row r="128" s="1" customFormat="1" ht="25.5" customHeight="1">
      <c r="B128" s="46"/>
      <c r="C128" s="228" t="s">
        <v>190</v>
      </c>
      <c r="D128" s="228" t="s">
        <v>192</v>
      </c>
      <c r="E128" s="229" t="s">
        <v>3008</v>
      </c>
      <c r="F128" s="230" t="s">
        <v>3009</v>
      </c>
      <c r="G128" s="230"/>
      <c r="H128" s="230"/>
      <c r="I128" s="230"/>
      <c r="J128" s="231" t="s">
        <v>2419</v>
      </c>
      <c r="K128" s="232">
        <v>1</v>
      </c>
      <c r="L128" s="233">
        <v>0</v>
      </c>
      <c r="M128" s="234"/>
      <c r="N128" s="235">
        <f>ROUND(L128*K128,2)</f>
        <v>0</v>
      </c>
      <c r="O128" s="235"/>
      <c r="P128" s="235"/>
      <c r="Q128" s="235"/>
      <c r="R128" s="48"/>
      <c r="T128" s="236" t="s">
        <v>22</v>
      </c>
      <c r="U128" s="56" t="s">
        <v>46</v>
      </c>
      <c r="V128" s="47"/>
      <c r="W128" s="237">
        <f>V128*K128</f>
        <v>0</v>
      </c>
      <c r="X128" s="237">
        <v>0</v>
      </c>
      <c r="Y128" s="237">
        <f>X128*K128</f>
        <v>0</v>
      </c>
      <c r="Z128" s="237">
        <v>0</v>
      </c>
      <c r="AA128" s="238">
        <f>Z128*K128</f>
        <v>0</v>
      </c>
      <c r="AR128" s="21" t="s">
        <v>251</v>
      </c>
      <c r="AT128" s="21" t="s">
        <v>192</v>
      </c>
      <c r="AU128" s="21" t="s">
        <v>89</v>
      </c>
      <c r="AY128" s="21" t="s">
        <v>191</v>
      </c>
      <c r="BE128" s="152">
        <f>IF(U128="základní",N128,0)</f>
        <v>0</v>
      </c>
      <c r="BF128" s="152">
        <f>IF(U128="snížená",N128,0)</f>
        <v>0</v>
      </c>
      <c r="BG128" s="152">
        <f>IF(U128="zákl. přenesená",N128,0)</f>
        <v>0</v>
      </c>
      <c r="BH128" s="152">
        <f>IF(U128="sníž. přenesená",N128,0)</f>
        <v>0</v>
      </c>
      <c r="BI128" s="152">
        <f>IF(U128="nulová",N128,0)</f>
        <v>0</v>
      </c>
      <c r="BJ128" s="21" t="s">
        <v>89</v>
      </c>
      <c r="BK128" s="152">
        <f>ROUND(L128*K128,2)</f>
        <v>0</v>
      </c>
      <c r="BL128" s="21" t="s">
        <v>251</v>
      </c>
      <c r="BM128" s="21" t="s">
        <v>228</v>
      </c>
    </row>
    <row r="129" s="1" customFormat="1" ht="16.5" customHeight="1">
      <c r="B129" s="46"/>
      <c r="C129" s="228" t="s">
        <v>212</v>
      </c>
      <c r="D129" s="228" t="s">
        <v>192</v>
      </c>
      <c r="E129" s="229" t="s">
        <v>3010</v>
      </c>
      <c r="F129" s="230" t="s">
        <v>3011</v>
      </c>
      <c r="G129" s="230"/>
      <c r="H129" s="230"/>
      <c r="I129" s="230"/>
      <c r="J129" s="231" t="s">
        <v>2419</v>
      </c>
      <c r="K129" s="232">
        <v>1</v>
      </c>
      <c r="L129" s="233">
        <v>0</v>
      </c>
      <c r="M129" s="234"/>
      <c r="N129" s="235">
        <f>ROUND(L129*K129,2)</f>
        <v>0</v>
      </c>
      <c r="O129" s="235"/>
      <c r="P129" s="235"/>
      <c r="Q129" s="235"/>
      <c r="R129" s="48"/>
      <c r="T129" s="236" t="s">
        <v>22</v>
      </c>
      <c r="U129" s="56" t="s">
        <v>46</v>
      </c>
      <c r="V129" s="47"/>
      <c r="W129" s="237">
        <f>V129*K129</f>
        <v>0</v>
      </c>
      <c r="X129" s="237">
        <v>0</v>
      </c>
      <c r="Y129" s="237">
        <f>X129*K129</f>
        <v>0</v>
      </c>
      <c r="Z129" s="237">
        <v>0</v>
      </c>
      <c r="AA129" s="238">
        <f>Z129*K129</f>
        <v>0</v>
      </c>
      <c r="AR129" s="21" t="s">
        <v>251</v>
      </c>
      <c r="AT129" s="21" t="s">
        <v>192</v>
      </c>
      <c r="AU129" s="21" t="s">
        <v>89</v>
      </c>
      <c r="AY129" s="21" t="s">
        <v>191</v>
      </c>
      <c r="BE129" s="152">
        <f>IF(U129="základní",N129,0)</f>
        <v>0</v>
      </c>
      <c r="BF129" s="152">
        <f>IF(U129="snížená",N129,0)</f>
        <v>0</v>
      </c>
      <c r="BG129" s="152">
        <f>IF(U129="zákl. přenesená",N129,0)</f>
        <v>0</v>
      </c>
      <c r="BH129" s="152">
        <f>IF(U129="sníž. přenesená",N129,0)</f>
        <v>0</v>
      </c>
      <c r="BI129" s="152">
        <f>IF(U129="nulová",N129,0)</f>
        <v>0</v>
      </c>
      <c r="BJ129" s="21" t="s">
        <v>89</v>
      </c>
      <c r="BK129" s="152">
        <f>ROUND(L129*K129,2)</f>
        <v>0</v>
      </c>
      <c r="BL129" s="21" t="s">
        <v>251</v>
      </c>
      <c r="BM129" s="21" t="s">
        <v>236</v>
      </c>
    </row>
    <row r="130" s="1" customFormat="1" ht="16.5" customHeight="1">
      <c r="B130" s="46"/>
      <c r="C130" s="228" t="s">
        <v>216</v>
      </c>
      <c r="D130" s="228" t="s">
        <v>192</v>
      </c>
      <c r="E130" s="229" t="s">
        <v>3012</v>
      </c>
      <c r="F130" s="230" t="s">
        <v>3013</v>
      </c>
      <c r="G130" s="230"/>
      <c r="H130" s="230"/>
      <c r="I130" s="230"/>
      <c r="J130" s="231" t="s">
        <v>2419</v>
      </c>
      <c r="K130" s="232">
        <v>2</v>
      </c>
      <c r="L130" s="233">
        <v>0</v>
      </c>
      <c r="M130" s="234"/>
      <c r="N130" s="235">
        <f>ROUND(L130*K130,2)</f>
        <v>0</v>
      </c>
      <c r="O130" s="235"/>
      <c r="P130" s="235"/>
      <c r="Q130" s="235"/>
      <c r="R130" s="48"/>
      <c r="T130" s="236" t="s">
        <v>22</v>
      </c>
      <c r="U130" s="56" t="s">
        <v>46</v>
      </c>
      <c r="V130" s="47"/>
      <c r="W130" s="237">
        <f>V130*K130</f>
        <v>0</v>
      </c>
      <c r="X130" s="237">
        <v>0</v>
      </c>
      <c r="Y130" s="237">
        <f>X130*K130</f>
        <v>0</v>
      </c>
      <c r="Z130" s="237">
        <v>0</v>
      </c>
      <c r="AA130" s="238">
        <f>Z130*K130</f>
        <v>0</v>
      </c>
      <c r="AR130" s="21" t="s">
        <v>251</v>
      </c>
      <c r="AT130" s="21" t="s">
        <v>192</v>
      </c>
      <c r="AU130" s="21" t="s">
        <v>89</v>
      </c>
      <c r="AY130" s="21" t="s">
        <v>191</v>
      </c>
      <c r="BE130" s="152">
        <f>IF(U130="základní",N130,0)</f>
        <v>0</v>
      </c>
      <c r="BF130" s="152">
        <f>IF(U130="snížená",N130,0)</f>
        <v>0</v>
      </c>
      <c r="BG130" s="152">
        <f>IF(U130="zákl. přenesená",N130,0)</f>
        <v>0</v>
      </c>
      <c r="BH130" s="152">
        <f>IF(U130="sníž. přenesená",N130,0)</f>
        <v>0</v>
      </c>
      <c r="BI130" s="152">
        <f>IF(U130="nulová",N130,0)</f>
        <v>0</v>
      </c>
      <c r="BJ130" s="21" t="s">
        <v>89</v>
      </c>
      <c r="BK130" s="152">
        <f>ROUND(L130*K130,2)</f>
        <v>0</v>
      </c>
      <c r="BL130" s="21" t="s">
        <v>251</v>
      </c>
      <c r="BM130" s="21" t="s">
        <v>244</v>
      </c>
    </row>
    <row r="131" s="1" customFormat="1" ht="16.5" customHeight="1">
      <c r="B131" s="46"/>
      <c r="C131" s="228" t="s">
        <v>220</v>
      </c>
      <c r="D131" s="228" t="s">
        <v>192</v>
      </c>
      <c r="E131" s="229" t="s">
        <v>3014</v>
      </c>
      <c r="F131" s="230" t="s">
        <v>3015</v>
      </c>
      <c r="G131" s="230"/>
      <c r="H131" s="230"/>
      <c r="I131" s="230"/>
      <c r="J131" s="231" t="s">
        <v>2419</v>
      </c>
      <c r="K131" s="232">
        <v>1</v>
      </c>
      <c r="L131" s="233">
        <v>0</v>
      </c>
      <c r="M131" s="234"/>
      <c r="N131" s="235">
        <f>ROUND(L131*K131,2)</f>
        <v>0</v>
      </c>
      <c r="O131" s="235"/>
      <c r="P131" s="235"/>
      <c r="Q131" s="235"/>
      <c r="R131" s="48"/>
      <c r="T131" s="236" t="s">
        <v>22</v>
      </c>
      <c r="U131" s="56" t="s">
        <v>46</v>
      </c>
      <c r="V131" s="47"/>
      <c r="W131" s="237">
        <f>V131*K131</f>
        <v>0</v>
      </c>
      <c r="X131" s="237">
        <v>0</v>
      </c>
      <c r="Y131" s="237">
        <f>X131*K131</f>
        <v>0</v>
      </c>
      <c r="Z131" s="237">
        <v>0</v>
      </c>
      <c r="AA131" s="238">
        <f>Z131*K131</f>
        <v>0</v>
      </c>
      <c r="AR131" s="21" t="s">
        <v>251</v>
      </c>
      <c r="AT131" s="21" t="s">
        <v>192</v>
      </c>
      <c r="AU131" s="21" t="s">
        <v>89</v>
      </c>
      <c r="AY131" s="21" t="s">
        <v>191</v>
      </c>
      <c r="BE131" s="152">
        <f>IF(U131="základní",N131,0)</f>
        <v>0</v>
      </c>
      <c r="BF131" s="152">
        <f>IF(U131="snížená",N131,0)</f>
        <v>0</v>
      </c>
      <c r="BG131" s="152">
        <f>IF(U131="zákl. přenesená",N131,0)</f>
        <v>0</v>
      </c>
      <c r="BH131" s="152">
        <f>IF(U131="sníž. přenesená",N131,0)</f>
        <v>0</v>
      </c>
      <c r="BI131" s="152">
        <f>IF(U131="nulová",N131,0)</f>
        <v>0</v>
      </c>
      <c r="BJ131" s="21" t="s">
        <v>89</v>
      </c>
      <c r="BK131" s="152">
        <f>ROUND(L131*K131,2)</f>
        <v>0</v>
      </c>
      <c r="BL131" s="21" t="s">
        <v>251</v>
      </c>
      <c r="BM131" s="21" t="s">
        <v>251</v>
      </c>
    </row>
    <row r="132" s="1" customFormat="1" ht="16.5" customHeight="1">
      <c r="B132" s="46"/>
      <c r="C132" s="228" t="s">
        <v>224</v>
      </c>
      <c r="D132" s="228" t="s">
        <v>192</v>
      </c>
      <c r="E132" s="229" t="s">
        <v>3016</v>
      </c>
      <c r="F132" s="230" t="s">
        <v>3017</v>
      </c>
      <c r="G132" s="230"/>
      <c r="H132" s="230"/>
      <c r="I132" s="230"/>
      <c r="J132" s="231" t="s">
        <v>2419</v>
      </c>
      <c r="K132" s="232">
        <v>10</v>
      </c>
      <c r="L132" s="233">
        <v>0</v>
      </c>
      <c r="M132" s="234"/>
      <c r="N132" s="235">
        <f>ROUND(L132*K132,2)</f>
        <v>0</v>
      </c>
      <c r="O132" s="235"/>
      <c r="P132" s="235"/>
      <c r="Q132" s="235"/>
      <c r="R132" s="48"/>
      <c r="T132" s="236" t="s">
        <v>22</v>
      </c>
      <c r="U132" s="56" t="s">
        <v>46</v>
      </c>
      <c r="V132" s="47"/>
      <c r="W132" s="237">
        <f>V132*K132</f>
        <v>0</v>
      </c>
      <c r="X132" s="237">
        <v>0</v>
      </c>
      <c r="Y132" s="237">
        <f>X132*K132</f>
        <v>0</v>
      </c>
      <c r="Z132" s="237">
        <v>0</v>
      </c>
      <c r="AA132" s="238">
        <f>Z132*K132</f>
        <v>0</v>
      </c>
      <c r="AR132" s="21" t="s">
        <v>251</v>
      </c>
      <c r="AT132" s="21" t="s">
        <v>192</v>
      </c>
      <c r="AU132" s="21" t="s">
        <v>89</v>
      </c>
      <c r="AY132" s="21" t="s">
        <v>191</v>
      </c>
      <c r="BE132" s="152">
        <f>IF(U132="základní",N132,0)</f>
        <v>0</v>
      </c>
      <c r="BF132" s="152">
        <f>IF(U132="snížená",N132,0)</f>
        <v>0</v>
      </c>
      <c r="BG132" s="152">
        <f>IF(U132="zákl. přenesená",N132,0)</f>
        <v>0</v>
      </c>
      <c r="BH132" s="152">
        <f>IF(U132="sníž. přenesená",N132,0)</f>
        <v>0</v>
      </c>
      <c r="BI132" s="152">
        <f>IF(U132="nulová",N132,0)</f>
        <v>0</v>
      </c>
      <c r="BJ132" s="21" t="s">
        <v>89</v>
      </c>
      <c r="BK132" s="152">
        <f>ROUND(L132*K132,2)</f>
        <v>0</v>
      </c>
      <c r="BL132" s="21" t="s">
        <v>251</v>
      </c>
      <c r="BM132" s="21" t="s">
        <v>259</v>
      </c>
    </row>
    <row r="133" s="1" customFormat="1" ht="16.5" customHeight="1">
      <c r="B133" s="46"/>
      <c r="C133" s="228" t="s">
        <v>228</v>
      </c>
      <c r="D133" s="228" t="s">
        <v>192</v>
      </c>
      <c r="E133" s="229" t="s">
        <v>3018</v>
      </c>
      <c r="F133" s="230" t="s">
        <v>3019</v>
      </c>
      <c r="G133" s="230"/>
      <c r="H133" s="230"/>
      <c r="I133" s="230"/>
      <c r="J133" s="231" t="s">
        <v>2419</v>
      </c>
      <c r="K133" s="232">
        <v>5</v>
      </c>
      <c r="L133" s="233">
        <v>0</v>
      </c>
      <c r="M133" s="234"/>
      <c r="N133" s="235">
        <f>ROUND(L133*K133,2)</f>
        <v>0</v>
      </c>
      <c r="O133" s="235"/>
      <c r="P133" s="235"/>
      <c r="Q133" s="235"/>
      <c r="R133" s="48"/>
      <c r="T133" s="236" t="s">
        <v>22</v>
      </c>
      <c r="U133" s="56" t="s">
        <v>46</v>
      </c>
      <c r="V133" s="47"/>
      <c r="W133" s="237">
        <f>V133*K133</f>
        <v>0</v>
      </c>
      <c r="X133" s="237">
        <v>0</v>
      </c>
      <c r="Y133" s="237">
        <f>X133*K133</f>
        <v>0</v>
      </c>
      <c r="Z133" s="237">
        <v>0</v>
      </c>
      <c r="AA133" s="238">
        <f>Z133*K133</f>
        <v>0</v>
      </c>
      <c r="AR133" s="21" t="s">
        <v>251</v>
      </c>
      <c r="AT133" s="21" t="s">
        <v>192</v>
      </c>
      <c r="AU133" s="21" t="s">
        <v>89</v>
      </c>
      <c r="AY133" s="21" t="s">
        <v>191</v>
      </c>
      <c r="BE133" s="152">
        <f>IF(U133="základní",N133,0)</f>
        <v>0</v>
      </c>
      <c r="BF133" s="152">
        <f>IF(U133="snížená",N133,0)</f>
        <v>0</v>
      </c>
      <c r="BG133" s="152">
        <f>IF(U133="zákl. přenesená",N133,0)</f>
        <v>0</v>
      </c>
      <c r="BH133" s="152">
        <f>IF(U133="sníž. přenesená",N133,0)</f>
        <v>0</v>
      </c>
      <c r="BI133" s="152">
        <f>IF(U133="nulová",N133,0)</f>
        <v>0</v>
      </c>
      <c r="BJ133" s="21" t="s">
        <v>89</v>
      </c>
      <c r="BK133" s="152">
        <f>ROUND(L133*K133,2)</f>
        <v>0</v>
      </c>
      <c r="BL133" s="21" t="s">
        <v>251</v>
      </c>
      <c r="BM133" s="21" t="s">
        <v>267</v>
      </c>
    </row>
    <row r="134" s="1" customFormat="1" ht="16.5" customHeight="1">
      <c r="B134" s="46"/>
      <c r="C134" s="228" t="s">
        <v>232</v>
      </c>
      <c r="D134" s="228" t="s">
        <v>192</v>
      </c>
      <c r="E134" s="229" t="s">
        <v>3020</v>
      </c>
      <c r="F134" s="230" t="s">
        <v>3021</v>
      </c>
      <c r="G134" s="230"/>
      <c r="H134" s="230"/>
      <c r="I134" s="230"/>
      <c r="J134" s="231" t="s">
        <v>2419</v>
      </c>
      <c r="K134" s="232">
        <v>4</v>
      </c>
      <c r="L134" s="233">
        <v>0</v>
      </c>
      <c r="M134" s="234"/>
      <c r="N134" s="235">
        <f>ROUND(L134*K134,2)</f>
        <v>0</v>
      </c>
      <c r="O134" s="235"/>
      <c r="P134" s="235"/>
      <c r="Q134" s="235"/>
      <c r="R134" s="48"/>
      <c r="T134" s="236" t="s">
        <v>22</v>
      </c>
      <c r="U134" s="56" t="s">
        <v>46</v>
      </c>
      <c r="V134" s="47"/>
      <c r="W134" s="237">
        <f>V134*K134</f>
        <v>0</v>
      </c>
      <c r="X134" s="237">
        <v>0</v>
      </c>
      <c r="Y134" s="237">
        <f>X134*K134</f>
        <v>0</v>
      </c>
      <c r="Z134" s="237">
        <v>0</v>
      </c>
      <c r="AA134" s="238">
        <f>Z134*K134</f>
        <v>0</v>
      </c>
      <c r="AR134" s="21" t="s">
        <v>251</v>
      </c>
      <c r="AT134" s="21" t="s">
        <v>192</v>
      </c>
      <c r="AU134" s="21" t="s">
        <v>89</v>
      </c>
      <c r="AY134" s="21" t="s">
        <v>191</v>
      </c>
      <c r="BE134" s="152">
        <f>IF(U134="základní",N134,0)</f>
        <v>0</v>
      </c>
      <c r="BF134" s="152">
        <f>IF(U134="snížená",N134,0)</f>
        <v>0</v>
      </c>
      <c r="BG134" s="152">
        <f>IF(U134="zákl. přenesená",N134,0)</f>
        <v>0</v>
      </c>
      <c r="BH134" s="152">
        <f>IF(U134="sníž. přenesená",N134,0)</f>
        <v>0</v>
      </c>
      <c r="BI134" s="152">
        <f>IF(U134="nulová",N134,0)</f>
        <v>0</v>
      </c>
      <c r="BJ134" s="21" t="s">
        <v>89</v>
      </c>
      <c r="BK134" s="152">
        <f>ROUND(L134*K134,2)</f>
        <v>0</v>
      </c>
      <c r="BL134" s="21" t="s">
        <v>251</v>
      </c>
      <c r="BM134" s="21" t="s">
        <v>274</v>
      </c>
    </row>
    <row r="135" s="1" customFormat="1" ht="16.5" customHeight="1">
      <c r="B135" s="46"/>
      <c r="C135" s="228" t="s">
        <v>236</v>
      </c>
      <c r="D135" s="228" t="s">
        <v>192</v>
      </c>
      <c r="E135" s="229" t="s">
        <v>3022</v>
      </c>
      <c r="F135" s="230" t="s">
        <v>3023</v>
      </c>
      <c r="G135" s="230"/>
      <c r="H135" s="230"/>
      <c r="I135" s="230"/>
      <c r="J135" s="231" t="s">
        <v>2419</v>
      </c>
      <c r="K135" s="232">
        <v>2</v>
      </c>
      <c r="L135" s="233">
        <v>0</v>
      </c>
      <c r="M135" s="234"/>
      <c r="N135" s="235">
        <f>ROUND(L135*K135,2)</f>
        <v>0</v>
      </c>
      <c r="O135" s="235"/>
      <c r="P135" s="235"/>
      <c r="Q135" s="235"/>
      <c r="R135" s="48"/>
      <c r="T135" s="236" t="s">
        <v>22</v>
      </c>
      <c r="U135" s="56" t="s">
        <v>46</v>
      </c>
      <c r="V135" s="47"/>
      <c r="W135" s="237">
        <f>V135*K135</f>
        <v>0</v>
      </c>
      <c r="X135" s="237">
        <v>0</v>
      </c>
      <c r="Y135" s="237">
        <f>X135*K135</f>
        <v>0</v>
      </c>
      <c r="Z135" s="237">
        <v>0</v>
      </c>
      <c r="AA135" s="238">
        <f>Z135*K135</f>
        <v>0</v>
      </c>
      <c r="AR135" s="21" t="s">
        <v>251</v>
      </c>
      <c r="AT135" s="21" t="s">
        <v>192</v>
      </c>
      <c r="AU135" s="21" t="s">
        <v>89</v>
      </c>
      <c r="AY135" s="21" t="s">
        <v>191</v>
      </c>
      <c r="BE135" s="152">
        <f>IF(U135="základní",N135,0)</f>
        <v>0</v>
      </c>
      <c r="BF135" s="152">
        <f>IF(U135="snížená",N135,0)</f>
        <v>0</v>
      </c>
      <c r="BG135" s="152">
        <f>IF(U135="zákl. přenesená",N135,0)</f>
        <v>0</v>
      </c>
      <c r="BH135" s="152">
        <f>IF(U135="sníž. přenesená",N135,0)</f>
        <v>0</v>
      </c>
      <c r="BI135" s="152">
        <f>IF(U135="nulová",N135,0)</f>
        <v>0</v>
      </c>
      <c r="BJ135" s="21" t="s">
        <v>89</v>
      </c>
      <c r="BK135" s="152">
        <f>ROUND(L135*K135,2)</f>
        <v>0</v>
      </c>
      <c r="BL135" s="21" t="s">
        <v>251</v>
      </c>
      <c r="BM135" s="21" t="s">
        <v>377</v>
      </c>
    </row>
    <row r="136" s="1" customFormat="1" ht="16.5" customHeight="1">
      <c r="B136" s="46"/>
      <c r="C136" s="228" t="s">
        <v>240</v>
      </c>
      <c r="D136" s="228" t="s">
        <v>192</v>
      </c>
      <c r="E136" s="229" t="s">
        <v>3024</v>
      </c>
      <c r="F136" s="230" t="s">
        <v>3025</v>
      </c>
      <c r="G136" s="230"/>
      <c r="H136" s="230"/>
      <c r="I136" s="230"/>
      <c r="J136" s="231" t="s">
        <v>2419</v>
      </c>
      <c r="K136" s="232">
        <v>1</v>
      </c>
      <c r="L136" s="233">
        <v>0</v>
      </c>
      <c r="M136" s="234"/>
      <c r="N136" s="235">
        <f>ROUND(L136*K136,2)</f>
        <v>0</v>
      </c>
      <c r="O136" s="235"/>
      <c r="P136" s="235"/>
      <c r="Q136" s="235"/>
      <c r="R136" s="48"/>
      <c r="T136" s="236" t="s">
        <v>22</v>
      </c>
      <c r="U136" s="56" t="s">
        <v>46</v>
      </c>
      <c r="V136" s="47"/>
      <c r="W136" s="237">
        <f>V136*K136</f>
        <v>0</v>
      </c>
      <c r="X136" s="237">
        <v>0</v>
      </c>
      <c r="Y136" s="237">
        <f>X136*K136</f>
        <v>0</v>
      </c>
      <c r="Z136" s="237">
        <v>0</v>
      </c>
      <c r="AA136" s="238">
        <f>Z136*K136</f>
        <v>0</v>
      </c>
      <c r="AR136" s="21" t="s">
        <v>251</v>
      </c>
      <c r="AT136" s="21" t="s">
        <v>192</v>
      </c>
      <c r="AU136" s="21" t="s">
        <v>89</v>
      </c>
      <c r="AY136" s="21" t="s">
        <v>191</v>
      </c>
      <c r="BE136" s="152">
        <f>IF(U136="základní",N136,0)</f>
        <v>0</v>
      </c>
      <c r="BF136" s="152">
        <f>IF(U136="snížená",N136,0)</f>
        <v>0</v>
      </c>
      <c r="BG136" s="152">
        <f>IF(U136="zákl. přenesená",N136,0)</f>
        <v>0</v>
      </c>
      <c r="BH136" s="152">
        <f>IF(U136="sníž. přenesená",N136,0)</f>
        <v>0</v>
      </c>
      <c r="BI136" s="152">
        <f>IF(U136="nulová",N136,0)</f>
        <v>0</v>
      </c>
      <c r="BJ136" s="21" t="s">
        <v>89</v>
      </c>
      <c r="BK136" s="152">
        <f>ROUND(L136*K136,2)</f>
        <v>0</v>
      </c>
      <c r="BL136" s="21" t="s">
        <v>251</v>
      </c>
      <c r="BM136" s="21" t="s">
        <v>384</v>
      </c>
    </row>
    <row r="137" s="1" customFormat="1" ht="16.5" customHeight="1">
      <c r="B137" s="46"/>
      <c r="C137" s="228" t="s">
        <v>244</v>
      </c>
      <c r="D137" s="228" t="s">
        <v>192</v>
      </c>
      <c r="E137" s="229" t="s">
        <v>3026</v>
      </c>
      <c r="F137" s="230" t="s">
        <v>3027</v>
      </c>
      <c r="G137" s="230"/>
      <c r="H137" s="230"/>
      <c r="I137" s="230"/>
      <c r="J137" s="231" t="s">
        <v>2419</v>
      </c>
      <c r="K137" s="232">
        <v>5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</v>
      </c>
      <c r="Y137" s="237">
        <f>X137*K137</f>
        <v>0</v>
      </c>
      <c r="Z137" s="237">
        <v>0</v>
      </c>
      <c r="AA137" s="238">
        <f>Z137*K137</f>
        <v>0</v>
      </c>
      <c r="AR137" s="21" t="s">
        <v>251</v>
      </c>
      <c r="AT137" s="21" t="s">
        <v>192</v>
      </c>
      <c r="AU137" s="21" t="s">
        <v>89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251</v>
      </c>
      <c r="BM137" s="21" t="s">
        <v>393</v>
      </c>
    </row>
    <row r="138" s="1" customFormat="1" ht="16.5" customHeight="1">
      <c r="B138" s="46"/>
      <c r="C138" s="228" t="s">
        <v>11</v>
      </c>
      <c r="D138" s="228" t="s">
        <v>192</v>
      </c>
      <c r="E138" s="229" t="s">
        <v>3028</v>
      </c>
      <c r="F138" s="230" t="s">
        <v>3029</v>
      </c>
      <c r="G138" s="230"/>
      <c r="H138" s="230"/>
      <c r="I138" s="230"/>
      <c r="J138" s="231" t="s">
        <v>2416</v>
      </c>
      <c r="K138" s="232">
        <v>6</v>
      </c>
      <c r="L138" s="233">
        <v>0</v>
      </c>
      <c r="M138" s="234"/>
      <c r="N138" s="235">
        <f>ROUND(L138*K138,2)</f>
        <v>0</v>
      </c>
      <c r="O138" s="235"/>
      <c r="P138" s="235"/>
      <c r="Q138" s="235"/>
      <c r="R138" s="48"/>
      <c r="T138" s="236" t="s">
        <v>22</v>
      </c>
      <c r="U138" s="56" t="s">
        <v>46</v>
      </c>
      <c r="V138" s="47"/>
      <c r="W138" s="237">
        <f>V138*K138</f>
        <v>0</v>
      </c>
      <c r="X138" s="237">
        <v>0</v>
      </c>
      <c r="Y138" s="237">
        <f>X138*K138</f>
        <v>0</v>
      </c>
      <c r="Z138" s="237">
        <v>0</v>
      </c>
      <c r="AA138" s="238">
        <f>Z138*K138</f>
        <v>0</v>
      </c>
      <c r="AR138" s="21" t="s">
        <v>251</v>
      </c>
      <c r="AT138" s="21" t="s">
        <v>192</v>
      </c>
      <c r="AU138" s="21" t="s">
        <v>89</v>
      </c>
      <c r="AY138" s="21" t="s">
        <v>191</v>
      </c>
      <c r="BE138" s="152">
        <f>IF(U138="základní",N138,0)</f>
        <v>0</v>
      </c>
      <c r="BF138" s="152">
        <f>IF(U138="snížená",N138,0)</f>
        <v>0</v>
      </c>
      <c r="BG138" s="152">
        <f>IF(U138="zákl. přenesená",N138,0)</f>
        <v>0</v>
      </c>
      <c r="BH138" s="152">
        <f>IF(U138="sníž. přenesená",N138,0)</f>
        <v>0</v>
      </c>
      <c r="BI138" s="152">
        <f>IF(U138="nulová",N138,0)</f>
        <v>0</v>
      </c>
      <c r="BJ138" s="21" t="s">
        <v>89</v>
      </c>
      <c r="BK138" s="152">
        <f>ROUND(L138*K138,2)</f>
        <v>0</v>
      </c>
      <c r="BL138" s="21" t="s">
        <v>251</v>
      </c>
      <c r="BM138" s="21" t="s">
        <v>402</v>
      </c>
    </row>
    <row r="139" s="10" customFormat="1" ht="37.44" customHeight="1">
      <c r="B139" s="215"/>
      <c r="C139" s="216"/>
      <c r="D139" s="217" t="s">
        <v>2997</v>
      </c>
      <c r="E139" s="217"/>
      <c r="F139" s="217"/>
      <c r="G139" s="217"/>
      <c r="H139" s="217"/>
      <c r="I139" s="217"/>
      <c r="J139" s="217"/>
      <c r="K139" s="217"/>
      <c r="L139" s="217"/>
      <c r="M139" s="217"/>
      <c r="N139" s="241">
        <f>BK139</f>
        <v>0</v>
      </c>
      <c r="O139" s="242"/>
      <c r="P139" s="242"/>
      <c r="Q139" s="242"/>
      <c r="R139" s="218"/>
      <c r="T139" s="219"/>
      <c r="U139" s="216"/>
      <c r="V139" s="216"/>
      <c r="W139" s="220">
        <f>SUM(W140:W147)</f>
        <v>0</v>
      </c>
      <c r="X139" s="216"/>
      <c r="Y139" s="220">
        <f>SUM(Y140:Y147)</f>
        <v>0</v>
      </c>
      <c r="Z139" s="216"/>
      <c r="AA139" s="221">
        <f>SUM(AA140:AA147)</f>
        <v>0</v>
      </c>
      <c r="AR139" s="222" t="s">
        <v>96</v>
      </c>
      <c r="AT139" s="223" t="s">
        <v>80</v>
      </c>
      <c r="AU139" s="223" t="s">
        <v>81</v>
      </c>
      <c r="AY139" s="222" t="s">
        <v>191</v>
      </c>
      <c r="BK139" s="224">
        <f>SUM(BK140:BK147)</f>
        <v>0</v>
      </c>
    </row>
    <row r="140" s="1" customFormat="1" ht="25.5" customHeight="1">
      <c r="B140" s="46"/>
      <c r="C140" s="228" t="s">
        <v>251</v>
      </c>
      <c r="D140" s="228" t="s">
        <v>192</v>
      </c>
      <c r="E140" s="229" t="s">
        <v>3030</v>
      </c>
      <c r="F140" s="230" t="s">
        <v>3031</v>
      </c>
      <c r="G140" s="230"/>
      <c r="H140" s="230"/>
      <c r="I140" s="230"/>
      <c r="J140" s="231" t="s">
        <v>2419</v>
      </c>
      <c r="K140" s="232">
        <v>2</v>
      </c>
      <c r="L140" s="233">
        <v>0</v>
      </c>
      <c r="M140" s="234"/>
      <c r="N140" s="235">
        <f>ROUND(L140*K140,2)</f>
        <v>0</v>
      </c>
      <c r="O140" s="235"/>
      <c r="P140" s="235"/>
      <c r="Q140" s="235"/>
      <c r="R140" s="48"/>
      <c r="T140" s="236" t="s">
        <v>22</v>
      </c>
      <c r="U140" s="56" t="s">
        <v>46</v>
      </c>
      <c r="V140" s="47"/>
      <c r="W140" s="237">
        <f>V140*K140</f>
        <v>0</v>
      </c>
      <c r="X140" s="237">
        <v>0</v>
      </c>
      <c r="Y140" s="237">
        <f>X140*K140</f>
        <v>0</v>
      </c>
      <c r="Z140" s="237">
        <v>0</v>
      </c>
      <c r="AA140" s="238">
        <f>Z140*K140</f>
        <v>0</v>
      </c>
      <c r="AR140" s="21" t="s">
        <v>251</v>
      </c>
      <c r="AT140" s="21" t="s">
        <v>192</v>
      </c>
      <c r="AU140" s="21" t="s">
        <v>89</v>
      </c>
      <c r="AY140" s="21" t="s">
        <v>191</v>
      </c>
      <c r="BE140" s="152">
        <f>IF(U140="základní",N140,0)</f>
        <v>0</v>
      </c>
      <c r="BF140" s="152">
        <f>IF(U140="snížená",N140,0)</f>
        <v>0</v>
      </c>
      <c r="BG140" s="152">
        <f>IF(U140="zákl. přenesená",N140,0)</f>
        <v>0</v>
      </c>
      <c r="BH140" s="152">
        <f>IF(U140="sníž. přenesená",N140,0)</f>
        <v>0</v>
      </c>
      <c r="BI140" s="152">
        <f>IF(U140="nulová",N140,0)</f>
        <v>0</v>
      </c>
      <c r="BJ140" s="21" t="s">
        <v>89</v>
      </c>
      <c r="BK140" s="152">
        <f>ROUND(L140*K140,2)</f>
        <v>0</v>
      </c>
      <c r="BL140" s="21" t="s">
        <v>251</v>
      </c>
      <c r="BM140" s="21" t="s">
        <v>531</v>
      </c>
    </row>
    <row r="141" s="1" customFormat="1" ht="16.5" customHeight="1">
      <c r="B141" s="46"/>
      <c r="C141" s="228" t="s">
        <v>255</v>
      </c>
      <c r="D141" s="228" t="s">
        <v>192</v>
      </c>
      <c r="E141" s="229" t="s">
        <v>3032</v>
      </c>
      <c r="F141" s="230" t="s">
        <v>3033</v>
      </c>
      <c r="G141" s="230"/>
      <c r="H141" s="230"/>
      <c r="I141" s="230"/>
      <c r="J141" s="231" t="s">
        <v>2419</v>
      </c>
      <c r="K141" s="232">
        <v>2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</v>
      </c>
      <c r="Y141" s="237">
        <f>X141*K141</f>
        <v>0</v>
      </c>
      <c r="Z141" s="237">
        <v>0</v>
      </c>
      <c r="AA141" s="238">
        <f>Z141*K141</f>
        <v>0</v>
      </c>
      <c r="AR141" s="21" t="s">
        <v>251</v>
      </c>
      <c r="AT141" s="21" t="s">
        <v>192</v>
      </c>
      <c r="AU141" s="21" t="s">
        <v>89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251</v>
      </c>
      <c r="BM141" s="21" t="s">
        <v>539</v>
      </c>
    </row>
    <row r="142" s="1" customFormat="1" ht="16.5" customHeight="1">
      <c r="B142" s="46"/>
      <c r="C142" s="228" t="s">
        <v>259</v>
      </c>
      <c r="D142" s="228" t="s">
        <v>192</v>
      </c>
      <c r="E142" s="229" t="s">
        <v>3034</v>
      </c>
      <c r="F142" s="230" t="s">
        <v>3035</v>
      </c>
      <c r="G142" s="230"/>
      <c r="H142" s="230"/>
      <c r="I142" s="230"/>
      <c r="J142" s="231" t="s">
        <v>2419</v>
      </c>
      <c r="K142" s="232">
        <v>2</v>
      </c>
      <c r="L142" s="233">
        <v>0</v>
      </c>
      <c r="M142" s="234"/>
      <c r="N142" s="235">
        <f>ROUND(L142*K142,2)</f>
        <v>0</v>
      </c>
      <c r="O142" s="235"/>
      <c r="P142" s="235"/>
      <c r="Q142" s="235"/>
      <c r="R142" s="48"/>
      <c r="T142" s="236" t="s">
        <v>22</v>
      </c>
      <c r="U142" s="56" t="s">
        <v>46</v>
      </c>
      <c r="V142" s="47"/>
      <c r="W142" s="237">
        <f>V142*K142</f>
        <v>0</v>
      </c>
      <c r="X142" s="237">
        <v>0</v>
      </c>
      <c r="Y142" s="237">
        <f>X142*K142</f>
        <v>0</v>
      </c>
      <c r="Z142" s="237">
        <v>0</v>
      </c>
      <c r="AA142" s="238">
        <f>Z142*K142</f>
        <v>0</v>
      </c>
      <c r="AR142" s="21" t="s">
        <v>251</v>
      </c>
      <c r="AT142" s="21" t="s">
        <v>192</v>
      </c>
      <c r="AU142" s="21" t="s">
        <v>89</v>
      </c>
      <c r="AY142" s="21" t="s">
        <v>191</v>
      </c>
      <c r="BE142" s="152">
        <f>IF(U142="základní",N142,0)</f>
        <v>0</v>
      </c>
      <c r="BF142" s="152">
        <f>IF(U142="snížená",N142,0)</f>
        <v>0</v>
      </c>
      <c r="BG142" s="152">
        <f>IF(U142="zákl. přenesená",N142,0)</f>
        <v>0</v>
      </c>
      <c r="BH142" s="152">
        <f>IF(U142="sníž. přenesená",N142,0)</f>
        <v>0</v>
      </c>
      <c r="BI142" s="152">
        <f>IF(U142="nulová",N142,0)</f>
        <v>0</v>
      </c>
      <c r="BJ142" s="21" t="s">
        <v>89</v>
      </c>
      <c r="BK142" s="152">
        <f>ROUND(L142*K142,2)</f>
        <v>0</v>
      </c>
      <c r="BL142" s="21" t="s">
        <v>251</v>
      </c>
      <c r="BM142" s="21" t="s">
        <v>548</v>
      </c>
    </row>
    <row r="143" s="1" customFormat="1" ht="25.5" customHeight="1">
      <c r="B143" s="46"/>
      <c r="C143" s="228" t="s">
        <v>263</v>
      </c>
      <c r="D143" s="228" t="s">
        <v>192</v>
      </c>
      <c r="E143" s="229" t="s">
        <v>3036</v>
      </c>
      <c r="F143" s="230" t="s">
        <v>3037</v>
      </c>
      <c r="G143" s="230"/>
      <c r="H143" s="230"/>
      <c r="I143" s="230"/>
      <c r="J143" s="231" t="s">
        <v>2419</v>
      </c>
      <c r="K143" s="232">
        <v>1</v>
      </c>
      <c r="L143" s="233">
        <v>0</v>
      </c>
      <c r="M143" s="234"/>
      <c r="N143" s="235">
        <f>ROUND(L143*K143,2)</f>
        <v>0</v>
      </c>
      <c r="O143" s="235"/>
      <c r="P143" s="235"/>
      <c r="Q143" s="235"/>
      <c r="R143" s="48"/>
      <c r="T143" s="236" t="s">
        <v>22</v>
      </c>
      <c r="U143" s="56" t="s">
        <v>46</v>
      </c>
      <c r="V143" s="47"/>
      <c r="W143" s="237">
        <f>V143*K143</f>
        <v>0</v>
      </c>
      <c r="X143" s="237">
        <v>0</v>
      </c>
      <c r="Y143" s="237">
        <f>X143*K143</f>
        <v>0</v>
      </c>
      <c r="Z143" s="237">
        <v>0</v>
      </c>
      <c r="AA143" s="238">
        <f>Z143*K143</f>
        <v>0</v>
      </c>
      <c r="AR143" s="21" t="s">
        <v>251</v>
      </c>
      <c r="AT143" s="21" t="s">
        <v>192</v>
      </c>
      <c r="AU143" s="21" t="s">
        <v>89</v>
      </c>
      <c r="AY143" s="21" t="s">
        <v>191</v>
      </c>
      <c r="BE143" s="152">
        <f>IF(U143="základní",N143,0)</f>
        <v>0</v>
      </c>
      <c r="BF143" s="152">
        <f>IF(U143="snížená",N143,0)</f>
        <v>0</v>
      </c>
      <c r="BG143" s="152">
        <f>IF(U143="zákl. přenesená",N143,0)</f>
        <v>0</v>
      </c>
      <c r="BH143" s="152">
        <f>IF(U143="sníž. přenesená",N143,0)</f>
        <v>0</v>
      </c>
      <c r="BI143" s="152">
        <f>IF(U143="nulová",N143,0)</f>
        <v>0</v>
      </c>
      <c r="BJ143" s="21" t="s">
        <v>89</v>
      </c>
      <c r="BK143" s="152">
        <f>ROUND(L143*K143,2)</f>
        <v>0</v>
      </c>
      <c r="BL143" s="21" t="s">
        <v>251</v>
      </c>
      <c r="BM143" s="21" t="s">
        <v>556</v>
      </c>
    </row>
    <row r="144" s="1" customFormat="1" ht="16.5" customHeight="1">
      <c r="B144" s="46"/>
      <c r="C144" s="228" t="s">
        <v>267</v>
      </c>
      <c r="D144" s="228" t="s">
        <v>192</v>
      </c>
      <c r="E144" s="229" t="s">
        <v>3038</v>
      </c>
      <c r="F144" s="230" t="s">
        <v>3039</v>
      </c>
      <c r="G144" s="230"/>
      <c r="H144" s="230"/>
      <c r="I144" s="230"/>
      <c r="J144" s="231" t="s">
        <v>2419</v>
      </c>
      <c r="K144" s="232">
        <v>6</v>
      </c>
      <c r="L144" s="233">
        <v>0</v>
      </c>
      <c r="M144" s="234"/>
      <c r="N144" s="235">
        <f>ROUND(L144*K144,2)</f>
        <v>0</v>
      </c>
      <c r="O144" s="235"/>
      <c r="P144" s="235"/>
      <c r="Q144" s="235"/>
      <c r="R144" s="48"/>
      <c r="T144" s="236" t="s">
        <v>22</v>
      </c>
      <c r="U144" s="56" t="s">
        <v>46</v>
      </c>
      <c r="V144" s="47"/>
      <c r="W144" s="237">
        <f>V144*K144</f>
        <v>0</v>
      </c>
      <c r="X144" s="237">
        <v>0</v>
      </c>
      <c r="Y144" s="237">
        <f>X144*K144</f>
        <v>0</v>
      </c>
      <c r="Z144" s="237">
        <v>0</v>
      </c>
      <c r="AA144" s="238">
        <f>Z144*K144</f>
        <v>0</v>
      </c>
      <c r="AR144" s="21" t="s">
        <v>251</v>
      </c>
      <c r="AT144" s="21" t="s">
        <v>192</v>
      </c>
      <c r="AU144" s="21" t="s">
        <v>89</v>
      </c>
      <c r="AY144" s="21" t="s">
        <v>191</v>
      </c>
      <c r="BE144" s="152">
        <f>IF(U144="základní",N144,0)</f>
        <v>0</v>
      </c>
      <c r="BF144" s="152">
        <f>IF(U144="snížená",N144,0)</f>
        <v>0</v>
      </c>
      <c r="BG144" s="152">
        <f>IF(U144="zákl. přenesená",N144,0)</f>
        <v>0</v>
      </c>
      <c r="BH144" s="152">
        <f>IF(U144="sníž. přenesená",N144,0)</f>
        <v>0</v>
      </c>
      <c r="BI144" s="152">
        <f>IF(U144="nulová",N144,0)</f>
        <v>0</v>
      </c>
      <c r="BJ144" s="21" t="s">
        <v>89</v>
      </c>
      <c r="BK144" s="152">
        <f>ROUND(L144*K144,2)</f>
        <v>0</v>
      </c>
      <c r="BL144" s="21" t="s">
        <v>251</v>
      </c>
      <c r="BM144" s="21" t="s">
        <v>565</v>
      </c>
    </row>
    <row r="145" s="1" customFormat="1" ht="16.5" customHeight="1">
      <c r="B145" s="46"/>
      <c r="C145" s="228" t="s">
        <v>10</v>
      </c>
      <c r="D145" s="228" t="s">
        <v>192</v>
      </c>
      <c r="E145" s="229" t="s">
        <v>3040</v>
      </c>
      <c r="F145" s="230" t="s">
        <v>3041</v>
      </c>
      <c r="G145" s="230"/>
      <c r="H145" s="230"/>
      <c r="I145" s="230"/>
      <c r="J145" s="231" t="s">
        <v>2419</v>
      </c>
      <c r="K145" s="232">
        <v>1</v>
      </c>
      <c r="L145" s="233">
        <v>0</v>
      </c>
      <c r="M145" s="234"/>
      <c r="N145" s="235">
        <f>ROUND(L145*K145,2)</f>
        <v>0</v>
      </c>
      <c r="O145" s="235"/>
      <c r="P145" s="235"/>
      <c r="Q145" s="235"/>
      <c r="R145" s="48"/>
      <c r="T145" s="236" t="s">
        <v>22</v>
      </c>
      <c r="U145" s="56" t="s">
        <v>46</v>
      </c>
      <c r="V145" s="47"/>
      <c r="W145" s="237">
        <f>V145*K145</f>
        <v>0</v>
      </c>
      <c r="X145" s="237">
        <v>0</v>
      </c>
      <c r="Y145" s="237">
        <f>X145*K145</f>
        <v>0</v>
      </c>
      <c r="Z145" s="237">
        <v>0</v>
      </c>
      <c r="AA145" s="238">
        <f>Z145*K145</f>
        <v>0</v>
      </c>
      <c r="AR145" s="21" t="s">
        <v>251</v>
      </c>
      <c r="AT145" s="21" t="s">
        <v>192</v>
      </c>
      <c r="AU145" s="21" t="s">
        <v>89</v>
      </c>
      <c r="AY145" s="21" t="s">
        <v>191</v>
      </c>
      <c r="BE145" s="152">
        <f>IF(U145="základní",N145,0)</f>
        <v>0</v>
      </c>
      <c r="BF145" s="152">
        <f>IF(U145="snížená",N145,0)</f>
        <v>0</v>
      </c>
      <c r="BG145" s="152">
        <f>IF(U145="zákl. přenesená",N145,0)</f>
        <v>0</v>
      </c>
      <c r="BH145" s="152">
        <f>IF(U145="sníž. přenesená",N145,0)</f>
        <v>0</v>
      </c>
      <c r="BI145" s="152">
        <f>IF(U145="nulová",N145,0)</f>
        <v>0</v>
      </c>
      <c r="BJ145" s="21" t="s">
        <v>89</v>
      </c>
      <c r="BK145" s="152">
        <f>ROUND(L145*K145,2)</f>
        <v>0</v>
      </c>
      <c r="BL145" s="21" t="s">
        <v>251</v>
      </c>
      <c r="BM145" s="21" t="s">
        <v>575</v>
      </c>
    </row>
    <row r="146" s="1" customFormat="1" ht="16.5" customHeight="1">
      <c r="B146" s="46"/>
      <c r="C146" s="228" t="s">
        <v>274</v>
      </c>
      <c r="D146" s="228" t="s">
        <v>192</v>
      </c>
      <c r="E146" s="229" t="s">
        <v>3042</v>
      </c>
      <c r="F146" s="230" t="s">
        <v>3043</v>
      </c>
      <c r="G146" s="230"/>
      <c r="H146" s="230"/>
      <c r="I146" s="230"/>
      <c r="J146" s="231" t="s">
        <v>2419</v>
      </c>
      <c r="K146" s="232">
        <v>2</v>
      </c>
      <c r="L146" s="233">
        <v>0</v>
      </c>
      <c r="M146" s="234"/>
      <c r="N146" s="235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</v>
      </c>
      <c r="Y146" s="237">
        <f>X146*K146</f>
        <v>0</v>
      </c>
      <c r="Z146" s="237">
        <v>0</v>
      </c>
      <c r="AA146" s="238">
        <f>Z146*K146</f>
        <v>0</v>
      </c>
      <c r="AR146" s="21" t="s">
        <v>251</v>
      </c>
      <c r="AT146" s="21" t="s">
        <v>192</v>
      </c>
      <c r="AU146" s="21" t="s">
        <v>89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251</v>
      </c>
      <c r="BM146" s="21" t="s">
        <v>581</v>
      </c>
    </row>
    <row r="147" s="1" customFormat="1" ht="25.5" customHeight="1">
      <c r="B147" s="46"/>
      <c r="C147" s="228" t="s">
        <v>278</v>
      </c>
      <c r="D147" s="228" t="s">
        <v>192</v>
      </c>
      <c r="E147" s="229" t="s">
        <v>3044</v>
      </c>
      <c r="F147" s="230" t="s">
        <v>3045</v>
      </c>
      <c r="G147" s="230"/>
      <c r="H147" s="230"/>
      <c r="I147" s="230"/>
      <c r="J147" s="231" t="s">
        <v>2419</v>
      </c>
      <c r="K147" s="232">
        <v>1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</v>
      </c>
      <c r="Y147" s="237">
        <f>X147*K147</f>
        <v>0</v>
      </c>
      <c r="Z147" s="237">
        <v>0</v>
      </c>
      <c r="AA147" s="238">
        <f>Z147*K147</f>
        <v>0</v>
      </c>
      <c r="AR147" s="21" t="s">
        <v>251</v>
      </c>
      <c r="AT147" s="21" t="s">
        <v>192</v>
      </c>
      <c r="AU147" s="21" t="s">
        <v>89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251</v>
      </c>
      <c r="BM147" s="21" t="s">
        <v>589</v>
      </c>
    </row>
    <row r="148" s="10" customFormat="1" ht="37.44" customHeight="1">
      <c r="B148" s="215"/>
      <c r="C148" s="216"/>
      <c r="D148" s="217" t="s">
        <v>2998</v>
      </c>
      <c r="E148" s="217"/>
      <c r="F148" s="217"/>
      <c r="G148" s="217"/>
      <c r="H148" s="217"/>
      <c r="I148" s="217"/>
      <c r="J148" s="217"/>
      <c r="K148" s="217"/>
      <c r="L148" s="217"/>
      <c r="M148" s="217"/>
      <c r="N148" s="241">
        <f>BK148</f>
        <v>0</v>
      </c>
      <c r="O148" s="242"/>
      <c r="P148" s="242"/>
      <c r="Q148" s="242"/>
      <c r="R148" s="218"/>
      <c r="T148" s="219"/>
      <c r="U148" s="216"/>
      <c r="V148" s="216"/>
      <c r="W148" s="220">
        <f>SUM(W149:W153)</f>
        <v>0</v>
      </c>
      <c r="X148" s="216"/>
      <c r="Y148" s="220">
        <f>SUM(Y149:Y153)</f>
        <v>0</v>
      </c>
      <c r="Z148" s="216"/>
      <c r="AA148" s="221">
        <f>SUM(AA149:AA153)</f>
        <v>0</v>
      </c>
      <c r="AR148" s="222" t="s">
        <v>96</v>
      </c>
      <c r="AT148" s="223" t="s">
        <v>80</v>
      </c>
      <c r="AU148" s="223" t="s">
        <v>81</v>
      </c>
      <c r="AY148" s="222" t="s">
        <v>191</v>
      </c>
      <c r="BK148" s="224">
        <f>SUM(BK149:BK153)</f>
        <v>0</v>
      </c>
    </row>
    <row r="149" s="1" customFormat="1" ht="16.5" customHeight="1">
      <c r="B149" s="46"/>
      <c r="C149" s="228" t="s">
        <v>377</v>
      </c>
      <c r="D149" s="228" t="s">
        <v>192</v>
      </c>
      <c r="E149" s="229" t="s">
        <v>3046</v>
      </c>
      <c r="F149" s="230" t="s">
        <v>3047</v>
      </c>
      <c r="G149" s="230"/>
      <c r="H149" s="230"/>
      <c r="I149" s="230"/>
      <c r="J149" s="231" t="s">
        <v>304</v>
      </c>
      <c r="K149" s="232">
        <v>200</v>
      </c>
      <c r="L149" s="233">
        <v>0</v>
      </c>
      <c r="M149" s="234"/>
      <c r="N149" s="235">
        <f>ROUND(L149*K149,2)</f>
        <v>0</v>
      </c>
      <c r="O149" s="235"/>
      <c r="P149" s="235"/>
      <c r="Q149" s="235"/>
      <c r="R149" s="48"/>
      <c r="T149" s="236" t="s">
        <v>22</v>
      </c>
      <c r="U149" s="56" t="s">
        <v>46</v>
      </c>
      <c r="V149" s="47"/>
      <c r="W149" s="237">
        <f>V149*K149</f>
        <v>0</v>
      </c>
      <c r="X149" s="237">
        <v>0</v>
      </c>
      <c r="Y149" s="237">
        <f>X149*K149</f>
        <v>0</v>
      </c>
      <c r="Z149" s="237">
        <v>0</v>
      </c>
      <c r="AA149" s="238">
        <f>Z149*K149</f>
        <v>0</v>
      </c>
      <c r="AR149" s="21" t="s">
        <v>251</v>
      </c>
      <c r="AT149" s="21" t="s">
        <v>192</v>
      </c>
      <c r="AU149" s="21" t="s">
        <v>89</v>
      </c>
      <c r="AY149" s="21" t="s">
        <v>191</v>
      </c>
      <c r="BE149" s="152">
        <f>IF(U149="základní",N149,0)</f>
        <v>0</v>
      </c>
      <c r="BF149" s="152">
        <f>IF(U149="snížená",N149,0)</f>
        <v>0</v>
      </c>
      <c r="BG149" s="152">
        <f>IF(U149="zákl. přenesená",N149,0)</f>
        <v>0</v>
      </c>
      <c r="BH149" s="152">
        <f>IF(U149="sníž. přenesená",N149,0)</f>
        <v>0</v>
      </c>
      <c r="BI149" s="152">
        <f>IF(U149="nulová",N149,0)</f>
        <v>0</v>
      </c>
      <c r="BJ149" s="21" t="s">
        <v>89</v>
      </c>
      <c r="BK149" s="152">
        <f>ROUND(L149*K149,2)</f>
        <v>0</v>
      </c>
      <c r="BL149" s="21" t="s">
        <v>251</v>
      </c>
      <c r="BM149" s="21" t="s">
        <v>595</v>
      </c>
    </row>
    <row r="150" s="1" customFormat="1" ht="16.5" customHeight="1">
      <c r="B150" s="46"/>
      <c r="C150" s="228" t="s">
        <v>381</v>
      </c>
      <c r="D150" s="228" t="s">
        <v>192</v>
      </c>
      <c r="E150" s="229" t="s">
        <v>3048</v>
      </c>
      <c r="F150" s="230" t="s">
        <v>3049</v>
      </c>
      <c r="G150" s="230"/>
      <c r="H150" s="230"/>
      <c r="I150" s="230"/>
      <c r="J150" s="231" t="s">
        <v>348</v>
      </c>
      <c r="K150" s="232">
        <v>7</v>
      </c>
      <c r="L150" s="233">
        <v>0</v>
      </c>
      <c r="M150" s="234"/>
      <c r="N150" s="235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0</v>
      </c>
      <c r="Y150" s="237">
        <f>X150*K150</f>
        <v>0</v>
      </c>
      <c r="Z150" s="237">
        <v>0</v>
      </c>
      <c r="AA150" s="238">
        <f>Z150*K150</f>
        <v>0</v>
      </c>
      <c r="AR150" s="21" t="s">
        <v>251</v>
      </c>
      <c r="AT150" s="21" t="s">
        <v>192</v>
      </c>
      <c r="AU150" s="21" t="s">
        <v>89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251</v>
      </c>
      <c r="BM150" s="21" t="s">
        <v>602</v>
      </c>
    </row>
    <row r="151" s="1" customFormat="1" ht="16.5" customHeight="1">
      <c r="B151" s="46"/>
      <c r="C151" s="228" t="s">
        <v>384</v>
      </c>
      <c r="D151" s="228" t="s">
        <v>192</v>
      </c>
      <c r="E151" s="229" t="s">
        <v>3050</v>
      </c>
      <c r="F151" s="230" t="s">
        <v>3051</v>
      </c>
      <c r="G151" s="230"/>
      <c r="H151" s="230"/>
      <c r="I151" s="230"/>
      <c r="J151" s="231" t="s">
        <v>348</v>
      </c>
      <c r="K151" s="232">
        <v>5</v>
      </c>
      <c r="L151" s="233">
        <v>0</v>
      </c>
      <c r="M151" s="234"/>
      <c r="N151" s="235">
        <f>ROUND(L151*K151,2)</f>
        <v>0</v>
      </c>
      <c r="O151" s="235"/>
      <c r="P151" s="235"/>
      <c r="Q151" s="235"/>
      <c r="R151" s="48"/>
      <c r="T151" s="236" t="s">
        <v>22</v>
      </c>
      <c r="U151" s="56" t="s">
        <v>46</v>
      </c>
      <c r="V151" s="47"/>
      <c r="W151" s="237">
        <f>V151*K151</f>
        <v>0</v>
      </c>
      <c r="X151" s="237">
        <v>0</v>
      </c>
      <c r="Y151" s="237">
        <f>X151*K151</f>
        <v>0</v>
      </c>
      <c r="Z151" s="237">
        <v>0</v>
      </c>
      <c r="AA151" s="238">
        <f>Z151*K151</f>
        <v>0</v>
      </c>
      <c r="AR151" s="21" t="s">
        <v>251</v>
      </c>
      <c r="AT151" s="21" t="s">
        <v>192</v>
      </c>
      <c r="AU151" s="21" t="s">
        <v>89</v>
      </c>
      <c r="AY151" s="21" t="s">
        <v>191</v>
      </c>
      <c r="BE151" s="152">
        <f>IF(U151="základní",N151,0)</f>
        <v>0</v>
      </c>
      <c r="BF151" s="152">
        <f>IF(U151="snížená",N151,0)</f>
        <v>0</v>
      </c>
      <c r="BG151" s="152">
        <f>IF(U151="zákl. přenesená",N151,0)</f>
        <v>0</v>
      </c>
      <c r="BH151" s="152">
        <f>IF(U151="sníž. přenesená",N151,0)</f>
        <v>0</v>
      </c>
      <c r="BI151" s="152">
        <f>IF(U151="nulová",N151,0)</f>
        <v>0</v>
      </c>
      <c r="BJ151" s="21" t="s">
        <v>89</v>
      </c>
      <c r="BK151" s="152">
        <f>ROUND(L151*K151,2)</f>
        <v>0</v>
      </c>
      <c r="BL151" s="21" t="s">
        <v>251</v>
      </c>
      <c r="BM151" s="21" t="s">
        <v>606</v>
      </c>
    </row>
    <row r="152" s="1" customFormat="1" ht="16.5" customHeight="1">
      <c r="B152" s="46"/>
      <c r="C152" s="228" t="s">
        <v>389</v>
      </c>
      <c r="D152" s="228" t="s">
        <v>192</v>
      </c>
      <c r="E152" s="229" t="s">
        <v>3052</v>
      </c>
      <c r="F152" s="230" t="s">
        <v>3053</v>
      </c>
      <c r="G152" s="230"/>
      <c r="H152" s="230"/>
      <c r="I152" s="230"/>
      <c r="J152" s="231" t="s">
        <v>348</v>
      </c>
      <c r="K152" s="232">
        <v>6</v>
      </c>
      <c r="L152" s="233">
        <v>0</v>
      </c>
      <c r="M152" s="234"/>
      <c r="N152" s="235">
        <f>ROUND(L152*K152,2)</f>
        <v>0</v>
      </c>
      <c r="O152" s="235"/>
      <c r="P152" s="235"/>
      <c r="Q152" s="235"/>
      <c r="R152" s="48"/>
      <c r="T152" s="236" t="s">
        <v>22</v>
      </c>
      <c r="U152" s="56" t="s">
        <v>46</v>
      </c>
      <c r="V152" s="47"/>
      <c r="W152" s="237">
        <f>V152*K152</f>
        <v>0</v>
      </c>
      <c r="X152" s="237">
        <v>0</v>
      </c>
      <c r="Y152" s="237">
        <f>X152*K152</f>
        <v>0</v>
      </c>
      <c r="Z152" s="237">
        <v>0</v>
      </c>
      <c r="AA152" s="238">
        <f>Z152*K152</f>
        <v>0</v>
      </c>
      <c r="AR152" s="21" t="s">
        <v>251</v>
      </c>
      <c r="AT152" s="21" t="s">
        <v>192</v>
      </c>
      <c r="AU152" s="21" t="s">
        <v>89</v>
      </c>
      <c r="AY152" s="21" t="s">
        <v>191</v>
      </c>
      <c r="BE152" s="152">
        <f>IF(U152="základní",N152,0)</f>
        <v>0</v>
      </c>
      <c r="BF152" s="152">
        <f>IF(U152="snížená",N152,0)</f>
        <v>0</v>
      </c>
      <c r="BG152" s="152">
        <f>IF(U152="zákl. přenesená",N152,0)</f>
        <v>0</v>
      </c>
      <c r="BH152" s="152">
        <f>IF(U152="sníž. přenesená",N152,0)</f>
        <v>0</v>
      </c>
      <c r="BI152" s="152">
        <f>IF(U152="nulová",N152,0)</f>
        <v>0</v>
      </c>
      <c r="BJ152" s="21" t="s">
        <v>89</v>
      </c>
      <c r="BK152" s="152">
        <f>ROUND(L152*K152,2)</f>
        <v>0</v>
      </c>
      <c r="BL152" s="21" t="s">
        <v>251</v>
      </c>
      <c r="BM152" s="21" t="s">
        <v>615</v>
      </c>
    </row>
    <row r="153" s="1" customFormat="1" ht="16.5" customHeight="1">
      <c r="B153" s="46"/>
      <c r="C153" s="228" t="s">
        <v>393</v>
      </c>
      <c r="D153" s="228" t="s">
        <v>192</v>
      </c>
      <c r="E153" s="229" t="s">
        <v>3054</v>
      </c>
      <c r="F153" s="230" t="s">
        <v>3055</v>
      </c>
      <c r="G153" s="230"/>
      <c r="H153" s="230"/>
      <c r="I153" s="230"/>
      <c r="J153" s="231" t="s">
        <v>304</v>
      </c>
      <c r="K153" s="232">
        <v>4</v>
      </c>
      <c r="L153" s="233">
        <v>0</v>
      </c>
      <c r="M153" s="234"/>
      <c r="N153" s="235">
        <f>ROUND(L153*K153,2)</f>
        <v>0</v>
      </c>
      <c r="O153" s="235"/>
      <c r="P153" s="235"/>
      <c r="Q153" s="235"/>
      <c r="R153" s="48"/>
      <c r="T153" s="236" t="s">
        <v>22</v>
      </c>
      <c r="U153" s="56" t="s">
        <v>46</v>
      </c>
      <c r="V153" s="47"/>
      <c r="W153" s="237">
        <f>V153*K153</f>
        <v>0</v>
      </c>
      <c r="X153" s="237">
        <v>0</v>
      </c>
      <c r="Y153" s="237">
        <f>X153*K153</f>
        <v>0</v>
      </c>
      <c r="Z153" s="237">
        <v>0</v>
      </c>
      <c r="AA153" s="238">
        <f>Z153*K153</f>
        <v>0</v>
      </c>
      <c r="AR153" s="21" t="s">
        <v>251</v>
      </c>
      <c r="AT153" s="21" t="s">
        <v>192</v>
      </c>
      <c r="AU153" s="21" t="s">
        <v>89</v>
      </c>
      <c r="AY153" s="21" t="s">
        <v>191</v>
      </c>
      <c r="BE153" s="152">
        <f>IF(U153="základní",N153,0)</f>
        <v>0</v>
      </c>
      <c r="BF153" s="152">
        <f>IF(U153="snížená",N153,0)</f>
        <v>0</v>
      </c>
      <c r="BG153" s="152">
        <f>IF(U153="zákl. přenesená",N153,0)</f>
        <v>0</v>
      </c>
      <c r="BH153" s="152">
        <f>IF(U153="sníž. přenesená",N153,0)</f>
        <v>0</v>
      </c>
      <c r="BI153" s="152">
        <f>IF(U153="nulová",N153,0)</f>
        <v>0</v>
      </c>
      <c r="BJ153" s="21" t="s">
        <v>89</v>
      </c>
      <c r="BK153" s="152">
        <f>ROUND(L153*K153,2)</f>
        <v>0</v>
      </c>
      <c r="BL153" s="21" t="s">
        <v>251</v>
      </c>
      <c r="BM153" s="21" t="s">
        <v>624</v>
      </c>
    </row>
    <row r="154" s="10" customFormat="1" ht="37.44" customHeight="1">
      <c r="B154" s="215"/>
      <c r="C154" s="216"/>
      <c r="D154" s="217" t="s">
        <v>2999</v>
      </c>
      <c r="E154" s="217"/>
      <c r="F154" s="217"/>
      <c r="G154" s="217"/>
      <c r="H154" s="217"/>
      <c r="I154" s="217"/>
      <c r="J154" s="217"/>
      <c r="K154" s="217"/>
      <c r="L154" s="217"/>
      <c r="M154" s="217"/>
      <c r="N154" s="241">
        <f>BK154</f>
        <v>0</v>
      </c>
      <c r="O154" s="242"/>
      <c r="P154" s="242"/>
      <c r="Q154" s="242"/>
      <c r="R154" s="218"/>
      <c r="T154" s="219"/>
      <c r="U154" s="216"/>
      <c r="V154" s="216"/>
      <c r="W154" s="220">
        <f>SUM(W155:W156)</f>
        <v>0</v>
      </c>
      <c r="X154" s="216"/>
      <c r="Y154" s="220">
        <f>SUM(Y155:Y156)</f>
        <v>0</v>
      </c>
      <c r="Z154" s="216"/>
      <c r="AA154" s="221">
        <f>SUM(AA155:AA156)</f>
        <v>0</v>
      </c>
      <c r="AR154" s="222" t="s">
        <v>96</v>
      </c>
      <c r="AT154" s="223" t="s">
        <v>80</v>
      </c>
      <c r="AU154" s="223" t="s">
        <v>81</v>
      </c>
      <c r="AY154" s="222" t="s">
        <v>191</v>
      </c>
      <c r="BK154" s="224">
        <f>SUM(BK155:BK156)</f>
        <v>0</v>
      </c>
    </row>
    <row r="155" s="1" customFormat="1" ht="16.5" customHeight="1">
      <c r="B155" s="46"/>
      <c r="C155" s="228" t="s">
        <v>398</v>
      </c>
      <c r="D155" s="228" t="s">
        <v>192</v>
      </c>
      <c r="E155" s="229" t="s">
        <v>3056</v>
      </c>
      <c r="F155" s="230" t="s">
        <v>3057</v>
      </c>
      <c r="G155" s="230"/>
      <c r="H155" s="230"/>
      <c r="I155" s="230"/>
      <c r="J155" s="231" t="s">
        <v>1767</v>
      </c>
      <c r="K155" s="232">
        <v>1</v>
      </c>
      <c r="L155" s="233">
        <v>0</v>
      </c>
      <c r="M155" s="234"/>
      <c r="N155" s="235">
        <f>ROUND(L155*K155,2)</f>
        <v>0</v>
      </c>
      <c r="O155" s="235"/>
      <c r="P155" s="235"/>
      <c r="Q155" s="235"/>
      <c r="R155" s="48"/>
      <c r="T155" s="236" t="s">
        <v>22</v>
      </c>
      <c r="U155" s="56" t="s">
        <v>46</v>
      </c>
      <c r="V155" s="47"/>
      <c r="W155" s="237">
        <f>V155*K155</f>
        <v>0</v>
      </c>
      <c r="X155" s="237">
        <v>0</v>
      </c>
      <c r="Y155" s="237">
        <f>X155*K155</f>
        <v>0</v>
      </c>
      <c r="Z155" s="237">
        <v>0</v>
      </c>
      <c r="AA155" s="238">
        <f>Z155*K155</f>
        <v>0</v>
      </c>
      <c r="AR155" s="21" t="s">
        <v>251</v>
      </c>
      <c r="AT155" s="21" t="s">
        <v>192</v>
      </c>
      <c r="AU155" s="21" t="s">
        <v>89</v>
      </c>
      <c r="AY155" s="21" t="s">
        <v>191</v>
      </c>
      <c r="BE155" s="152">
        <f>IF(U155="základní",N155,0)</f>
        <v>0</v>
      </c>
      <c r="BF155" s="152">
        <f>IF(U155="snížená",N155,0)</f>
        <v>0</v>
      </c>
      <c r="BG155" s="152">
        <f>IF(U155="zákl. přenesená",N155,0)</f>
        <v>0</v>
      </c>
      <c r="BH155" s="152">
        <f>IF(U155="sníž. přenesená",N155,0)</f>
        <v>0</v>
      </c>
      <c r="BI155" s="152">
        <f>IF(U155="nulová",N155,0)</f>
        <v>0</v>
      </c>
      <c r="BJ155" s="21" t="s">
        <v>89</v>
      </c>
      <c r="BK155" s="152">
        <f>ROUND(L155*K155,2)</f>
        <v>0</v>
      </c>
      <c r="BL155" s="21" t="s">
        <v>251</v>
      </c>
      <c r="BM155" s="21" t="s">
        <v>634</v>
      </c>
    </row>
    <row r="156" s="1" customFormat="1" ht="16.5" customHeight="1">
      <c r="B156" s="46"/>
      <c r="C156" s="47"/>
      <c r="D156" s="47"/>
      <c r="E156" s="47"/>
      <c r="F156" s="258" t="s">
        <v>2597</v>
      </c>
      <c r="G156" s="67"/>
      <c r="H156" s="67"/>
      <c r="I156" s="67"/>
      <c r="J156" s="47"/>
      <c r="K156" s="47"/>
      <c r="L156" s="47"/>
      <c r="M156" s="47"/>
      <c r="N156" s="47"/>
      <c r="O156" s="47"/>
      <c r="P156" s="47"/>
      <c r="Q156" s="47"/>
      <c r="R156" s="48"/>
      <c r="T156" s="197"/>
      <c r="U156" s="47"/>
      <c r="V156" s="47"/>
      <c r="W156" s="47"/>
      <c r="X156" s="47"/>
      <c r="Y156" s="47"/>
      <c r="Z156" s="47"/>
      <c r="AA156" s="100"/>
      <c r="AT156" s="21" t="s">
        <v>312</v>
      </c>
      <c r="AU156" s="21" t="s">
        <v>89</v>
      </c>
    </row>
    <row r="157" s="1" customFormat="1" ht="49.92" customHeight="1">
      <c r="B157" s="46"/>
      <c r="C157" s="47"/>
      <c r="D157" s="217" t="s">
        <v>282</v>
      </c>
      <c r="E157" s="47"/>
      <c r="F157" s="47"/>
      <c r="G157" s="47"/>
      <c r="H157" s="47"/>
      <c r="I157" s="47"/>
      <c r="J157" s="47"/>
      <c r="K157" s="47"/>
      <c r="L157" s="47"/>
      <c r="M157" s="47"/>
      <c r="N157" s="261">
        <f>BK157</f>
        <v>0</v>
      </c>
      <c r="O157" s="262"/>
      <c r="P157" s="262"/>
      <c r="Q157" s="262"/>
      <c r="R157" s="48"/>
      <c r="T157" s="197"/>
      <c r="U157" s="47"/>
      <c r="V157" s="47"/>
      <c r="W157" s="47"/>
      <c r="X157" s="47"/>
      <c r="Y157" s="47"/>
      <c r="Z157" s="47"/>
      <c r="AA157" s="100"/>
      <c r="AT157" s="21" t="s">
        <v>80</v>
      </c>
      <c r="AU157" s="21" t="s">
        <v>81</v>
      </c>
      <c r="AY157" s="21" t="s">
        <v>283</v>
      </c>
      <c r="BK157" s="152">
        <f>SUM(BK158:BK162)</f>
        <v>0</v>
      </c>
    </row>
    <row r="158" s="1" customFormat="1" ht="22.32" customHeight="1">
      <c r="B158" s="46"/>
      <c r="C158" s="243" t="s">
        <v>22</v>
      </c>
      <c r="D158" s="243" t="s">
        <v>192</v>
      </c>
      <c r="E158" s="244" t="s">
        <v>22</v>
      </c>
      <c r="F158" s="245" t="s">
        <v>22</v>
      </c>
      <c r="G158" s="245"/>
      <c r="H158" s="245"/>
      <c r="I158" s="245"/>
      <c r="J158" s="246" t="s">
        <v>22</v>
      </c>
      <c r="K158" s="247"/>
      <c r="L158" s="233"/>
      <c r="M158" s="235"/>
      <c r="N158" s="235">
        <f>BK158</f>
        <v>0</v>
      </c>
      <c r="O158" s="235"/>
      <c r="P158" s="235"/>
      <c r="Q158" s="235"/>
      <c r="R158" s="48"/>
      <c r="T158" s="236" t="s">
        <v>22</v>
      </c>
      <c r="U158" s="248" t="s">
        <v>46</v>
      </c>
      <c r="V158" s="47"/>
      <c r="W158" s="47"/>
      <c r="X158" s="47"/>
      <c r="Y158" s="47"/>
      <c r="Z158" s="47"/>
      <c r="AA158" s="100"/>
      <c r="AT158" s="21" t="s">
        <v>283</v>
      </c>
      <c r="AU158" s="21" t="s">
        <v>89</v>
      </c>
      <c r="AY158" s="21" t="s">
        <v>283</v>
      </c>
      <c r="BE158" s="152">
        <f>IF(U158="základní",N158,0)</f>
        <v>0</v>
      </c>
      <c r="BF158" s="152">
        <f>IF(U158="snížená",N158,0)</f>
        <v>0</v>
      </c>
      <c r="BG158" s="152">
        <f>IF(U158="zákl. přenesená",N158,0)</f>
        <v>0</v>
      </c>
      <c r="BH158" s="152">
        <f>IF(U158="sníž. přenesená",N158,0)</f>
        <v>0</v>
      </c>
      <c r="BI158" s="152">
        <f>IF(U158="nulová",N158,0)</f>
        <v>0</v>
      </c>
      <c r="BJ158" s="21" t="s">
        <v>89</v>
      </c>
      <c r="BK158" s="152">
        <f>L158*K158</f>
        <v>0</v>
      </c>
    </row>
    <row r="159" s="1" customFormat="1" ht="22.32" customHeight="1">
      <c r="B159" s="46"/>
      <c r="C159" s="243" t="s">
        <v>22</v>
      </c>
      <c r="D159" s="243" t="s">
        <v>192</v>
      </c>
      <c r="E159" s="244" t="s">
        <v>22</v>
      </c>
      <c r="F159" s="245" t="s">
        <v>22</v>
      </c>
      <c r="G159" s="245"/>
      <c r="H159" s="245"/>
      <c r="I159" s="245"/>
      <c r="J159" s="246" t="s">
        <v>22</v>
      </c>
      <c r="K159" s="247"/>
      <c r="L159" s="233"/>
      <c r="M159" s="235"/>
      <c r="N159" s="235">
        <f>BK159</f>
        <v>0</v>
      </c>
      <c r="O159" s="235"/>
      <c r="P159" s="235"/>
      <c r="Q159" s="235"/>
      <c r="R159" s="48"/>
      <c r="T159" s="236" t="s">
        <v>22</v>
      </c>
      <c r="U159" s="248" t="s">
        <v>46</v>
      </c>
      <c r="V159" s="47"/>
      <c r="W159" s="47"/>
      <c r="X159" s="47"/>
      <c r="Y159" s="47"/>
      <c r="Z159" s="47"/>
      <c r="AA159" s="100"/>
      <c r="AT159" s="21" t="s">
        <v>283</v>
      </c>
      <c r="AU159" s="21" t="s">
        <v>89</v>
      </c>
      <c r="AY159" s="21" t="s">
        <v>283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L159*K159</f>
        <v>0</v>
      </c>
    </row>
    <row r="160" s="1" customFormat="1" ht="22.32" customHeight="1">
      <c r="B160" s="46"/>
      <c r="C160" s="243" t="s">
        <v>22</v>
      </c>
      <c r="D160" s="243" t="s">
        <v>192</v>
      </c>
      <c r="E160" s="244" t="s">
        <v>22</v>
      </c>
      <c r="F160" s="245" t="s">
        <v>22</v>
      </c>
      <c r="G160" s="245"/>
      <c r="H160" s="245"/>
      <c r="I160" s="245"/>
      <c r="J160" s="246" t="s">
        <v>22</v>
      </c>
      <c r="K160" s="247"/>
      <c r="L160" s="233"/>
      <c r="M160" s="235"/>
      <c r="N160" s="235">
        <f>BK160</f>
        <v>0</v>
      </c>
      <c r="O160" s="235"/>
      <c r="P160" s="235"/>
      <c r="Q160" s="235"/>
      <c r="R160" s="48"/>
      <c r="T160" s="236" t="s">
        <v>22</v>
      </c>
      <c r="U160" s="248" t="s">
        <v>46</v>
      </c>
      <c r="V160" s="47"/>
      <c r="W160" s="47"/>
      <c r="X160" s="47"/>
      <c r="Y160" s="47"/>
      <c r="Z160" s="47"/>
      <c r="AA160" s="100"/>
      <c r="AT160" s="21" t="s">
        <v>283</v>
      </c>
      <c r="AU160" s="21" t="s">
        <v>89</v>
      </c>
      <c r="AY160" s="21" t="s">
        <v>283</v>
      </c>
      <c r="BE160" s="152">
        <f>IF(U160="základní",N160,0)</f>
        <v>0</v>
      </c>
      <c r="BF160" s="152">
        <f>IF(U160="snížená",N160,0)</f>
        <v>0</v>
      </c>
      <c r="BG160" s="152">
        <f>IF(U160="zákl. přenesená",N160,0)</f>
        <v>0</v>
      </c>
      <c r="BH160" s="152">
        <f>IF(U160="sníž. přenesená",N160,0)</f>
        <v>0</v>
      </c>
      <c r="BI160" s="152">
        <f>IF(U160="nulová",N160,0)</f>
        <v>0</v>
      </c>
      <c r="BJ160" s="21" t="s">
        <v>89</v>
      </c>
      <c r="BK160" s="152">
        <f>L160*K160</f>
        <v>0</v>
      </c>
    </row>
    <row r="161" s="1" customFormat="1" ht="22.32" customHeight="1">
      <c r="B161" s="46"/>
      <c r="C161" s="243" t="s">
        <v>22</v>
      </c>
      <c r="D161" s="243" t="s">
        <v>192</v>
      </c>
      <c r="E161" s="244" t="s">
        <v>22</v>
      </c>
      <c r="F161" s="245" t="s">
        <v>22</v>
      </c>
      <c r="G161" s="245"/>
      <c r="H161" s="245"/>
      <c r="I161" s="245"/>
      <c r="J161" s="246" t="s">
        <v>22</v>
      </c>
      <c r="K161" s="247"/>
      <c r="L161" s="233"/>
      <c r="M161" s="235"/>
      <c r="N161" s="235">
        <f>BK161</f>
        <v>0</v>
      </c>
      <c r="O161" s="235"/>
      <c r="P161" s="235"/>
      <c r="Q161" s="235"/>
      <c r="R161" s="48"/>
      <c r="T161" s="236" t="s">
        <v>22</v>
      </c>
      <c r="U161" s="248" t="s">
        <v>46</v>
      </c>
      <c r="V161" s="47"/>
      <c r="W161" s="47"/>
      <c r="X161" s="47"/>
      <c r="Y161" s="47"/>
      <c r="Z161" s="47"/>
      <c r="AA161" s="100"/>
      <c r="AT161" s="21" t="s">
        <v>283</v>
      </c>
      <c r="AU161" s="21" t="s">
        <v>89</v>
      </c>
      <c r="AY161" s="21" t="s">
        <v>283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L161*K161</f>
        <v>0</v>
      </c>
    </row>
    <row r="162" s="1" customFormat="1" ht="22.32" customHeight="1">
      <c r="B162" s="46"/>
      <c r="C162" s="243" t="s">
        <v>22</v>
      </c>
      <c r="D162" s="243" t="s">
        <v>192</v>
      </c>
      <c r="E162" s="244" t="s">
        <v>22</v>
      </c>
      <c r="F162" s="245" t="s">
        <v>22</v>
      </c>
      <c r="G162" s="245"/>
      <c r="H162" s="245"/>
      <c r="I162" s="245"/>
      <c r="J162" s="246" t="s">
        <v>22</v>
      </c>
      <c r="K162" s="247"/>
      <c r="L162" s="233"/>
      <c r="M162" s="235"/>
      <c r="N162" s="235">
        <f>BK162</f>
        <v>0</v>
      </c>
      <c r="O162" s="235"/>
      <c r="P162" s="235"/>
      <c r="Q162" s="235"/>
      <c r="R162" s="48"/>
      <c r="T162" s="236" t="s">
        <v>22</v>
      </c>
      <c r="U162" s="248" t="s">
        <v>46</v>
      </c>
      <c r="V162" s="72"/>
      <c r="W162" s="72"/>
      <c r="X162" s="72"/>
      <c r="Y162" s="72"/>
      <c r="Z162" s="72"/>
      <c r="AA162" s="74"/>
      <c r="AT162" s="21" t="s">
        <v>283</v>
      </c>
      <c r="AU162" s="21" t="s">
        <v>89</v>
      </c>
      <c r="AY162" s="21" t="s">
        <v>283</v>
      </c>
      <c r="BE162" s="152">
        <f>IF(U162="základní",N162,0)</f>
        <v>0</v>
      </c>
      <c r="BF162" s="152">
        <f>IF(U162="snížená",N162,0)</f>
        <v>0</v>
      </c>
      <c r="BG162" s="152">
        <f>IF(U162="zákl. přenesená",N162,0)</f>
        <v>0</v>
      </c>
      <c r="BH162" s="152">
        <f>IF(U162="sníž. přenesená",N162,0)</f>
        <v>0</v>
      </c>
      <c r="BI162" s="152">
        <f>IF(U162="nulová",N162,0)</f>
        <v>0</v>
      </c>
      <c r="BJ162" s="21" t="s">
        <v>89</v>
      </c>
      <c r="BK162" s="152">
        <f>L162*K162</f>
        <v>0</v>
      </c>
    </row>
    <row r="163" s="1" customFormat="1" ht="6.96" customHeight="1">
      <c r="B163" s="75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7"/>
    </row>
  </sheetData>
  <sheetProtection sheet="1" objects="1" scenarios="1" spinCount="10" saltValue="g/PHWJRzD7sWZmN7qpel/E1gq28la5Ab4vThM9ei5nrokCOn5bcSiJhcRC7/TNKqndLC6D2jWvmC9VFXvX7IxA==" hashValue="TUT5u1b0T6hXKAjVLhC0PXMZp1wFpCvPwNkWwn98wqw2B0mJFbCiv3uf05JPwbkqW76/XwK/NYdSTpZ0Uq/5KQ==" algorithmName="SHA-512" password="CC35"/>
  <mergeCells count="179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6:Q96"/>
    <mergeCell ref="D97:H97"/>
    <mergeCell ref="N97:Q97"/>
    <mergeCell ref="D98:H98"/>
    <mergeCell ref="N98:Q98"/>
    <mergeCell ref="D99:H99"/>
    <mergeCell ref="N99:Q99"/>
    <mergeCell ref="D100:H100"/>
    <mergeCell ref="N100:Q100"/>
    <mergeCell ref="D101:H101"/>
    <mergeCell ref="N101:Q101"/>
    <mergeCell ref="N102:Q102"/>
    <mergeCell ref="L104:Q104"/>
    <mergeCell ref="C110:Q110"/>
    <mergeCell ref="F112:P112"/>
    <mergeCell ref="F113:P113"/>
    <mergeCell ref="F114:P114"/>
    <mergeCell ref="M116:P116"/>
    <mergeCell ref="M118:Q118"/>
    <mergeCell ref="M119:Q119"/>
    <mergeCell ref="F121:I121"/>
    <mergeCell ref="L121:M121"/>
    <mergeCell ref="N121:Q121"/>
    <mergeCell ref="F124:I124"/>
    <mergeCell ref="L124:M124"/>
    <mergeCell ref="N124:Q124"/>
    <mergeCell ref="F125:I125"/>
    <mergeCell ref="L125:M125"/>
    <mergeCell ref="N125:Q125"/>
    <mergeCell ref="F126:I126"/>
    <mergeCell ref="L126:M126"/>
    <mergeCell ref="N126:Q126"/>
    <mergeCell ref="F127:I127"/>
    <mergeCell ref="L127:M127"/>
    <mergeCell ref="N127:Q127"/>
    <mergeCell ref="F128:I128"/>
    <mergeCell ref="L128:M128"/>
    <mergeCell ref="N128:Q128"/>
    <mergeCell ref="F129:I129"/>
    <mergeCell ref="L129:M129"/>
    <mergeCell ref="N129:Q129"/>
    <mergeCell ref="F130:I130"/>
    <mergeCell ref="L130:M130"/>
    <mergeCell ref="N130:Q130"/>
    <mergeCell ref="F131:I131"/>
    <mergeCell ref="L131:M131"/>
    <mergeCell ref="N131:Q131"/>
    <mergeCell ref="F132:I132"/>
    <mergeCell ref="L132:M132"/>
    <mergeCell ref="N132:Q132"/>
    <mergeCell ref="F133:I133"/>
    <mergeCell ref="L133:M133"/>
    <mergeCell ref="N133:Q133"/>
    <mergeCell ref="F134:I134"/>
    <mergeCell ref="L134:M134"/>
    <mergeCell ref="N134:Q134"/>
    <mergeCell ref="F135:I135"/>
    <mergeCell ref="L135:M135"/>
    <mergeCell ref="N135:Q135"/>
    <mergeCell ref="F136:I136"/>
    <mergeCell ref="L136:M136"/>
    <mergeCell ref="N136:Q136"/>
    <mergeCell ref="F137:I137"/>
    <mergeCell ref="L137:M137"/>
    <mergeCell ref="N137:Q137"/>
    <mergeCell ref="F138:I138"/>
    <mergeCell ref="L138:M138"/>
    <mergeCell ref="N138:Q138"/>
    <mergeCell ref="F140:I140"/>
    <mergeCell ref="L140:M140"/>
    <mergeCell ref="N140:Q140"/>
    <mergeCell ref="F141:I141"/>
    <mergeCell ref="L141:M141"/>
    <mergeCell ref="N141:Q141"/>
    <mergeCell ref="F142:I142"/>
    <mergeCell ref="L142:M142"/>
    <mergeCell ref="N142:Q142"/>
    <mergeCell ref="F143:I143"/>
    <mergeCell ref="L143:M143"/>
    <mergeCell ref="N143:Q143"/>
    <mergeCell ref="F144:I144"/>
    <mergeCell ref="L144:M144"/>
    <mergeCell ref="N144:Q144"/>
    <mergeCell ref="F145:I145"/>
    <mergeCell ref="L145:M145"/>
    <mergeCell ref="N145:Q145"/>
    <mergeCell ref="F146:I146"/>
    <mergeCell ref="L146:M146"/>
    <mergeCell ref="N146:Q146"/>
    <mergeCell ref="F147:I147"/>
    <mergeCell ref="L147:M147"/>
    <mergeCell ref="N147:Q147"/>
    <mergeCell ref="F149:I149"/>
    <mergeCell ref="L149:M149"/>
    <mergeCell ref="N149:Q149"/>
    <mergeCell ref="F150:I150"/>
    <mergeCell ref="L150:M150"/>
    <mergeCell ref="N150:Q150"/>
    <mergeCell ref="F151:I151"/>
    <mergeCell ref="L151:M151"/>
    <mergeCell ref="N151:Q151"/>
    <mergeCell ref="F152:I152"/>
    <mergeCell ref="L152:M152"/>
    <mergeCell ref="N152:Q152"/>
    <mergeCell ref="F153:I153"/>
    <mergeCell ref="L153:M153"/>
    <mergeCell ref="N153:Q153"/>
    <mergeCell ref="F155:I155"/>
    <mergeCell ref="L155:M155"/>
    <mergeCell ref="N155:Q155"/>
    <mergeCell ref="F156:I156"/>
    <mergeCell ref="F158:I158"/>
    <mergeCell ref="L158:M158"/>
    <mergeCell ref="N158:Q158"/>
    <mergeCell ref="F159:I159"/>
    <mergeCell ref="L159:M159"/>
    <mergeCell ref="N159:Q159"/>
    <mergeCell ref="F160:I160"/>
    <mergeCell ref="L160:M160"/>
    <mergeCell ref="N160:Q160"/>
    <mergeCell ref="F161:I161"/>
    <mergeCell ref="L161:M161"/>
    <mergeCell ref="N161:Q161"/>
    <mergeCell ref="F162:I162"/>
    <mergeCell ref="L162:M162"/>
    <mergeCell ref="N162:Q162"/>
    <mergeCell ref="N122:Q122"/>
    <mergeCell ref="N123:Q123"/>
    <mergeCell ref="N139:Q139"/>
    <mergeCell ref="N148:Q148"/>
    <mergeCell ref="N154:Q154"/>
    <mergeCell ref="N157:Q157"/>
    <mergeCell ref="H1:K1"/>
    <mergeCell ref="S2:AC2"/>
  </mergeCells>
  <dataValidations count="2">
    <dataValidation type="list" allowBlank="1" showInputMessage="1" showErrorMessage="1" error="Povoleny jsou hodnoty K, M." sqref="D158:D163">
      <formula1>"K, M"</formula1>
    </dataValidation>
    <dataValidation type="list" allowBlank="1" showInputMessage="1" showErrorMessage="1" error="Povoleny jsou hodnoty základní, snížená, zákl. přenesená, sníž. přenesená, nulová." sqref="U158:U163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21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90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s="1" customFormat="1" ht="32.88" customHeight="1">
      <c r="B7" s="46"/>
      <c r="C7" s="47"/>
      <c r="D7" s="35" t="s">
        <v>150</v>
      </c>
      <c r="E7" s="47"/>
      <c r="F7" s="36" t="s">
        <v>151</v>
      </c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8"/>
    </row>
    <row r="8" s="1" customFormat="1" ht="14.4" customHeight="1">
      <c r="B8" s="46"/>
      <c r="C8" s="47"/>
      <c r="D8" s="38" t="s">
        <v>21</v>
      </c>
      <c r="E8" s="47"/>
      <c r="F8" s="33" t="s">
        <v>22</v>
      </c>
      <c r="G8" s="47"/>
      <c r="H8" s="47"/>
      <c r="I8" s="47"/>
      <c r="J8" s="47"/>
      <c r="K8" s="47"/>
      <c r="L8" s="47"/>
      <c r="M8" s="38" t="s">
        <v>23</v>
      </c>
      <c r="N8" s="47"/>
      <c r="O8" s="33" t="s">
        <v>22</v>
      </c>
      <c r="P8" s="47"/>
      <c r="Q8" s="47"/>
      <c r="R8" s="48"/>
    </row>
    <row r="9" s="1" customFormat="1" ht="14.4" customHeight="1">
      <c r="B9" s="46"/>
      <c r="C9" s="47"/>
      <c r="D9" s="38" t="s">
        <v>24</v>
      </c>
      <c r="E9" s="47"/>
      <c r="F9" s="33" t="s">
        <v>25</v>
      </c>
      <c r="G9" s="47"/>
      <c r="H9" s="47"/>
      <c r="I9" s="47"/>
      <c r="J9" s="47"/>
      <c r="K9" s="47"/>
      <c r="L9" s="47"/>
      <c r="M9" s="38" t="s">
        <v>26</v>
      </c>
      <c r="N9" s="47"/>
      <c r="O9" s="164">
        <f>'Rekapitulace stavby'!AN8</f>
        <v>0</v>
      </c>
      <c r="P9" s="90"/>
      <c r="Q9" s="47"/>
      <c r="R9" s="48"/>
    </row>
    <row r="10" s="1" customFormat="1" ht="10.8" customHeight="1"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8"/>
    </row>
    <row r="11" s="1" customFormat="1" ht="14.4" customHeight="1">
      <c r="B11" s="46"/>
      <c r="C11" s="47"/>
      <c r="D11" s="38" t="s">
        <v>28</v>
      </c>
      <c r="E11" s="47"/>
      <c r="F11" s="47"/>
      <c r="G11" s="47"/>
      <c r="H11" s="47"/>
      <c r="I11" s="47"/>
      <c r="J11" s="47"/>
      <c r="K11" s="47"/>
      <c r="L11" s="47"/>
      <c r="M11" s="38" t="s">
        <v>29</v>
      </c>
      <c r="N11" s="47"/>
      <c r="O11" s="33" t="s">
        <v>30</v>
      </c>
      <c r="P11" s="33"/>
      <c r="Q11" s="47"/>
      <c r="R11" s="48"/>
    </row>
    <row r="12" s="1" customFormat="1" ht="18" customHeight="1">
      <c r="B12" s="46"/>
      <c r="C12" s="47"/>
      <c r="D12" s="47"/>
      <c r="E12" s="33" t="s">
        <v>31</v>
      </c>
      <c r="F12" s="47"/>
      <c r="G12" s="47"/>
      <c r="H12" s="47"/>
      <c r="I12" s="47"/>
      <c r="J12" s="47"/>
      <c r="K12" s="47"/>
      <c r="L12" s="47"/>
      <c r="M12" s="38" t="s">
        <v>32</v>
      </c>
      <c r="N12" s="47"/>
      <c r="O12" s="33" t="s">
        <v>22</v>
      </c>
      <c r="P12" s="33"/>
      <c r="Q12" s="47"/>
      <c r="R12" s="48"/>
    </row>
    <row r="13" s="1" customFormat="1" ht="6.96" customHeight="1">
      <c r="B13" s="46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8"/>
    </row>
    <row r="14" s="1" customFormat="1" ht="14.4" customHeight="1">
      <c r="B14" s="46"/>
      <c r="C14" s="47"/>
      <c r="D14" s="38" t="s">
        <v>33</v>
      </c>
      <c r="E14" s="47"/>
      <c r="F14" s="47"/>
      <c r="G14" s="47"/>
      <c r="H14" s="47"/>
      <c r="I14" s="47"/>
      <c r="J14" s="47"/>
      <c r="K14" s="47"/>
      <c r="L14" s="47"/>
      <c r="M14" s="38" t="s">
        <v>29</v>
      </c>
      <c r="N14" s="47"/>
      <c r="O14" s="39" t="s">
        <v>22</v>
      </c>
      <c r="P14" s="33"/>
      <c r="Q14" s="47"/>
      <c r="R14" s="48"/>
    </row>
    <row r="15" s="1" customFormat="1" ht="18" customHeight="1">
      <c r="B15" s="46"/>
      <c r="C15" s="47"/>
      <c r="D15" s="47"/>
      <c r="E15" s="39" t="s">
        <v>152</v>
      </c>
      <c r="F15" s="165"/>
      <c r="G15" s="165"/>
      <c r="H15" s="165"/>
      <c r="I15" s="165"/>
      <c r="J15" s="165"/>
      <c r="K15" s="165"/>
      <c r="L15" s="165"/>
      <c r="M15" s="38" t="s">
        <v>32</v>
      </c>
      <c r="N15" s="47"/>
      <c r="O15" s="39" t="s">
        <v>22</v>
      </c>
      <c r="P15" s="33"/>
      <c r="Q15" s="47"/>
      <c r="R15" s="48"/>
    </row>
    <row r="16" s="1" customFormat="1" ht="6.96" customHeight="1">
      <c r="B16" s="46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8"/>
    </row>
    <row r="17" s="1" customFormat="1" ht="14.4" customHeight="1">
      <c r="B17" s="46"/>
      <c r="C17" s="47"/>
      <c r="D17" s="38" t="s">
        <v>35</v>
      </c>
      <c r="E17" s="47"/>
      <c r="F17" s="47"/>
      <c r="G17" s="47"/>
      <c r="H17" s="47"/>
      <c r="I17" s="47"/>
      <c r="J17" s="47"/>
      <c r="K17" s="47"/>
      <c r="L17" s="47"/>
      <c r="M17" s="38" t="s">
        <v>29</v>
      </c>
      <c r="N17" s="47"/>
      <c r="O17" s="33" t="s">
        <v>30</v>
      </c>
      <c r="P17" s="33"/>
      <c r="Q17" s="47"/>
      <c r="R17" s="48"/>
    </row>
    <row r="18" s="1" customFormat="1" ht="18" customHeight="1">
      <c r="B18" s="46"/>
      <c r="C18" s="47"/>
      <c r="D18" s="47"/>
      <c r="E18" s="33" t="s">
        <v>31</v>
      </c>
      <c r="F18" s="47"/>
      <c r="G18" s="47"/>
      <c r="H18" s="47"/>
      <c r="I18" s="47"/>
      <c r="J18" s="47"/>
      <c r="K18" s="47"/>
      <c r="L18" s="47"/>
      <c r="M18" s="38" t="s">
        <v>32</v>
      </c>
      <c r="N18" s="47"/>
      <c r="O18" s="33" t="s">
        <v>22</v>
      </c>
      <c r="P18" s="33"/>
      <c r="Q18" s="47"/>
      <c r="R18" s="48"/>
    </row>
    <row r="19" s="1" customFormat="1" ht="6.96" customHeight="1">
      <c r="B19" s="46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8"/>
    </row>
    <row r="20" s="1" customFormat="1" ht="14.4" customHeight="1">
      <c r="B20" s="46"/>
      <c r="C20" s="47"/>
      <c r="D20" s="38" t="s">
        <v>37</v>
      </c>
      <c r="E20" s="47"/>
      <c r="F20" s="47"/>
      <c r="G20" s="47"/>
      <c r="H20" s="47"/>
      <c r="I20" s="47"/>
      <c r="J20" s="47"/>
      <c r="K20" s="47"/>
      <c r="L20" s="47"/>
      <c r="M20" s="38" t="s">
        <v>29</v>
      </c>
      <c r="N20" s="47"/>
      <c r="O20" s="33" t="s">
        <v>38</v>
      </c>
      <c r="P20" s="33"/>
      <c r="Q20" s="47"/>
      <c r="R20" s="48"/>
    </row>
    <row r="21" s="1" customFormat="1" ht="18" customHeight="1">
      <c r="B21" s="46"/>
      <c r="C21" s="47"/>
      <c r="D21" s="47"/>
      <c r="E21" s="33" t="s">
        <v>39</v>
      </c>
      <c r="F21" s="47"/>
      <c r="G21" s="47"/>
      <c r="H21" s="47"/>
      <c r="I21" s="47"/>
      <c r="J21" s="47"/>
      <c r="K21" s="47"/>
      <c r="L21" s="47"/>
      <c r="M21" s="38" t="s">
        <v>32</v>
      </c>
      <c r="N21" s="47"/>
      <c r="O21" s="33" t="s">
        <v>22</v>
      </c>
      <c r="P21" s="33"/>
      <c r="Q21" s="47"/>
      <c r="R21" s="48"/>
    </row>
    <row r="22" s="1" customFormat="1" ht="6.96" customHeight="1">
      <c r="B22" s="46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8"/>
    </row>
    <row r="23" s="1" customFormat="1" ht="14.4" customHeight="1">
      <c r="B23" s="46"/>
      <c r="C23" s="47"/>
      <c r="D23" s="38" t="s">
        <v>40</v>
      </c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270.75" customHeight="1">
      <c r="B24" s="46"/>
      <c r="C24" s="47"/>
      <c r="D24" s="47"/>
      <c r="E24" s="42" t="s">
        <v>153</v>
      </c>
      <c r="F24" s="42"/>
      <c r="G24" s="42"/>
      <c r="H24" s="42"/>
      <c r="I24" s="42"/>
      <c r="J24" s="42"/>
      <c r="K24" s="42"/>
      <c r="L24" s="42"/>
      <c r="M24" s="47"/>
      <c r="N24" s="47"/>
      <c r="O24" s="47"/>
      <c r="P24" s="47"/>
      <c r="Q24" s="47"/>
      <c r="R24" s="48"/>
    </row>
    <row r="25" s="1" customFormat="1" ht="6.96" customHeight="1">
      <c r="B25" s="46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47"/>
      <c r="R26" s="48"/>
    </row>
    <row r="27" s="1" customFormat="1" ht="14.4" customHeight="1">
      <c r="B27" s="46"/>
      <c r="C27" s="47"/>
      <c r="D27" s="166" t="s">
        <v>154</v>
      </c>
      <c r="E27" s="47"/>
      <c r="F27" s="47"/>
      <c r="G27" s="47"/>
      <c r="H27" s="47"/>
      <c r="I27" s="47"/>
      <c r="J27" s="47"/>
      <c r="K27" s="47"/>
      <c r="L27" s="47"/>
      <c r="M27" s="45">
        <f>N88</f>
        <v>0</v>
      </c>
      <c r="N27" s="45"/>
      <c r="O27" s="45"/>
      <c r="P27" s="45"/>
      <c r="Q27" s="47"/>
      <c r="R27" s="48"/>
    </row>
    <row r="28" s="1" customFormat="1" ht="14.4" customHeight="1">
      <c r="B28" s="46"/>
      <c r="C28" s="47"/>
      <c r="D28" s="44" t="s">
        <v>138</v>
      </c>
      <c r="E28" s="47"/>
      <c r="F28" s="47"/>
      <c r="G28" s="47"/>
      <c r="H28" s="47"/>
      <c r="I28" s="47"/>
      <c r="J28" s="47"/>
      <c r="K28" s="47"/>
      <c r="L28" s="47"/>
      <c r="M28" s="45">
        <f>N98</f>
        <v>0</v>
      </c>
      <c r="N28" s="45"/>
      <c r="O28" s="45"/>
      <c r="P28" s="45"/>
      <c r="Q28" s="47"/>
      <c r="R28" s="48"/>
    </row>
    <row r="29" s="1" customFormat="1" ht="6.96" customHeight="1">
      <c r="B29" s="46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8"/>
    </row>
    <row r="30" s="1" customFormat="1" ht="25.44" customHeight="1">
      <c r="B30" s="46"/>
      <c r="C30" s="47"/>
      <c r="D30" s="167" t="s">
        <v>44</v>
      </c>
      <c r="E30" s="47"/>
      <c r="F30" s="47"/>
      <c r="G30" s="47"/>
      <c r="H30" s="47"/>
      <c r="I30" s="47"/>
      <c r="J30" s="47"/>
      <c r="K30" s="47"/>
      <c r="L30" s="47"/>
      <c r="M30" s="168">
        <f>ROUND(M27+M28,2)</f>
        <v>0</v>
      </c>
      <c r="N30" s="47"/>
      <c r="O30" s="47"/>
      <c r="P30" s="47"/>
      <c r="Q30" s="47"/>
      <c r="R30" s="48"/>
    </row>
    <row r="31" s="1" customFormat="1" ht="6.96" customHeight="1">
      <c r="B31" s="46"/>
      <c r="C31" s="4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47"/>
      <c r="R31" s="48"/>
    </row>
    <row r="32" s="1" customFormat="1" ht="14.4" customHeight="1">
      <c r="B32" s="46"/>
      <c r="C32" s="47"/>
      <c r="D32" s="54" t="s">
        <v>45</v>
      </c>
      <c r="E32" s="54" t="s">
        <v>46</v>
      </c>
      <c r="F32" s="55">
        <v>0.20999999999999999</v>
      </c>
      <c r="G32" s="169" t="s">
        <v>47</v>
      </c>
      <c r="H32" s="170">
        <f>ROUND((((SUM(BE98:BE105)+SUM(BE123:BE153))+SUM(BE155:BE159))),2)</f>
        <v>0</v>
      </c>
      <c r="I32" s="47"/>
      <c r="J32" s="47"/>
      <c r="K32" s="47"/>
      <c r="L32" s="47"/>
      <c r="M32" s="170">
        <f>ROUND(((ROUND((SUM(BE98:BE105)+SUM(BE123:BE153)), 2)*F32)+SUM(BE155:BE159)*F32),2)</f>
        <v>0</v>
      </c>
      <c r="N32" s="47"/>
      <c r="O32" s="47"/>
      <c r="P32" s="47"/>
      <c r="Q32" s="47"/>
      <c r="R32" s="48"/>
    </row>
    <row r="33" s="1" customFormat="1" ht="14.4" customHeight="1">
      <c r="B33" s="46"/>
      <c r="C33" s="47"/>
      <c r="D33" s="47"/>
      <c r="E33" s="54" t="s">
        <v>48</v>
      </c>
      <c r="F33" s="55">
        <v>0.14999999999999999</v>
      </c>
      <c r="G33" s="169" t="s">
        <v>47</v>
      </c>
      <c r="H33" s="170">
        <f>ROUND((((SUM(BF98:BF105)+SUM(BF123:BF153))+SUM(BF155:BF159))),2)</f>
        <v>0</v>
      </c>
      <c r="I33" s="47"/>
      <c r="J33" s="47"/>
      <c r="K33" s="47"/>
      <c r="L33" s="47"/>
      <c r="M33" s="170">
        <f>ROUND(((ROUND((SUM(BF98:BF105)+SUM(BF123:BF153)), 2)*F33)+SUM(BF155:BF159)*F33),2)</f>
        <v>0</v>
      </c>
      <c r="N33" s="47"/>
      <c r="O33" s="47"/>
      <c r="P33" s="47"/>
      <c r="Q33" s="47"/>
      <c r="R33" s="48"/>
    </row>
    <row r="34" hidden="1" s="1" customFormat="1" ht="14.4" customHeight="1">
      <c r="B34" s="46"/>
      <c r="C34" s="47"/>
      <c r="D34" s="47"/>
      <c r="E34" s="54" t="s">
        <v>49</v>
      </c>
      <c r="F34" s="55">
        <v>0.20999999999999999</v>
      </c>
      <c r="G34" s="169" t="s">
        <v>47</v>
      </c>
      <c r="H34" s="170">
        <f>ROUND((((SUM(BG98:BG105)+SUM(BG123:BG153))+SUM(BG155:BG159))),2)</f>
        <v>0</v>
      </c>
      <c r="I34" s="47"/>
      <c r="J34" s="47"/>
      <c r="K34" s="47"/>
      <c r="L34" s="47"/>
      <c r="M34" s="170"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50</v>
      </c>
      <c r="F35" s="55">
        <v>0.14999999999999999</v>
      </c>
      <c r="G35" s="169" t="s">
        <v>47</v>
      </c>
      <c r="H35" s="170">
        <f>ROUND((((SUM(BH98:BH105)+SUM(BH123:BH153))+SUM(BH155:BH159))),2)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51</v>
      </c>
      <c r="F36" s="55">
        <v>0</v>
      </c>
      <c r="G36" s="169" t="s">
        <v>47</v>
      </c>
      <c r="H36" s="170">
        <f>ROUND((((SUM(BI98:BI105)+SUM(BI123:BI153))+SUM(BI155:BI159))),2)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s="1" customFormat="1" ht="6.96" customHeight="1">
      <c r="B37" s="46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8"/>
    </row>
    <row r="38" s="1" customFormat="1" ht="25.44" customHeight="1">
      <c r="B38" s="46"/>
      <c r="C38" s="159"/>
      <c r="D38" s="171" t="s">
        <v>52</v>
      </c>
      <c r="E38" s="103"/>
      <c r="F38" s="103"/>
      <c r="G38" s="172" t="s">
        <v>53</v>
      </c>
      <c r="H38" s="173" t="s">
        <v>54</v>
      </c>
      <c r="I38" s="103"/>
      <c r="J38" s="103"/>
      <c r="K38" s="103"/>
      <c r="L38" s="174">
        <f>SUM(M30:M36)</f>
        <v>0</v>
      </c>
      <c r="M38" s="174"/>
      <c r="N38" s="174"/>
      <c r="O38" s="174"/>
      <c r="P38" s="175"/>
      <c r="Q38" s="159"/>
      <c r="R38" s="48"/>
    </row>
    <row r="39" s="1" customFormat="1" ht="14.4" customHeight="1">
      <c r="B39" s="46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>
      <c r="B41" s="25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2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s="1" customFormat="1" ht="36.96" customHeight="1">
      <c r="B79" s="46"/>
      <c r="C79" s="85" t="s">
        <v>150</v>
      </c>
      <c r="D79" s="47"/>
      <c r="E79" s="47"/>
      <c r="F79" s="87">
        <f>F7</f>
        <v>0</v>
      </c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8"/>
      <c r="T79" s="179"/>
      <c r="U79" s="179"/>
    </row>
    <row r="80" s="1" customFormat="1" ht="6.96" customHeight="1">
      <c r="B80" s="46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18" customHeight="1">
      <c r="B81" s="46"/>
      <c r="C81" s="38" t="s">
        <v>24</v>
      </c>
      <c r="D81" s="47"/>
      <c r="E81" s="47"/>
      <c r="F81" s="33">
        <f>F9</f>
        <v>0</v>
      </c>
      <c r="G81" s="47"/>
      <c r="H81" s="47"/>
      <c r="I81" s="47"/>
      <c r="J81" s="47"/>
      <c r="K81" s="38" t="s">
        <v>26</v>
      </c>
      <c r="L81" s="47"/>
      <c r="M81" s="90">
        <f>IF(O9="","",O9)</f>
        <v>0</v>
      </c>
      <c r="N81" s="90"/>
      <c r="O81" s="90"/>
      <c r="P81" s="90"/>
      <c r="Q81" s="47"/>
      <c r="R81" s="48"/>
      <c r="T81" s="179"/>
      <c r="U81" s="179"/>
    </row>
    <row r="82" s="1" customFormat="1" ht="6.96" customHeight="1">
      <c r="B82" s="46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8"/>
      <c r="T82" s="179"/>
      <c r="U82" s="179"/>
    </row>
    <row r="83" s="1" customFormat="1">
      <c r="B83" s="46"/>
      <c r="C83" s="38" t="s">
        <v>28</v>
      </c>
      <c r="D83" s="47"/>
      <c r="E83" s="47"/>
      <c r="F83" s="33">
        <f>E12</f>
        <v>0</v>
      </c>
      <c r="G83" s="47"/>
      <c r="H83" s="47"/>
      <c r="I83" s="47"/>
      <c r="J83" s="47"/>
      <c r="K83" s="38" t="s">
        <v>35</v>
      </c>
      <c r="L83" s="47"/>
      <c r="M83" s="33">
        <f>E18</f>
        <v>0</v>
      </c>
      <c r="N83" s="33"/>
      <c r="O83" s="33"/>
      <c r="P83" s="33"/>
      <c r="Q83" s="33"/>
      <c r="R83" s="48"/>
      <c r="T83" s="179"/>
      <c r="U83" s="179"/>
    </row>
    <row r="84" s="1" customFormat="1" ht="14.4" customHeight="1">
      <c r="B84" s="46"/>
      <c r="C84" s="38" t="s">
        <v>33</v>
      </c>
      <c r="D84" s="47"/>
      <c r="E84" s="47"/>
      <c r="F84" s="33">
        <f>IF(E15="","",E15)</f>
        <v>0</v>
      </c>
      <c r="G84" s="47"/>
      <c r="H84" s="47"/>
      <c r="I84" s="47"/>
      <c r="J84" s="47"/>
      <c r="K84" s="38" t="s">
        <v>37</v>
      </c>
      <c r="L84" s="47"/>
      <c r="M84" s="33">
        <f>E21</f>
        <v>0</v>
      </c>
      <c r="N84" s="33"/>
      <c r="O84" s="33"/>
      <c r="P84" s="33"/>
      <c r="Q84" s="33"/>
      <c r="R84" s="48"/>
      <c r="T84" s="179"/>
      <c r="U84" s="179"/>
    </row>
    <row r="85" s="1" customFormat="1" ht="10.32" customHeight="1">
      <c r="B85" s="46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8"/>
      <c r="T85" s="179"/>
      <c r="U85" s="179"/>
    </row>
    <row r="86" s="1" customFormat="1" ht="29.28" customHeight="1">
      <c r="B86" s="46"/>
      <c r="C86" s="180" t="s">
        <v>156</v>
      </c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80" t="s">
        <v>157</v>
      </c>
      <c r="O86" s="159"/>
      <c r="P86" s="159"/>
      <c r="Q86" s="159"/>
      <c r="R86" s="48"/>
      <c r="T86" s="179"/>
      <c r="U86" s="179"/>
    </row>
    <row r="87" s="1" customFormat="1" ht="10.32" customHeight="1">
      <c r="B87" s="46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8"/>
      <c r="T87" s="179"/>
      <c r="U87" s="179"/>
    </row>
    <row r="88" s="1" customFormat="1" ht="29.28" customHeight="1">
      <c r="B88" s="46"/>
      <c r="C88" s="181" t="s">
        <v>158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113">
        <f>N123</f>
        <v>0</v>
      </c>
      <c r="O88" s="182"/>
      <c r="P88" s="182"/>
      <c r="Q88" s="182"/>
      <c r="R88" s="48"/>
      <c r="T88" s="179"/>
      <c r="U88" s="179"/>
      <c r="AU88" s="21" t="s">
        <v>159</v>
      </c>
    </row>
    <row r="89" s="7" customFormat="1" ht="24.96" customHeight="1">
      <c r="B89" s="183"/>
      <c r="C89" s="184"/>
      <c r="D89" s="185" t="s">
        <v>160</v>
      </c>
      <c r="E89" s="184"/>
      <c r="F89" s="184"/>
      <c r="G89" s="184"/>
      <c r="H89" s="184"/>
      <c r="I89" s="184"/>
      <c r="J89" s="184"/>
      <c r="K89" s="184"/>
      <c r="L89" s="184"/>
      <c r="M89" s="184"/>
      <c r="N89" s="186">
        <f>N124</f>
        <v>0</v>
      </c>
      <c r="O89" s="184"/>
      <c r="P89" s="184"/>
      <c r="Q89" s="184"/>
      <c r="R89" s="187"/>
      <c r="T89" s="188"/>
      <c r="U89" s="188"/>
    </row>
    <row r="90" s="8" customFormat="1" ht="19.92" customHeight="1">
      <c r="B90" s="189"/>
      <c r="C90" s="134"/>
      <c r="D90" s="147" t="s">
        <v>161</v>
      </c>
      <c r="E90" s="134"/>
      <c r="F90" s="134"/>
      <c r="G90" s="134"/>
      <c r="H90" s="134"/>
      <c r="I90" s="134"/>
      <c r="J90" s="134"/>
      <c r="K90" s="134"/>
      <c r="L90" s="134"/>
      <c r="M90" s="134"/>
      <c r="N90" s="136">
        <f>N125</f>
        <v>0</v>
      </c>
      <c r="O90" s="134"/>
      <c r="P90" s="134"/>
      <c r="Q90" s="134"/>
      <c r="R90" s="190"/>
      <c r="T90" s="191"/>
      <c r="U90" s="191"/>
    </row>
    <row r="91" s="8" customFormat="1" ht="19.92" customHeight="1">
      <c r="B91" s="189"/>
      <c r="C91" s="134"/>
      <c r="D91" s="147" t="s">
        <v>162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N128</f>
        <v>0</v>
      </c>
      <c r="O91" s="134"/>
      <c r="P91" s="134"/>
      <c r="Q91" s="134"/>
      <c r="R91" s="190"/>
      <c r="T91" s="191"/>
      <c r="U91" s="191"/>
    </row>
    <row r="92" s="8" customFormat="1" ht="19.92" customHeight="1">
      <c r="B92" s="189"/>
      <c r="C92" s="134"/>
      <c r="D92" s="147" t="s">
        <v>163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6">
        <f>N136</f>
        <v>0</v>
      </c>
      <c r="O92" s="134"/>
      <c r="P92" s="134"/>
      <c r="Q92" s="134"/>
      <c r="R92" s="190"/>
      <c r="T92" s="191"/>
      <c r="U92" s="191"/>
    </row>
    <row r="93" s="8" customFormat="1" ht="19.92" customHeight="1">
      <c r="B93" s="189"/>
      <c r="C93" s="134"/>
      <c r="D93" s="147" t="s">
        <v>164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6">
        <f>N143</f>
        <v>0</v>
      </c>
      <c r="O93" s="134"/>
      <c r="P93" s="134"/>
      <c r="Q93" s="134"/>
      <c r="R93" s="190"/>
      <c r="T93" s="191"/>
      <c r="U93" s="191"/>
    </row>
    <row r="94" s="8" customFormat="1" ht="19.92" customHeight="1">
      <c r="B94" s="189"/>
      <c r="C94" s="134"/>
      <c r="D94" s="147" t="s">
        <v>165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6">
        <f>N149</f>
        <v>0</v>
      </c>
      <c r="O94" s="134"/>
      <c r="P94" s="134"/>
      <c r="Q94" s="134"/>
      <c r="R94" s="190"/>
      <c r="T94" s="191"/>
      <c r="U94" s="191"/>
    </row>
    <row r="95" s="8" customFormat="1" ht="19.92" customHeight="1">
      <c r="B95" s="189"/>
      <c r="C95" s="134"/>
      <c r="D95" s="147" t="s">
        <v>166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6">
        <f>N152</f>
        <v>0</v>
      </c>
      <c r="O95" s="134"/>
      <c r="P95" s="134"/>
      <c r="Q95" s="134"/>
      <c r="R95" s="190"/>
      <c r="T95" s="191"/>
      <c r="U95" s="191"/>
    </row>
    <row r="96" s="7" customFormat="1" ht="21.84" customHeight="1">
      <c r="B96" s="183"/>
      <c r="C96" s="184"/>
      <c r="D96" s="185" t="s">
        <v>167</v>
      </c>
      <c r="E96" s="184"/>
      <c r="F96" s="184"/>
      <c r="G96" s="184"/>
      <c r="H96" s="184"/>
      <c r="I96" s="184"/>
      <c r="J96" s="184"/>
      <c r="K96" s="184"/>
      <c r="L96" s="184"/>
      <c r="M96" s="184"/>
      <c r="N96" s="192">
        <f>N154</f>
        <v>0</v>
      </c>
      <c r="O96" s="184"/>
      <c r="P96" s="184"/>
      <c r="Q96" s="184"/>
      <c r="R96" s="187"/>
      <c r="T96" s="188"/>
      <c r="U96" s="188"/>
    </row>
    <row r="97" s="1" customFormat="1" ht="21.84" customHeight="1">
      <c r="B97" s="46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8"/>
      <c r="T97" s="179"/>
      <c r="U97" s="179"/>
    </row>
    <row r="98" s="1" customFormat="1" ht="29.28" customHeight="1">
      <c r="B98" s="46"/>
      <c r="C98" s="181" t="s">
        <v>168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182">
        <f>ROUND(N99+N100+N101+N102+N103+N104,2)</f>
        <v>0</v>
      </c>
      <c r="O98" s="193"/>
      <c r="P98" s="193"/>
      <c r="Q98" s="193"/>
      <c r="R98" s="48"/>
      <c r="T98" s="194"/>
      <c r="U98" s="195" t="s">
        <v>45</v>
      </c>
    </row>
    <row r="99" s="1" customFormat="1" ht="18" customHeight="1">
      <c r="B99" s="46"/>
      <c r="C99" s="47"/>
      <c r="D99" s="153" t="s">
        <v>169</v>
      </c>
      <c r="E99" s="147"/>
      <c r="F99" s="147"/>
      <c r="G99" s="147"/>
      <c r="H99" s="147"/>
      <c r="I99" s="47"/>
      <c r="J99" s="47"/>
      <c r="K99" s="47"/>
      <c r="L99" s="47"/>
      <c r="M99" s="47"/>
      <c r="N99" s="148">
        <f>ROUND(N88*T99,2)</f>
        <v>0</v>
      </c>
      <c r="O99" s="136"/>
      <c r="P99" s="136"/>
      <c r="Q99" s="136"/>
      <c r="R99" s="48"/>
      <c r="S99" s="196"/>
      <c r="T99" s="197"/>
      <c r="U99" s="198" t="s">
        <v>46</v>
      </c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199"/>
      <c r="AL99" s="199"/>
      <c r="AM99" s="199"/>
      <c r="AN99" s="199"/>
      <c r="AO99" s="199"/>
      <c r="AP99" s="199"/>
      <c r="AQ99" s="199"/>
      <c r="AR99" s="199"/>
      <c r="AS99" s="199"/>
      <c r="AT99" s="199"/>
      <c r="AU99" s="199"/>
      <c r="AV99" s="199"/>
      <c r="AW99" s="199"/>
      <c r="AX99" s="199"/>
      <c r="AY99" s="200" t="s">
        <v>88</v>
      </c>
      <c r="AZ99" s="199"/>
      <c r="BA99" s="199"/>
      <c r="BB99" s="199"/>
      <c r="BC99" s="199"/>
      <c r="BD99" s="199"/>
      <c r="BE99" s="201">
        <f>IF(U99="základní",N99,0)</f>
        <v>0</v>
      </c>
      <c r="BF99" s="201">
        <f>IF(U99="snížená",N99,0)</f>
        <v>0</v>
      </c>
      <c r="BG99" s="201">
        <f>IF(U99="zákl. přenesená",N99,0)</f>
        <v>0</v>
      </c>
      <c r="BH99" s="201">
        <f>IF(U99="sníž. přenesená",N99,0)</f>
        <v>0</v>
      </c>
      <c r="BI99" s="201">
        <f>IF(U99="nulová",N99,0)</f>
        <v>0</v>
      </c>
      <c r="BJ99" s="200" t="s">
        <v>89</v>
      </c>
      <c r="BK99" s="199"/>
      <c r="BL99" s="199"/>
      <c r="BM99" s="199"/>
    </row>
    <row r="100" s="1" customFormat="1" ht="18" customHeight="1">
      <c r="B100" s="46"/>
      <c r="C100" s="47"/>
      <c r="D100" s="153" t="s">
        <v>170</v>
      </c>
      <c r="E100" s="147"/>
      <c r="F100" s="147"/>
      <c r="G100" s="147"/>
      <c r="H100" s="147"/>
      <c r="I100" s="47"/>
      <c r="J100" s="47"/>
      <c r="K100" s="47"/>
      <c r="L100" s="47"/>
      <c r="M100" s="47"/>
      <c r="N100" s="148">
        <f>ROUND(N88*T100,2)</f>
        <v>0</v>
      </c>
      <c r="O100" s="136"/>
      <c r="P100" s="136"/>
      <c r="Q100" s="136"/>
      <c r="R100" s="48"/>
      <c r="S100" s="196"/>
      <c r="T100" s="197"/>
      <c r="U100" s="198" t="s">
        <v>46</v>
      </c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199"/>
      <c r="AP100" s="199"/>
      <c r="AQ100" s="199"/>
      <c r="AR100" s="199"/>
      <c r="AS100" s="199"/>
      <c r="AT100" s="199"/>
      <c r="AU100" s="199"/>
      <c r="AV100" s="199"/>
      <c r="AW100" s="199"/>
      <c r="AX100" s="199"/>
      <c r="AY100" s="200" t="s">
        <v>88</v>
      </c>
      <c r="AZ100" s="199"/>
      <c r="BA100" s="199"/>
      <c r="BB100" s="199"/>
      <c r="BC100" s="199"/>
      <c r="BD100" s="199"/>
      <c r="BE100" s="201">
        <f>IF(U100="základní",N100,0)</f>
        <v>0</v>
      </c>
      <c r="BF100" s="201">
        <f>IF(U100="snížená",N100,0)</f>
        <v>0</v>
      </c>
      <c r="BG100" s="201">
        <f>IF(U100="zákl. přenesená",N100,0)</f>
        <v>0</v>
      </c>
      <c r="BH100" s="201">
        <f>IF(U100="sníž. přenesená",N100,0)</f>
        <v>0</v>
      </c>
      <c r="BI100" s="201">
        <f>IF(U100="nulová",N100,0)</f>
        <v>0</v>
      </c>
      <c r="BJ100" s="200" t="s">
        <v>89</v>
      </c>
      <c r="BK100" s="199"/>
      <c r="BL100" s="199"/>
      <c r="BM100" s="199"/>
    </row>
    <row r="101" s="1" customFormat="1" ht="18" customHeight="1">
      <c r="B101" s="46"/>
      <c r="C101" s="47"/>
      <c r="D101" s="153" t="s">
        <v>171</v>
      </c>
      <c r="E101" s="147"/>
      <c r="F101" s="147"/>
      <c r="G101" s="147"/>
      <c r="H101" s="147"/>
      <c r="I101" s="47"/>
      <c r="J101" s="47"/>
      <c r="K101" s="47"/>
      <c r="L101" s="47"/>
      <c r="M101" s="47"/>
      <c r="N101" s="148">
        <f>ROUND(N88*T101,2)</f>
        <v>0</v>
      </c>
      <c r="O101" s="136"/>
      <c r="P101" s="136"/>
      <c r="Q101" s="136"/>
      <c r="R101" s="48"/>
      <c r="S101" s="196"/>
      <c r="T101" s="197"/>
      <c r="U101" s="198" t="s">
        <v>46</v>
      </c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199"/>
      <c r="AL101" s="199"/>
      <c r="AM101" s="199"/>
      <c r="AN101" s="199"/>
      <c r="AO101" s="199"/>
      <c r="AP101" s="199"/>
      <c r="AQ101" s="199"/>
      <c r="AR101" s="199"/>
      <c r="AS101" s="199"/>
      <c r="AT101" s="199"/>
      <c r="AU101" s="199"/>
      <c r="AV101" s="199"/>
      <c r="AW101" s="199"/>
      <c r="AX101" s="199"/>
      <c r="AY101" s="200" t="s">
        <v>88</v>
      </c>
      <c r="AZ101" s="199"/>
      <c r="BA101" s="199"/>
      <c r="BB101" s="199"/>
      <c r="BC101" s="199"/>
      <c r="BD101" s="199"/>
      <c r="BE101" s="201">
        <f>IF(U101="základní",N101,0)</f>
        <v>0</v>
      </c>
      <c r="BF101" s="201">
        <f>IF(U101="snížená",N101,0)</f>
        <v>0</v>
      </c>
      <c r="BG101" s="201">
        <f>IF(U101="zákl. přenesená",N101,0)</f>
        <v>0</v>
      </c>
      <c r="BH101" s="201">
        <f>IF(U101="sníž. přenesená",N101,0)</f>
        <v>0</v>
      </c>
      <c r="BI101" s="201">
        <f>IF(U101="nulová",N101,0)</f>
        <v>0</v>
      </c>
      <c r="BJ101" s="200" t="s">
        <v>89</v>
      </c>
      <c r="BK101" s="199"/>
      <c r="BL101" s="199"/>
      <c r="BM101" s="199"/>
    </row>
    <row r="102" s="1" customFormat="1" ht="18" customHeight="1">
      <c r="B102" s="46"/>
      <c r="C102" s="47"/>
      <c r="D102" s="153" t="s">
        <v>172</v>
      </c>
      <c r="E102" s="147"/>
      <c r="F102" s="147"/>
      <c r="G102" s="147"/>
      <c r="H102" s="147"/>
      <c r="I102" s="47"/>
      <c r="J102" s="47"/>
      <c r="K102" s="47"/>
      <c r="L102" s="47"/>
      <c r="M102" s="47"/>
      <c r="N102" s="148">
        <f>ROUND(N88*T102,2)</f>
        <v>0</v>
      </c>
      <c r="O102" s="136"/>
      <c r="P102" s="136"/>
      <c r="Q102" s="136"/>
      <c r="R102" s="48"/>
      <c r="S102" s="196"/>
      <c r="T102" s="197"/>
      <c r="U102" s="198" t="s">
        <v>46</v>
      </c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199"/>
      <c r="AL102" s="199"/>
      <c r="AM102" s="199"/>
      <c r="AN102" s="199"/>
      <c r="AO102" s="199"/>
      <c r="AP102" s="199"/>
      <c r="AQ102" s="199"/>
      <c r="AR102" s="199"/>
      <c r="AS102" s="199"/>
      <c r="AT102" s="199"/>
      <c r="AU102" s="199"/>
      <c r="AV102" s="199"/>
      <c r="AW102" s="199"/>
      <c r="AX102" s="199"/>
      <c r="AY102" s="200" t="s">
        <v>88</v>
      </c>
      <c r="AZ102" s="199"/>
      <c r="BA102" s="199"/>
      <c r="BB102" s="199"/>
      <c r="BC102" s="199"/>
      <c r="BD102" s="199"/>
      <c r="BE102" s="201">
        <f>IF(U102="základní",N102,0)</f>
        <v>0</v>
      </c>
      <c r="BF102" s="201">
        <f>IF(U102="snížená",N102,0)</f>
        <v>0</v>
      </c>
      <c r="BG102" s="201">
        <f>IF(U102="zákl. přenesená",N102,0)</f>
        <v>0</v>
      </c>
      <c r="BH102" s="201">
        <f>IF(U102="sníž. přenesená",N102,0)</f>
        <v>0</v>
      </c>
      <c r="BI102" s="201">
        <f>IF(U102="nulová",N102,0)</f>
        <v>0</v>
      </c>
      <c r="BJ102" s="200" t="s">
        <v>89</v>
      </c>
      <c r="BK102" s="199"/>
      <c r="BL102" s="199"/>
      <c r="BM102" s="199"/>
    </row>
    <row r="103" s="1" customFormat="1" ht="18" customHeight="1">
      <c r="B103" s="46"/>
      <c r="C103" s="47"/>
      <c r="D103" s="153" t="s">
        <v>173</v>
      </c>
      <c r="E103" s="147"/>
      <c r="F103" s="147"/>
      <c r="G103" s="147"/>
      <c r="H103" s="147"/>
      <c r="I103" s="47"/>
      <c r="J103" s="47"/>
      <c r="K103" s="47"/>
      <c r="L103" s="47"/>
      <c r="M103" s="47"/>
      <c r="N103" s="148">
        <f>ROUND(N88*T103,2)</f>
        <v>0</v>
      </c>
      <c r="O103" s="136"/>
      <c r="P103" s="136"/>
      <c r="Q103" s="136"/>
      <c r="R103" s="48"/>
      <c r="S103" s="196"/>
      <c r="T103" s="197"/>
      <c r="U103" s="198" t="s">
        <v>46</v>
      </c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199"/>
      <c r="AL103" s="199"/>
      <c r="AM103" s="199"/>
      <c r="AN103" s="199"/>
      <c r="AO103" s="199"/>
      <c r="AP103" s="199"/>
      <c r="AQ103" s="199"/>
      <c r="AR103" s="199"/>
      <c r="AS103" s="199"/>
      <c r="AT103" s="199"/>
      <c r="AU103" s="199"/>
      <c r="AV103" s="199"/>
      <c r="AW103" s="199"/>
      <c r="AX103" s="199"/>
      <c r="AY103" s="200" t="s">
        <v>88</v>
      </c>
      <c r="AZ103" s="199"/>
      <c r="BA103" s="199"/>
      <c r="BB103" s="199"/>
      <c r="BC103" s="199"/>
      <c r="BD103" s="199"/>
      <c r="BE103" s="201">
        <f>IF(U103="základní",N103,0)</f>
        <v>0</v>
      </c>
      <c r="BF103" s="201">
        <f>IF(U103="snížená",N103,0)</f>
        <v>0</v>
      </c>
      <c r="BG103" s="201">
        <f>IF(U103="zákl. přenesená",N103,0)</f>
        <v>0</v>
      </c>
      <c r="BH103" s="201">
        <f>IF(U103="sníž. přenesená",N103,0)</f>
        <v>0</v>
      </c>
      <c r="BI103" s="201">
        <f>IF(U103="nulová",N103,0)</f>
        <v>0</v>
      </c>
      <c r="BJ103" s="200" t="s">
        <v>89</v>
      </c>
      <c r="BK103" s="199"/>
      <c r="BL103" s="199"/>
      <c r="BM103" s="199"/>
    </row>
    <row r="104" s="1" customFormat="1" ht="18" customHeight="1">
      <c r="B104" s="46"/>
      <c r="C104" s="47"/>
      <c r="D104" s="147" t="s">
        <v>174</v>
      </c>
      <c r="E104" s="47"/>
      <c r="F104" s="47"/>
      <c r="G104" s="47"/>
      <c r="H104" s="47"/>
      <c r="I104" s="47"/>
      <c r="J104" s="47"/>
      <c r="K104" s="47"/>
      <c r="L104" s="47"/>
      <c r="M104" s="47"/>
      <c r="N104" s="148">
        <f>ROUND(N88*T104,2)</f>
        <v>0</v>
      </c>
      <c r="O104" s="136"/>
      <c r="P104" s="136"/>
      <c r="Q104" s="136"/>
      <c r="R104" s="48"/>
      <c r="S104" s="196"/>
      <c r="T104" s="202"/>
      <c r="U104" s="203" t="s">
        <v>46</v>
      </c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  <c r="AR104" s="199"/>
      <c r="AS104" s="199"/>
      <c r="AT104" s="199"/>
      <c r="AU104" s="199"/>
      <c r="AV104" s="199"/>
      <c r="AW104" s="199"/>
      <c r="AX104" s="199"/>
      <c r="AY104" s="200" t="s">
        <v>175</v>
      </c>
      <c r="AZ104" s="199"/>
      <c r="BA104" s="199"/>
      <c r="BB104" s="199"/>
      <c r="BC104" s="199"/>
      <c r="BD104" s="199"/>
      <c r="BE104" s="201">
        <f>IF(U104="základní",N104,0)</f>
        <v>0</v>
      </c>
      <c r="BF104" s="201">
        <f>IF(U104="snížená",N104,0)</f>
        <v>0</v>
      </c>
      <c r="BG104" s="201">
        <f>IF(U104="zákl. přenesená",N104,0)</f>
        <v>0</v>
      </c>
      <c r="BH104" s="201">
        <f>IF(U104="sníž. přenesená",N104,0)</f>
        <v>0</v>
      </c>
      <c r="BI104" s="201">
        <f>IF(U104="nulová",N104,0)</f>
        <v>0</v>
      </c>
      <c r="BJ104" s="200" t="s">
        <v>89</v>
      </c>
      <c r="BK104" s="199"/>
      <c r="BL104" s="199"/>
      <c r="BM104" s="199"/>
    </row>
    <row r="105" s="1" customForma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8"/>
      <c r="T105" s="179"/>
      <c r="U105" s="179"/>
    </row>
    <row r="106" s="1" customFormat="1" ht="29.28" customHeight="1">
      <c r="B106" s="46"/>
      <c r="C106" s="158" t="s">
        <v>143</v>
      </c>
      <c r="D106" s="159"/>
      <c r="E106" s="159"/>
      <c r="F106" s="159"/>
      <c r="G106" s="159"/>
      <c r="H106" s="159"/>
      <c r="I106" s="159"/>
      <c r="J106" s="159"/>
      <c r="K106" s="159"/>
      <c r="L106" s="160">
        <f>ROUND(SUM(N88+N98),2)</f>
        <v>0</v>
      </c>
      <c r="M106" s="160"/>
      <c r="N106" s="160"/>
      <c r="O106" s="160"/>
      <c r="P106" s="160"/>
      <c r="Q106" s="160"/>
      <c r="R106" s="48"/>
      <c r="T106" s="179"/>
      <c r="U106" s="179"/>
    </row>
    <row r="107" s="1" customFormat="1" ht="6.96" customHeight="1">
      <c r="B107" s="75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7"/>
      <c r="T107" s="179"/>
      <c r="U107" s="179"/>
    </row>
    <row r="111" s="1" customFormat="1" ht="6.96" customHeight="1">
      <c r="B111" s="78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80"/>
    </row>
    <row r="112" s="1" customFormat="1" ht="36.96" customHeight="1">
      <c r="B112" s="46"/>
      <c r="C112" s="26" t="s">
        <v>176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8"/>
    </row>
    <row r="113" s="1" customFormat="1" ht="6.96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8"/>
    </row>
    <row r="114" s="1" customFormat="1" ht="30" customHeight="1">
      <c r="B114" s="46"/>
      <c r="C114" s="38" t="s">
        <v>19</v>
      </c>
      <c r="D114" s="47"/>
      <c r="E114" s="47"/>
      <c r="F114" s="163">
        <f>F6</f>
        <v>0</v>
      </c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47"/>
      <c r="R114" s="48"/>
    </row>
    <row r="115" s="1" customFormat="1" ht="36.96" customHeight="1">
      <c r="B115" s="46"/>
      <c r="C115" s="85" t="s">
        <v>150</v>
      </c>
      <c r="D115" s="47"/>
      <c r="E115" s="47"/>
      <c r="F115" s="87">
        <f>F7</f>
        <v>0</v>
      </c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8"/>
    </row>
    <row r="116" s="1" customFormat="1" ht="6.96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8"/>
    </row>
    <row r="117" s="1" customFormat="1" ht="18" customHeight="1">
      <c r="B117" s="46"/>
      <c r="C117" s="38" t="s">
        <v>24</v>
      </c>
      <c r="D117" s="47"/>
      <c r="E117" s="47"/>
      <c r="F117" s="33">
        <f>F9</f>
        <v>0</v>
      </c>
      <c r="G117" s="47"/>
      <c r="H117" s="47"/>
      <c r="I117" s="47"/>
      <c r="J117" s="47"/>
      <c r="K117" s="38" t="s">
        <v>26</v>
      </c>
      <c r="L117" s="47"/>
      <c r="M117" s="90">
        <f>IF(O9="","",O9)</f>
        <v>0</v>
      </c>
      <c r="N117" s="90"/>
      <c r="O117" s="90"/>
      <c r="P117" s="90"/>
      <c r="Q117" s="47"/>
      <c r="R117" s="48"/>
    </row>
    <row r="118" s="1" customFormat="1" ht="6.96" customHeight="1">
      <c r="B118" s="46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8"/>
    </row>
    <row r="119" s="1" customFormat="1">
      <c r="B119" s="46"/>
      <c r="C119" s="38" t="s">
        <v>28</v>
      </c>
      <c r="D119" s="47"/>
      <c r="E119" s="47"/>
      <c r="F119" s="33">
        <f>E12</f>
        <v>0</v>
      </c>
      <c r="G119" s="47"/>
      <c r="H119" s="47"/>
      <c r="I119" s="47"/>
      <c r="J119" s="47"/>
      <c r="K119" s="38" t="s">
        <v>35</v>
      </c>
      <c r="L119" s="47"/>
      <c r="M119" s="33">
        <f>E18</f>
        <v>0</v>
      </c>
      <c r="N119" s="33"/>
      <c r="O119" s="33"/>
      <c r="P119" s="33"/>
      <c r="Q119" s="33"/>
      <c r="R119" s="48"/>
    </row>
    <row r="120" s="1" customFormat="1" ht="14.4" customHeight="1">
      <c r="B120" s="46"/>
      <c r="C120" s="38" t="s">
        <v>33</v>
      </c>
      <c r="D120" s="47"/>
      <c r="E120" s="47"/>
      <c r="F120" s="33">
        <f>IF(E15="","",E15)</f>
        <v>0</v>
      </c>
      <c r="G120" s="47"/>
      <c r="H120" s="47"/>
      <c r="I120" s="47"/>
      <c r="J120" s="47"/>
      <c r="K120" s="38" t="s">
        <v>37</v>
      </c>
      <c r="L120" s="47"/>
      <c r="M120" s="33">
        <f>E21</f>
        <v>0</v>
      </c>
      <c r="N120" s="33"/>
      <c r="O120" s="33"/>
      <c r="P120" s="33"/>
      <c r="Q120" s="33"/>
      <c r="R120" s="48"/>
    </row>
    <row r="121" s="1" customFormat="1" ht="10.32" customHeight="1">
      <c r="B121" s="46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8"/>
    </row>
    <row r="122" s="9" customFormat="1" ht="29.28" customHeight="1">
      <c r="B122" s="204"/>
      <c r="C122" s="205" t="s">
        <v>177</v>
      </c>
      <c r="D122" s="206" t="s">
        <v>178</v>
      </c>
      <c r="E122" s="206" t="s">
        <v>63</v>
      </c>
      <c r="F122" s="206" t="s">
        <v>179</v>
      </c>
      <c r="G122" s="206"/>
      <c r="H122" s="206"/>
      <c r="I122" s="206"/>
      <c r="J122" s="206" t="s">
        <v>180</v>
      </c>
      <c r="K122" s="206" t="s">
        <v>181</v>
      </c>
      <c r="L122" s="207" t="s">
        <v>182</v>
      </c>
      <c r="M122" s="207"/>
      <c r="N122" s="206" t="s">
        <v>157</v>
      </c>
      <c r="O122" s="206"/>
      <c r="P122" s="206"/>
      <c r="Q122" s="208"/>
      <c r="R122" s="209"/>
      <c r="T122" s="106" t="s">
        <v>183</v>
      </c>
      <c r="U122" s="107" t="s">
        <v>45</v>
      </c>
      <c r="V122" s="107" t="s">
        <v>184</v>
      </c>
      <c r="W122" s="107" t="s">
        <v>185</v>
      </c>
      <c r="X122" s="107" t="s">
        <v>186</v>
      </c>
      <c r="Y122" s="107" t="s">
        <v>187</v>
      </c>
      <c r="Z122" s="107" t="s">
        <v>188</v>
      </c>
      <c r="AA122" s="108" t="s">
        <v>189</v>
      </c>
    </row>
    <row r="123" s="1" customFormat="1" ht="29.28" customHeight="1">
      <c r="B123" s="46"/>
      <c r="C123" s="110" t="s">
        <v>154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210">
        <f>BK123</f>
        <v>0</v>
      </c>
      <c r="O123" s="211"/>
      <c r="P123" s="211"/>
      <c r="Q123" s="211"/>
      <c r="R123" s="48"/>
      <c r="T123" s="109"/>
      <c r="U123" s="67"/>
      <c r="V123" s="67"/>
      <c r="W123" s="212">
        <f>W124+W154</f>
        <v>0</v>
      </c>
      <c r="X123" s="67"/>
      <c r="Y123" s="212">
        <f>Y124+Y154</f>
        <v>0</v>
      </c>
      <c r="Z123" s="67"/>
      <c r="AA123" s="213">
        <f>AA124+AA154</f>
        <v>0</v>
      </c>
      <c r="AT123" s="21" t="s">
        <v>80</v>
      </c>
      <c r="AU123" s="21" t="s">
        <v>159</v>
      </c>
      <c r="BK123" s="214">
        <f>BK124+BK154</f>
        <v>0</v>
      </c>
    </row>
    <row r="124" s="10" customFormat="1" ht="37.44" customHeight="1">
      <c r="B124" s="215"/>
      <c r="C124" s="216"/>
      <c r="D124" s="217" t="s">
        <v>160</v>
      </c>
      <c r="E124" s="217"/>
      <c r="F124" s="217"/>
      <c r="G124" s="217"/>
      <c r="H124" s="217"/>
      <c r="I124" s="217"/>
      <c r="J124" s="217"/>
      <c r="K124" s="217"/>
      <c r="L124" s="217"/>
      <c r="M124" s="217"/>
      <c r="N124" s="192">
        <f>BK124</f>
        <v>0</v>
      </c>
      <c r="O124" s="186"/>
      <c r="P124" s="186"/>
      <c r="Q124" s="186"/>
      <c r="R124" s="218"/>
      <c r="T124" s="219"/>
      <c r="U124" s="216"/>
      <c r="V124" s="216"/>
      <c r="W124" s="220">
        <f>W125+W128+W136+W143+W149+W152</f>
        <v>0</v>
      </c>
      <c r="X124" s="216"/>
      <c r="Y124" s="220">
        <f>Y125+Y128+Y136+Y143+Y149+Y152</f>
        <v>0</v>
      </c>
      <c r="Z124" s="216"/>
      <c r="AA124" s="221">
        <f>AA125+AA128+AA136+AA143+AA149+AA152</f>
        <v>0</v>
      </c>
      <c r="AR124" s="222" t="s">
        <v>190</v>
      </c>
      <c r="AT124" s="223" t="s">
        <v>80</v>
      </c>
      <c r="AU124" s="223" t="s">
        <v>81</v>
      </c>
      <c r="AY124" s="222" t="s">
        <v>191</v>
      </c>
      <c r="BK124" s="224">
        <f>BK125+BK128+BK136+BK143+BK149+BK152</f>
        <v>0</v>
      </c>
    </row>
    <row r="125" s="10" customFormat="1" ht="19.92" customHeight="1">
      <c r="B125" s="215"/>
      <c r="C125" s="216"/>
      <c r="D125" s="225" t="s">
        <v>161</v>
      </c>
      <c r="E125" s="225"/>
      <c r="F125" s="225"/>
      <c r="G125" s="225"/>
      <c r="H125" s="225"/>
      <c r="I125" s="225"/>
      <c r="J125" s="225"/>
      <c r="K125" s="225"/>
      <c r="L125" s="225"/>
      <c r="M125" s="225"/>
      <c r="N125" s="226">
        <f>BK125</f>
        <v>0</v>
      </c>
      <c r="O125" s="227"/>
      <c r="P125" s="227"/>
      <c r="Q125" s="227"/>
      <c r="R125" s="218"/>
      <c r="T125" s="219"/>
      <c r="U125" s="216"/>
      <c r="V125" s="216"/>
      <c r="W125" s="220">
        <f>SUM(W126:W127)</f>
        <v>0</v>
      </c>
      <c r="X125" s="216"/>
      <c r="Y125" s="220">
        <f>SUM(Y126:Y127)</f>
        <v>0</v>
      </c>
      <c r="Z125" s="216"/>
      <c r="AA125" s="221">
        <f>SUM(AA126:AA127)</f>
        <v>0</v>
      </c>
      <c r="AR125" s="222" t="s">
        <v>190</v>
      </c>
      <c r="AT125" s="223" t="s">
        <v>80</v>
      </c>
      <c r="AU125" s="223" t="s">
        <v>89</v>
      </c>
      <c r="AY125" s="222" t="s">
        <v>191</v>
      </c>
      <c r="BK125" s="224">
        <f>SUM(BK126:BK127)</f>
        <v>0</v>
      </c>
    </row>
    <row r="126" s="1" customFormat="1" ht="76.5" customHeight="1">
      <c r="B126" s="46"/>
      <c r="C126" s="228" t="s">
        <v>89</v>
      </c>
      <c r="D126" s="228" t="s">
        <v>192</v>
      </c>
      <c r="E126" s="229" t="s">
        <v>193</v>
      </c>
      <c r="F126" s="230" t="s">
        <v>194</v>
      </c>
      <c r="G126" s="230"/>
      <c r="H126" s="230"/>
      <c r="I126" s="230"/>
      <c r="J126" s="231" t="s">
        <v>195</v>
      </c>
      <c r="K126" s="232">
        <v>1</v>
      </c>
      <c r="L126" s="233">
        <v>0</v>
      </c>
      <c r="M126" s="234"/>
      <c r="N126" s="235">
        <f>ROUND(L126*K126,2)</f>
        <v>0</v>
      </c>
      <c r="O126" s="235"/>
      <c r="P126" s="235"/>
      <c r="Q126" s="235"/>
      <c r="R126" s="48"/>
      <c r="T126" s="236" t="s">
        <v>22</v>
      </c>
      <c r="U126" s="56" t="s">
        <v>46</v>
      </c>
      <c r="V126" s="47"/>
      <c r="W126" s="237">
        <f>V126*K126</f>
        <v>0</v>
      </c>
      <c r="X126" s="237">
        <v>0</v>
      </c>
      <c r="Y126" s="237">
        <f>X126*K126</f>
        <v>0</v>
      </c>
      <c r="Z126" s="237">
        <v>0</v>
      </c>
      <c r="AA126" s="238">
        <f>Z126*K126</f>
        <v>0</v>
      </c>
      <c r="AR126" s="21" t="s">
        <v>196</v>
      </c>
      <c r="AT126" s="21" t="s">
        <v>192</v>
      </c>
      <c r="AU126" s="21" t="s">
        <v>96</v>
      </c>
      <c r="AY126" s="21" t="s">
        <v>191</v>
      </c>
      <c r="BE126" s="152">
        <f>IF(U126="základní",N126,0)</f>
        <v>0</v>
      </c>
      <c r="BF126" s="152">
        <f>IF(U126="snížená",N126,0)</f>
        <v>0</v>
      </c>
      <c r="BG126" s="152">
        <f>IF(U126="zákl. přenesená",N126,0)</f>
        <v>0</v>
      </c>
      <c r="BH126" s="152">
        <f>IF(U126="sníž. přenesená",N126,0)</f>
        <v>0</v>
      </c>
      <c r="BI126" s="152">
        <f>IF(U126="nulová",N126,0)</f>
        <v>0</v>
      </c>
      <c r="BJ126" s="21" t="s">
        <v>89</v>
      </c>
      <c r="BK126" s="152">
        <f>ROUND(L126*K126,2)</f>
        <v>0</v>
      </c>
      <c r="BL126" s="21" t="s">
        <v>196</v>
      </c>
      <c r="BM126" s="21" t="s">
        <v>197</v>
      </c>
    </row>
    <row r="127" s="1" customFormat="1" ht="89.25" customHeight="1">
      <c r="B127" s="46"/>
      <c r="C127" s="228" t="s">
        <v>96</v>
      </c>
      <c r="D127" s="228" t="s">
        <v>192</v>
      </c>
      <c r="E127" s="229" t="s">
        <v>198</v>
      </c>
      <c r="F127" s="230" t="s">
        <v>199</v>
      </c>
      <c r="G127" s="230"/>
      <c r="H127" s="230"/>
      <c r="I127" s="230"/>
      <c r="J127" s="231" t="s">
        <v>195</v>
      </c>
      <c r="K127" s="232">
        <v>1</v>
      </c>
      <c r="L127" s="233">
        <v>0</v>
      </c>
      <c r="M127" s="234"/>
      <c r="N127" s="235">
        <f>ROUND(L127*K127,2)</f>
        <v>0</v>
      </c>
      <c r="O127" s="235"/>
      <c r="P127" s="235"/>
      <c r="Q127" s="235"/>
      <c r="R127" s="48"/>
      <c r="T127" s="236" t="s">
        <v>22</v>
      </c>
      <c r="U127" s="56" t="s">
        <v>46</v>
      </c>
      <c r="V127" s="47"/>
      <c r="W127" s="237">
        <f>V127*K127</f>
        <v>0</v>
      </c>
      <c r="X127" s="237">
        <v>0</v>
      </c>
      <c r="Y127" s="237">
        <f>X127*K127</f>
        <v>0</v>
      </c>
      <c r="Z127" s="237">
        <v>0</v>
      </c>
      <c r="AA127" s="238">
        <f>Z127*K127</f>
        <v>0</v>
      </c>
      <c r="AR127" s="21" t="s">
        <v>196</v>
      </c>
      <c r="AT127" s="21" t="s">
        <v>192</v>
      </c>
      <c r="AU127" s="21" t="s">
        <v>96</v>
      </c>
      <c r="AY127" s="21" t="s">
        <v>191</v>
      </c>
      <c r="BE127" s="152">
        <f>IF(U127="základní",N127,0)</f>
        <v>0</v>
      </c>
      <c r="BF127" s="152">
        <f>IF(U127="snížená",N127,0)</f>
        <v>0</v>
      </c>
      <c r="BG127" s="152">
        <f>IF(U127="zákl. přenesená",N127,0)</f>
        <v>0</v>
      </c>
      <c r="BH127" s="152">
        <f>IF(U127="sníž. přenesená",N127,0)</f>
        <v>0</v>
      </c>
      <c r="BI127" s="152">
        <f>IF(U127="nulová",N127,0)</f>
        <v>0</v>
      </c>
      <c r="BJ127" s="21" t="s">
        <v>89</v>
      </c>
      <c r="BK127" s="152">
        <f>ROUND(L127*K127,2)</f>
        <v>0</v>
      </c>
      <c r="BL127" s="21" t="s">
        <v>196</v>
      </c>
      <c r="BM127" s="21" t="s">
        <v>200</v>
      </c>
    </row>
    <row r="128" s="10" customFormat="1" ht="29.88" customHeight="1">
      <c r="B128" s="215"/>
      <c r="C128" s="216"/>
      <c r="D128" s="225" t="s">
        <v>162</v>
      </c>
      <c r="E128" s="225"/>
      <c r="F128" s="225"/>
      <c r="G128" s="225"/>
      <c r="H128" s="225"/>
      <c r="I128" s="225"/>
      <c r="J128" s="225"/>
      <c r="K128" s="225"/>
      <c r="L128" s="225"/>
      <c r="M128" s="225"/>
      <c r="N128" s="239">
        <f>BK128</f>
        <v>0</v>
      </c>
      <c r="O128" s="240"/>
      <c r="P128" s="240"/>
      <c r="Q128" s="240"/>
      <c r="R128" s="218"/>
      <c r="T128" s="219"/>
      <c r="U128" s="216"/>
      <c r="V128" s="216"/>
      <c r="W128" s="220">
        <f>SUM(W129:W135)</f>
        <v>0</v>
      </c>
      <c r="X128" s="216"/>
      <c r="Y128" s="220">
        <f>SUM(Y129:Y135)</f>
        <v>0</v>
      </c>
      <c r="Z128" s="216"/>
      <c r="AA128" s="221">
        <f>SUM(AA129:AA135)</f>
        <v>0</v>
      </c>
      <c r="AR128" s="222" t="s">
        <v>190</v>
      </c>
      <c r="AT128" s="223" t="s">
        <v>80</v>
      </c>
      <c r="AU128" s="223" t="s">
        <v>89</v>
      </c>
      <c r="AY128" s="222" t="s">
        <v>191</v>
      </c>
      <c r="BK128" s="224">
        <f>SUM(BK129:BK135)</f>
        <v>0</v>
      </c>
    </row>
    <row r="129" s="1" customFormat="1" ht="51" customHeight="1">
      <c r="B129" s="46"/>
      <c r="C129" s="228" t="s">
        <v>201</v>
      </c>
      <c r="D129" s="228" t="s">
        <v>192</v>
      </c>
      <c r="E129" s="229" t="s">
        <v>202</v>
      </c>
      <c r="F129" s="230" t="s">
        <v>203</v>
      </c>
      <c r="G129" s="230"/>
      <c r="H129" s="230"/>
      <c r="I129" s="230"/>
      <c r="J129" s="231" t="s">
        <v>195</v>
      </c>
      <c r="K129" s="232">
        <v>1</v>
      </c>
      <c r="L129" s="233">
        <v>0</v>
      </c>
      <c r="M129" s="234"/>
      <c r="N129" s="235">
        <f>ROUND(L129*K129,2)</f>
        <v>0</v>
      </c>
      <c r="O129" s="235"/>
      <c r="P129" s="235"/>
      <c r="Q129" s="235"/>
      <c r="R129" s="48"/>
      <c r="T129" s="236" t="s">
        <v>22</v>
      </c>
      <c r="U129" s="56" t="s">
        <v>46</v>
      </c>
      <c r="V129" s="47"/>
      <c r="W129" s="237">
        <f>V129*K129</f>
        <v>0</v>
      </c>
      <c r="X129" s="237">
        <v>0</v>
      </c>
      <c r="Y129" s="237">
        <f>X129*K129</f>
        <v>0</v>
      </c>
      <c r="Z129" s="237">
        <v>0</v>
      </c>
      <c r="AA129" s="238">
        <f>Z129*K129</f>
        <v>0</v>
      </c>
      <c r="AR129" s="21" t="s">
        <v>196</v>
      </c>
      <c r="AT129" s="21" t="s">
        <v>192</v>
      </c>
      <c r="AU129" s="21" t="s">
        <v>96</v>
      </c>
      <c r="AY129" s="21" t="s">
        <v>191</v>
      </c>
      <c r="BE129" s="152">
        <f>IF(U129="základní",N129,0)</f>
        <v>0</v>
      </c>
      <c r="BF129" s="152">
        <f>IF(U129="snížená",N129,0)</f>
        <v>0</v>
      </c>
      <c r="BG129" s="152">
        <f>IF(U129="zákl. přenesená",N129,0)</f>
        <v>0</v>
      </c>
      <c r="BH129" s="152">
        <f>IF(U129="sníž. přenesená",N129,0)</f>
        <v>0</v>
      </c>
      <c r="BI129" s="152">
        <f>IF(U129="nulová",N129,0)</f>
        <v>0</v>
      </c>
      <c r="BJ129" s="21" t="s">
        <v>89</v>
      </c>
      <c r="BK129" s="152">
        <f>ROUND(L129*K129,2)</f>
        <v>0</v>
      </c>
      <c r="BL129" s="21" t="s">
        <v>196</v>
      </c>
      <c r="BM129" s="21" t="s">
        <v>204</v>
      </c>
    </row>
    <row r="130" s="1" customFormat="1" ht="16.5" customHeight="1">
      <c r="B130" s="46"/>
      <c r="C130" s="228" t="s">
        <v>205</v>
      </c>
      <c r="D130" s="228" t="s">
        <v>192</v>
      </c>
      <c r="E130" s="229" t="s">
        <v>206</v>
      </c>
      <c r="F130" s="230" t="s">
        <v>207</v>
      </c>
      <c r="G130" s="230"/>
      <c r="H130" s="230"/>
      <c r="I130" s="230"/>
      <c r="J130" s="231" t="s">
        <v>195</v>
      </c>
      <c r="K130" s="232">
        <v>1</v>
      </c>
      <c r="L130" s="233">
        <v>0</v>
      </c>
      <c r="M130" s="234"/>
      <c r="N130" s="235">
        <f>ROUND(L130*K130,2)</f>
        <v>0</v>
      </c>
      <c r="O130" s="235"/>
      <c r="P130" s="235"/>
      <c r="Q130" s="235"/>
      <c r="R130" s="48"/>
      <c r="T130" s="236" t="s">
        <v>22</v>
      </c>
      <c r="U130" s="56" t="s">
        <v>46</v>
      </c>
      <c r="V130" s="47"/>
      <c r="W130" s="237">
        <f>V130*K130</f>
        <v>0</v>
      </c>
      <c r="X130" s="237">
        <v>0</v>
      </c>
      <c r="Y130" s="237">
        <f>X130*K130</f>
        <v>0</v>
      </c>
      <c r="Z130" s="237">
        <v>0</v>
      </c>
      <c r="AA130" s="238">
        <f>Z130*K130</f>
        <v>0</v>
      </c>
      <c r="AR130" s="21" t="s">
        <v>196</v>
      </c>
      <c r="AT130" s="21" t="s">
        <v>192</v>
      </c>
      <c r="AU130" s="21" t="s">
        <v>96</v>
      </c>
      <c r="AY130" s="21" t="s">
        <v>191</v>
      </c>
      <c r="BE130" s="152">
        <f>IF(U130="základní",N130,0)</f>
        <v>0</v>
      </c>
      <c r="BF130" s="152">
        <f>IF(U130="snížená",N130,0)</f>
        <v>0</v>
      </c>
      <c r="BG130" s="152">
        <f>IF(U130="zákl. přenesená",N130,0)</f>
        <v>0</v>
      </c>
      <c r="BH130" s="152">
        <f>IF(U130="sníž. přenesená",N130,0)</f>
        <v>0</v>
      </c>
      <c r="BI130" s="152">
        <f>IF(U130="nulová",N130,0)</f>
        <v>0</v>
      </c>
      <c r="BJ130" s="21" t="s">
        <v>89</v>
      </c>
      <c r="BK130" s="152">
        <f>ROUND(L130*K130,2)</f>
        <v>0</v>
      </c>
      <c r="BL130" s="21" t="s">
        <v>196</v>
      </c>
      <c r="BM130" s="21" t="s">
        <v>208</v>
      </c>
    </row>
    <row r="131" s="1" customFormat="1" ht="51" customHeight="1">
      <c r="B131" s="46"/>
      <c r="C131" s="228" t="s">
        <v>190</v>
      </c>
      <c r="D131" s="228" t="s">
        <v>192</v>
      </c>
      <c r="E131" s="229" t="s">
        <v>209</v>
      </c>
      <c r="F131" s="230" t="s">
        <v>210</v>
      </c>
      <c r="G131" s="230"/>
      <c r="H131" s="230"/>
      <c r="I131" s="230"/>
      <c r="J131" s="231" t="s">
        <v>195</v>
      </c>
      <c r="K131" s="232">
        <v>1</v>
      </c>
      <c r="L131" s="233">
        <v>0</v>
      </c>
      <c r="M131" s="234"/>
      <c r="N131" s="235">
        <f>ROUND(L131*K131,2)</f>
        <v>0</v>
      </c>
      <c r="O131" s="235"/>
      <c r="P131" s="235"/>
      <c r="Q131" s="235"/>
      <c r="R131" s="48"/>
      <c r="T131" s="236" t="s">
        <v>22</v>
      </c>
      <c r="U131" s="56" t="s">
        <v>46</v>
      </c>
      <c r="V131" s="47"/>
      <c r="W131" s="237">
        <f>V131*K131</f>
        <v>0</v>
      </c>
      <c r="X131" s="237">
        <v>0</v>
      </c>
      <c r="Y131" s="237">
        <f>X131*K131</f>
        <v>0</v>
      </c>
      <c r="Z131" s="237">
        <v>0</v>
      </c>
      <c r="AA131" s="238">
        <f>Z131*K131</f>
        <v>0</v>
      </c>
      <c r="AR131" s="21" t="s">
        <v>196</v>
      </c>
      <c r="AT131" s="21" t="s">
        <v>192</v>
      </c>
      <c r="AU131" s="21" t="s">
        <v>96</v>
      </c>
      <c r="AY131" s="21" t="s">
        <v>191</v>
      </c>
      <c r="BE131" s="152">
        <f>IF(U131="základní",N131,0)</f>
        <v>0</v>
      </c>
      <c r="BF131" s="152">
        <f>IF(U131="snížená",N131,0)</f>
        <v>0</v>
      </c>
      <c r="BG131" s="152">
        <f>IF(U131="zákl. přenesená",N131,0)</f>
        <v>0</v>
      </c>
      <c r="BH131" s="152">
        <f>IF(U131="sníž. přenesená",N131,0)</f>
        <v>0</v>
      </c>
      <c r="BI131" s="152">
        <f>IF(U131="nulová",N131,0)</f>
        <v>0</v>
      </c>
      <c r="BJ131" s="21" t="s">
        <v>89</v>
      </c>
      <c r="BK131" s="152">
        <f>ROUND(L131*K131,2)</f>
        <v>0</v>
      </c>
      <c r="BL131" s="21" t="s">
        <v>196</v>
      </c>
      <c r="BM131" s="21" t="s">
        <v>211</v>
      </c>
    </row>
    <row r="132" s="1" customFormat="1" ht="16.5" customHeight="1">
      <c r="B132" s="46"/>
      <c r="C132" s="228" t="s">
        <v>212</v>
      </c>
      <c r="D132" s="228" t="s">
        <v>192</v>
      </c>
      <c r="E132" s="229" t="s">
        <v>213</v>
      </c>
      <c r="F132" s="230" t="s">
        <v>214</v>
      </c>
      <c r="G132" s="230"/>
      <c r="H132" s="230"/>
      <c r="I132" s="230"/>
      <c r="J132" s="231" t="s">
        <v>195</v>
      </c>
      <c r="K132" s="232">
        <v>1</v>
      </c>
      <c r="L132" s="233">
        <v>0</v>
      </c>
      <c r="M132" s="234"/>
      <c r="N132" s="235">
        <f>ROUND(L132*K132,2)</f>
        <v>0</v>
      </c>
      <c r="O132" s="235"/>
      <c r="P132" s="235"/>
      <c r="Q132" s="235"/>
      <c r="R132" s="48"/>
      <c r="T132" s="236" t="s">
        <v>22</v>
      </c>
      <c r="U132" s="56" t="s">
        <v>46</v>
      </c>
      <c r="V132" s="47"/>
      <c r="W132" s="237">
        <f>V132*K132</f>
        <v>0</v>
      </c>
      <c r="X132" s="237">
        <v>0</v>
      </c>
      <c r="Y132" s="237">
        <f>X132*K132</f>
        <v>0</v>
      </c>
      <c r="Z132" s="237">
        <v>0</v>
      </c>
      <c r="AA132" s="238">
        <f>Z132*K132</f>
        <v>0</v>
      </c>
      <c r="AR132" s="21" t="s">
        <v>196</v>
      </c>
      <c r="AT132" s="21" t="s">
        <v>192</v>
      </c>
      <c r="AU132" s="21" t="s">
        <v>96</v>
      </c>
      <c r="AY132" s="21" t="s">
        <v>191</v>
      </c>
      <c r="BE132" s="152">
        <f>IF(U132="základní",N132,0)</f>
        <v>0</v>
      </c>
      <c r="BF132" s="152">
        <f>IF(U132="snížená",N132,0)</f>
        <v>0</v>
      </c>
      <c r="BG132" s="152">
        <f>IF(U132="zákl. přenesená",N132,0)</f>
        <v>0</v>
      </c>
      <c r="BH132" s="152">
        <f>IF(U132="sníž. přenesená",N132,0)</f>
        <v>0</v>
      </c>
      <c r="BI132" s="152">
        <f>IF(U132="nulová",N132,0)</f>
        <v>0</v>
      </c>
      <c r="BJ132" s="21" t="s">
        <v>89</v>
      </c>
      <c r="BK132" s="152">
        <f>ROUND(L132*K132,2)</f>
        <v>0</v>
      </c>
      <c r="BL132" s="21" t="s">
        <v>196</v>
      </c>
      <c r="BM132" s="21" t="s">
        <v>215</v>
      </c>
    </row>
    <row r="133" s="1" customFormat="1" ht="16.5" customHeight="1">
      <c r="B133" s="46"/>
      <c r="C133" s="228" t="s">
        <v>216</v>
      </c>
      <c r="D133" s="228" t="s">
        <v>192</v>
      </c>
      <c r="E133" s="229" t="s">
        <v>217</v>
      </c>
      <c r="F133" s="230" t="s">
        <v>218</v>
      </c>
      <c r="G133" s="230"/>
      <c r="H133" s="230"/>
      <c r="I133" s="230"/>
      <c r="J133" s="231" t="s">
        <v>195</v>
      </c>
      <c r="K133" s="232">
        <v>1</v>
      </c>
      <c r="L133" s="233">
        <v>0</v>
      </c>
      <c r="M133" s="234"/>
      <c r="N133" s="235">
        <f>ROUND(L133*K133,2)</f>
        <v>0</v>
      </c>
      <c r="O133" s="235"/>
      <c r="P133" s="235"/>
      <c r="Q133" s="235"/>
      <c r="R133" s="48"/>
      <c r="T133" s="236" t="s">
        <v>22</v>
      </c>
      <c r="U133" s="56" t="s">
        <v>46</v>
      </c>
      <c r="V133" s="47"/>
      <c r="W133" s="237">
        <f>V133*K133</f>
        <v>0</v>
      </c>
      <c r="X133" s="237">
        <v>0</v>
      </c>
      <c r="Y133" s="237">
        <f>X133*K133</f>
        <v>0</v>
      </c>
      <c r="Z133" s="237">
        <v>0</v>
      </c>
      <c r="AA133" s="238">
        <f>Z133*K133</f>
        <v>0</v>
      </c>
      <c r="AR133" s="21" t="s">
        <v>196</v>
      </c>
      <c r="AT133" s="21" t="s">
        <v>192</v>
      </c>
      <c r="AU133" s="21" t="s">
        <v>96</v>
      </c>
      <c r="AY133" s="21" t="s">
        <v>191</v>
      </c>
      <c r="BE133" s="152">
        <f>IF(U133="základní",N133,0)</f>
        <v>0</v>
      </c>
      <c r="BF133" s="152">
        <f>IF(U133="snížená",N133,0)</f>
        <v>0</v>
      </c>
      <c r="BG133" s="152">
        <f>IF(U133="zákl. přenesená",N133,0)</f>
        <v>0</v>
      </c>
      <c r="BH133" s="152">
        <f>IF(U133="sníž. přenesená",N133,0)</f>
        <v>0</v>
      </c>
      <c r="BI133" s="152">
        <f>IF(U133="nulová",N133,0)</f>
        <v>0</v>
      </c>
      <c r="BJ133" s="21" t="s">
        <v>89</v>
      </c>
      <c r="BK133" s="152">
        <f>ROUND(L133*K133,2)</f>
        <v>0</v>
      </c>
      <c r="BL133" s="21" t="s">
        <v>196</v>
      </c>
      <c r="BM133" s="21" t="s">
        <v>219</v>
      </c>
    </row>
    <row r="134" s="1" customFormat="1" ht="25.5" customHeight="1">
      <c r="B134" s="46"/>
      <c r="C134" s="228" t="s">
        <v>220</v>
      </c>
      <c r="D134" s="228" t="s">
        <v>192</v>
      </c>
      <c r="E134" s="229" t="s">
        <v>221</v>
      </c>
      <c r="F134" s="230" t="s">
        <v>222</v>
      </c>
      <c r="G134" s="230"/>
      <c r="H134" s="230"/>
      <c r="I134" s="230"/>
      <c r="J134" s="231" t="s">
        <v>195</v>
      </c>
      <c r="K134" s="232">
        <v>1</v>
      </c>
      <c r="L134" s="233">
        <v>0</v>
      </c>
      <c r="M134" s="234"/>
      <c r="N134" s="235">
        <f>ROUND(L134*K134,2)</f>
        <v>0</v>
      </c>
      <c r="O134" s="235"/>
      <c r="P134" s="235"/>
      <c r="Q134" s="235"/>
      <c r="R134" s="48"/>
      <c r="T134" s="236" t="s">
        <v>22</v>
      </c>
      <c r="U134" s="56" t="s">
        <v>46</v>
      </c>
      <c r="V134" s="47"/>
      <c r="W134" s="237">
        <f>V134*K134</f>
        <v>0</v>
      </c>
      <c r="X134" s="237">
        <v>0</v>
      </c>
      <c r="Y134" s="237">
        <f>X134*K134</f>
        <v>0</v>
      </c>
      <c r="Z134" s="237">
        <v>0</v>
      </c>
      <c r="AA134" s="238">
        <f>Z134*K134</f>
        <v>0</v>
      </c>
      <c r="AR134" s="21" t="s">
        <v>196</v>
      </c>
      <c r="AT134" s="21" t="s">
        <v>192</v>
      </c>
      <c r="AU134" s="21" t="s">
        <v>96</v>
      </c>
      <c r="AY134" s="21" t="s">
        <v>191</v>
      </c>
      <c r="BE134" s="152">
        <f>IF(U134="základní",N134,0)</f>
        <v>0</v>
      </c>
      <c r="BF134" s="152">
        <f>IF(U134="snížená",N134,0)</f>
        <v>0</v>
      </c>
      <c r="BG134" s="152">
        <f>IF(U134="zákl. přenesená",N134,0)</f>
        <v>0</v>
      </c>
      <c r="BH134" s="152">
        <f>IF(U134="sníž. přenesená",N134,0)</f>
        <v>0</v>
      </c>
      <c r="BI134" s="152">
        <f>IF(U134="nulová",N134,0)</f>
        <v>0</v>
      </c>
      <c r="BJ134" s="21" t="s">
        <v>89</v>
      </c>
      <c r="BK134" s="152">
        <f>ROUND(L134*K134,2)</f>
        <v>0</v>
      </c>
      <c r="BL134" s="21" t="s">
        <v>196</v>
      </c>
      <c r="BM134" s="21" t="s">
        <v>223</v>
      </c>
    </row>
    <row r="135" s="1" customFormat="1" ht="38.25" customHeight="1">
      <c r="B135" s="46"/>
      <c r="C135" s="228" t="s">
        <v>224</v>
      </c>
      <c r="D135" s="228" t="s">
        <v>192</v>
      </c>
      <c r="E135" s="229" t="s">
        <v>225</v>
      </c>
      <c r="F135" s="230" t="s">
        <v>226</v>
      </c>
      <c r="G135" s="230"/>
      <c r="H135" s="230"/>
      <c r="I135" s="230"/>
      <c r="J135" s="231" t="s">
        <v>195</v>
      </c>
      <c r="K135" s="232">
        <v>1</v>
      </c>
      <c r="L135" s="233">
        <v>0</v>
      </c>
      <c r="M135" s="234"/>
      <c r="N135" s="235">
        <f>ROUND(L135*K135,2)</f>
        <v>0</v>
      </c>
      <c r="O135" s="235"/>
      <c r="P135" s="235"/>
      <c r="Q135" s="235"/>
      <c r="R135" s="48"/>
      <c r="T135" s="236" t="s">
        <v>22</v>
      </c>
      <c r="U135" s="56" t="s">
        <v>46</v>
      </c>
      <c r="V135" s="47"/>
      <c r="W135" s="237">
        <f>V135*K135</f>
        <v>0</v>
      </c>
      <c r="X135" s="237">
        <v>0</v>
      </c>
      <c r="Y135" s="237">
        <f>X135*K135</f>
        <v>0</v>
      </c>
      <c r="Z135" s="237">
        <v>0</v>
      </c>
      <c r="AA135" s="238">
        <f>Z135*K135</f>
        <v>0</v>
      </c>
      <c r="AR135" s="21" t="s">
        <v>196</v>
      </c>
      <c r="AT135" s="21" t="s">
        <v>192</v>
      </c>
      <c r="AU135" s="21" t="s">
        <v>96</v>
      </c>
      <c r="AY135" s="21" t="s">
        <v>191</v>
      </c>
      <c r="BE135" s="152">
        <f>IF(U135="základní",N135,0)</f>
        <v>0</v>
      </c>
      <c r="BF135" s="152">
        <f>IF(U135="snížená",N135,0)</f>
        <v>0</v>
      </c>
      <c r="BG135" s="152">
        <f>IF(U135="zákl. přenesená",N135,0)</f>
        <v>0</v>
      </c>
      <c r="BH135" s="152">
        <f>IF(U135="sníž. přenesená",N135,0)</f>
        <v>0</v>
      </c>
      <c r="BI135" s="152">
        <f>IF(U135="nulová",N135,0)</f>
        <v>0</v>
      </c>
      <c r="BJ135" s="21" t="s">
        <v>89</v>
      </c>
      <c r="BK135" s="152">
        <f>ROUND(L135*K135,2)</f>
        <v>0</v>
      </c>
      <c r="BL135" s="21" t="s">
        <v>196</v>
      </c>
      <c r="BM135" s="21" t="s">
        <v>227</v>
      </c>
    </row>
    <row r="136" s="10" customFormat="1" ht="29.88" customHeight="1">
      <c r="B136" s="215"/>
      <c r="C136" s="216"/>
      <c r="D136" s="225" t="s">
        <v>163</v>
      </c>
      <c r="E136" s="225"/>
      <c r="F136" s="225"/>
      <c r="G136" s="225"/>
      <c r="H136" s="225"/>
      <c r="I136" s="225"/>
      <c r="J136" s="225"/>
      <c r="K136" s="225"/>
      <c r="L136" s="225"/>
      <c r="M136" s="225"/>
      <c r="N136" s="239">
        <f>BK136</f>
        <v>0</v>
      </c>
      <c r="O136" s="240"/>
      <c r="P136" s="240"/>
      <c r="Q136" s="240"/>
      <c r="R136" s="218"/>
      <c r="T136" s="219"/>
      <c r="U136" s="216"/>
      <c r="V136" s="216"/>
      <c r="W136" s="220">
        <f>SUM(W137:W142)</f>
        <v>0</v>
      </c>
      <c r="X136" s="216"/>
      <c r="Y136" s="220">
        <f>SUM(Y137:Y142)</f>
        <v>0</v>
      </c>
      <c r="Z136" s="216"/>
      <c r="AA136" s="221">
        <f>SUM(AA137:AA142)</f>
        <v>0</v>
      </c>
      <c r="AR136" s="222" t="s">
        <v>190</v>
      </c>
      <c r="AT136" s="223" t="s">
        <v>80</v>
      </c>
      <c r="AU136" s="223" t="s">
        <v>89</v>
      </c>
      <c r="AY136" s="222" t="s">
        <v>191</v>
      </c>
      <c r="BK136" s="224">
        <f>SUM(BK137:BK142)</f>
        <v>0</v>
      </c>
    </row>
    <row r="137" s="1" customFormat="1" ht="16.5" customHeight="1">
      <c r="B137" s="46"/>
      <c r="C137" s="228" t="s">
        <v>228</v>
      </c>
      <c r="D137" s="228" t="s">
        <v>192</v>
      </c>
      <c r="E137" s="229" t="s">
        <v>229</v>
      </c>
      <c r="F137" s="230" t="s">
        <v>230</v>
      </c>
      <c r="G137" s="230"/>
      <c r="H137" s="230"/>
      <c r="I137" s="230"/>
      <c r="J137" s="231" t="s">
        <v>195</v>
      </c>
      <c r="K137" s="232">
        <v>1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</v>
      </c>
      <c r="Y137" s="237">
        <f>X137*K137</f>
        <v>0</v>
      </c>
      <c r="Z137" s="237">
        <v>0</v>
      </c>
      <c r="AA137" s="238">
        <f>Z137*K137</f>
        <v>0</v>
      </c>
      <c r="AR137" s="21" t="s">
        <v>196</v>
      </c>
      <c r="AT137" s="21" t="s">
        <v>192</v>
      </c>
      <c r="AU137" s="21" t="s">
        <v>96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196</v>
      </c>
      <c r="BM137" s="21" t="s">
        <v>231</v>
      </c>
    </row>
    <row r="138" s="1" customFormat="1" ht="38.25" customHeight="1">
      <c r="B138" s="46"/>
      <c r="C138" s="228" t="s">
        <v>232</v>
      </c>
      <c r="D138" s="228" t="s">
        <v>192</v>
      </c>
      <c r="E138" s="229" t="s">
        <v>233</v>
      </c>
      <c r="F138" s="230" t="s">
        <v>234</v>
      </c>
      <c r="G138" s="230"/>
      <c r="H138" s="230"/>
      <c r="I138" s="230"/>
      <c r="J138" s="231" t="s">
        <v>195</v>
      </c>
      <c r="K138" s="232">
        <v>1</v>
      </c>
      <c r="L138" s="233">
        <v>0</v>
      </c>
      <c r="M138" s="234"/>
      <c r="N138" s="235">
        <f>ROUND(L138*K138,2)</f>
        <v>0</v>
      </c>
      <c r="O138" s="235"/>
      <c r="P138" s="235"/>
      <c r="Q138" s="235"/>
      <c r="R138" s="48"/>
      <c r="T138" s="236" t="s">
        <v>22</v>
      </c>
      <c r="U138" s="56" t="s">
        <v>46</v>
      </c>
      <c r="V138" s="47"/>
      <c r="W138" s="237">
        <f>V138*K138</f>
        <v>0</v>
      </c>
      <c r="X138" s="237">
        <v>0</v>
      </c>
      <c r="Y138" s="237">
        <f>X138*K138</f>
        <v>0</v>
      </c>
      <c r="Z138" s="237">
        <v>0</v>
      </c>
      <c r="AA138" s="238">
        <f>Z138*K138</f>
        <v>0</v>
      </c>
      <c r="AR138" s="21" t="s">
        <v>196</v>
      </c>
      <c r="AT138" s="21" t="s">
        <v>192</v>
      </c>
      <c r="AU138" s="21" t="s">
        <v>96</v>
      </c>
      <c r="AY138" s="21" t="s">
        <v>191</v>
      </c>
      <c r="BE138" s="152">
        <f>IF(U138="základní",N138,0)</f>
        <v>0</v>
      </c>
      <c r="BF138" s="152">
        <f>IF(U138="snížená",N138,0)</f>
        <v>0</v>
      </c>
      <c r="BG138" s="152">
        <f>IF(U138="zákl. přenesená",N138,0)</f>
        <v>0</v>
      </c>
      <c r="BH138" s="152">
        <f>IF(U138="sníž. přenesená",N138,0)</f>
        <v>0</v>
      </c>
      <c r="BI138" s="152">
        <f>IF(U138="nulová",N138,0)</f>
        <v>0</v>
      </c>
      <c r="BJ138" s="21" t="s">
        <v>89</v>
      </c>
      <c r="BK138" s="152">
        <f>ROUND(L138*K138,2)</f>
        <v>0</v>
      </c>
      <c r="BL138" s="21" t="s">
        <v>196</v>
      </c>
      <c r="BM138" s="21" t="s">
        <v>235</v>
      </c>
    </row>
    <row r="139" s="1" customFormat="1" ht="16.5" customHeight="1">
      <c r="B139" s="46"/>
      <c r="C139" s="228" t="s">
        <v>236</v>
      </c>
      <c r="D139" s="228" t="s">
        <v>192</v>
      </c>
      <c r="E139" s="229" t="s">
        <v>237</v>
      </c>
      <c r="F139" s="230" t="s">
        <v>238</v>
      </c>
      <c r="G139" s="230"/>
      <c r="H139" s="230"/>
      <c r="I139" s="230"/>
      <c r="J139" s="231" t="s">
        <v>195</v>
      </c>
      <c r="K139" s="232">
        <v>1</v>
      </c>
      <c r="L139" s="233">
        <v>0</v>
      </c>
      <c r="M139" s="234"/>
      <c r="N139" s="235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</v>
      </c>
      <c r="Y139" s="237">
        <f>X139*K139</f>
        <v>0</v>
      </c>
      <c r="Z139" s="237">
        <v>0</v>
      </c>
      <c r="AA139" s="238">
        <f>Z139*K139</f>
        <v>0</v>
      </c>
      <c r="AR139" s="21" t="s">
        <v>196</v>
      </c>
      <c r="AT139" s="21" t="s">
        <v>192</v>
      </c>
      <c r="AU139" s="21" t="s">
        <v>96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196</v>
      </c>
      <c r="BM139" s="21" t="s">
        <v>239</v>
      </c>
    </row>
    <row r="140" s="1" customFormat="1" ht="38.25" customHeight="1">
      <c r="B140" s="46"/>
      <c r="C140" s="228" t="s">
        <v>240</v>
      </c>
      <c r="D140" s="228" t="s">
        <v>192</v>
      </c>
      <c r="E140" s="229" t="s">
        <v>241</v>
      </c>
      <c r="F140" s="230" t="s">
        <v>242</v>
      </c>
      <c r="G140" s="230"/>
      <c r="H140" s="230"/>
      <c r="I140" s="230"/>
      <c r="J140" s="231" t="s">
        <v>195</v>
      </c>
      <c r="K140" s="232">
        <v>1</v>
      </c>
      <c r="L140" s="233">
        <v>0</v>
      </c>
      <c r="M140" s="234"/>
      <c r="N140" s="235">
        <f>ROUND(L140*K140,2)</f>
        <v>0</v>
      </c>
      <c r="O140" s="235"/>
      <c r="P140" s="235"/>
      <c r="Q140" s="235"/>
      <c r="R140" s="48"/>
      <c r="T140" s="236" t="s">
        <v>22</v>
      </c>
      <c r="U140" s="56" t="s">
        <v>46</v>
      </c>
      <c r="V140" s="47"/>
      <c r="W140" s="237">
        <f>V140*K140</f>
        <v>0</v>
      </c>
      <c r="X140" s="237">
        <v>0</v>
      </c>
      <c r="Y140" s="237">
        <f>X140*K140</f>
        <v>0</v>
      </c>
      <c r="Z140" s="237">
        <v>0</v>
      </c>
      <c r="AA140" s="238">
        <f>Z140*K140</f>
        <v>0</v>
      </c>
      <c r="AR140" s="21" t="s">
        <v>196</v>
      </c>
      <c r="AT140" s="21" t="s">
        <v>192</v>
      </c>
      <c r="AU140" s="21" t="s">
        <v>96</v>
      </c>
      <c r="AY140" s="21" t="s">
        <v>191</v>
      </c>
      <c r="BE140" s="152">
        <f>IF(U140="základní",N140,0)</f>
        <v>0</v>
      </c>
      <c r="BF140" s="152">
        <f>IF(U140="snížená",N140,0)</f>
        <v>0</v>
      </c>
      <c r="BG140" s="152">
        <f>IF(U140="zákl. přenesená",N140,0)</f>
        <v>0</v>
      </c>
      <c r="BH140" s="152">
        <f>IF(U140="sníž. přenesená",N140,0)</f>
        <v>0</v>
      </c>
      <c r="BI140" s="152">
        <f>IF(U140="nulová",N140,0)</f>
        <v>0</v>
      </c>
      <c r="BJ140" s="21" t="s">
        <v>89</v>
      </c>
      <c r="BK140" s="152">
        <f>ROUND(L140*K140,2)</f>
        <v>0</v>
      </c>
      <c r="BL140" s="21" t="s">
        <v>196</v>
      </c>
      <c r="BM140" s="21" t="s">
        <v>243</v>
      </c>
    </row>
    <row r="141" s="1" customFormat="1" ht="38.25" customHeight="1">
      <c r="B141" s="46"/>
      <c r="C141" s="228" t="s">
        <v>244</v>
      </c>
      <c r="D141" s="228" t="s">
        <v>192</v>
      </c>
      <c r="E141" s="229" t="s">
        <v>245</v>
      </c>
      <c r="F141" s="230" t="s">
        <v>246</v>
      </c>
      <c r="G141" s="230"/>
      <c r="H141" s="230"/>
      <c r="I141" s="230"/>
      <c r="J141" s="231" t="s">
        <v>195</v>
      </c>
      <c r="K141" s="232">
        <v>1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</v>
      </c>
      <c r="Y141" s="237">
        <f>X141*K141</f>
        <v>0</v>
      </c>
      <c r="Z141" s="237">
        <v>0</v>
      </c>
      <c r="AA141" s="238">
        <f>Z141*K141</f>
        <v>0</v>
      </c>
      <c r="AR141" s="21" t="s">
        <v>196</v>
      </c>
      <c r="AT141" s="21" t="s">
        <v>192</v>
      </c>
      <c r="AU141" s="21" t="s">
        <v>96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196</v>
      </c>
      <c r="BM141" s="21" t="s">
        <v>247</v>
      </c>
    </row>
    <row r="142" s="1" customFormat="1" ht="16.5" customHeight="1">
      <c r="B142" s="46"/>
      <c r="C142" s="228" t="s">
        <v>11</v>
      </c>
      <c r="D142" s="228" t="s">
        <v>192</v>
      </c>
      <c r="E142" s="229" t="s">
        <v>248</v>
      </c>
      <c r="F142" s="230" t="s">
        <v>249</v>
      </c>
      <c r="G142" s="230"/>
      <c r="H142" s="230"/>
      <c r="I142" s="230"/>
      <c r="J142" s="231" t="s">
        <v>195</v>
      </c>
      <c r="K142" s="232">
        <v>1</v>
      </c>
      <c r="L142" s="233">
        <v>0</v>
      </c>
      <c r="M142" s="234"/>
      <c r="N142" s="235">
        <f>ROUND(L142*K142,2)</f>
        <v>0</v>
      </c>
      <c r="O142" s="235"/>
      <c r="P142" s="235"/>
      <c r="Q142" s="235"/>
      <c r="R142" s="48"/>
      <c r="T142" s="236" t="s">
        <v>22</v>
      </c>
      <c r="U142" s="56" t="s">
        <v>46</v>
      </c>
      <c r="V142" s="47"/>
      <c r="W142" s="237">
        <f>V142*K142</f>
        <v>0</v>
      </c>
      <c r="X142" s="237">
        <v>0</v>
      </c>
      <c r="Y142" s="237">
        <f>X142*K142</f>
        <v>0</v>
      </c>
      <c r="Z142" s="237">
        <v>0</v>
      </c>
      <c r="AA142" s="238">
        <f>Z142*K142</f>
        <v>0</v>
      </c>
      <c r="AR142" s="21" t="s">
        <v>196</v>
      </c>
      <c r="AT142" s="21" t="s">
        <v>192</v>
      </c>
      <c r="AU142" s="21" t="s">
        <v>96</v>
      </c>
      <c r="AY142" s="21" t="s">
        <v>191</v>
      </c>
      <c r="BE142" s="152">
        <f>IF(U142="základní",N142,0)</f>
        <v>0</v>
      </c>
      <c r="BF142" s="152">
        <f>IF(U142="snížená",N142,0)</f>
        <v>0</v>
      </c>
      <c r="BG142" s="152">
        <f>IF(U142="zákl. přenesená",N142,0)</f>
        <v>0</v>
      </c>
      <c r="BH142" s="152">
        <f>IF(U142="sníž. přenesená",N142,0)</f>
        <v>0</v>
      </c>
      <c r="BI142" s="152">
        <f>IF(U142="nulová",N142,0)</f>
        <v>0</v>
      </c>
      <c r="BJ142" s="21" t="s">
        <v>89</v>
      </c>
      <c r="BK142" s="152">
        <f>ROUND(L142*K142,2)</f>
        <v>0</v>
      </c>
      <c r="BL142" s="21" t="s">
        <v>196</v>
      </c>
      <c r="BM142" s="21" t="s">
        <v>250</v>
      </c>
    </row>
    <row r="143" s="10" customFormat="1" ht="29.88" customHeight="1">
      <c r="B143" s="215"/>
      <c r="C143" s="216"/>
      <c r="D143" s="225" t="s">
        <v>164</v>
      </c>
      <c r="E143" s="225"/>
      <c r="F143" s="225"/>
      <c r="G143" s="225"/>
      <c r="H143" s="225"/>
      <c r="I143" s="225"/>
      <c r="J143" s="225"/>
      <c r="K143" s="225"/>
      <c r="L143" s="225"/>
      <c r="M143" s="225"/>
      <c r="N143" s="239">
        <f>BK143</f>
        <v>0</v>
      </c>
      <c r="O143" s="240"/>
      <c r="P143" s="240"/>
      <c r="Q143" s="240"/>
      <c r="R143" s="218"/>
      <c r="T143" s="219"/>
      <c r="U143" s="216"/>
      <c r="V143" s="216"/>
      <c r="W143" s="220">
        <f>SUM(W144:W148)</f>
        <v>0</v>
      </c>
      <c r="X143" s="216"/>
      <c r="Y143" s="220">
        <f>SUM(Y144:Y148)</f>
        <v>0</v>
      </c>
      <c r="Z143" s="216"/>
      <c r="AA143" s="221">
        <f>SUM(AA144:AA148)</f>
        <v>0</v>
      </c>
      <c r="AR143" s="222" t="s">
        <v>190</v>
      </c>
      <c r="AT143" s="223" t="s">
        <v>80</v>
      </c>
      <c r="AU143" s="223" t="s">
        <v>89</v>
      </c>
      <c r="AY143" s="222" t="s">
        <v>191</v>
      </c>
      <c r="BK143" s="224">
        <f>SUM(BK144:BK148)</f>
        <v>0</v>
      </c>
    </row>
    <row r="144" s="1" customFormat="1" ht="25.5" customHeight="1">
      <c r="B144" s="46"/>
      <c r="C144" s="228" t="s">
        <v>251</v>
      </c>
      <c r="D144" s="228" t="s">
        <v>192</v>
      </c>
      <c r="E144" s="229" t="s">
        <v>252</v>
      </c>
      <c r="F144" s="230" t="s">
        <v>253</v>
      </c>
      <c r="G144" s="230"/>
      <c r="H144" s="230"/>
      <c r="I144" s="230"/>
      <c r="J144" s="231" t="s">
        <v>195</v>
      </c>
      <c r="K144" s="232">
        <v>1</v>
      </c>
      <c r="L144" s="233">
        <v>0</v>
      </c>
      <c r="M144" s="234"/>
      <c r="N144" s="235">
        <f>ROUND(L144*K144,2)</f>
        <v>0</v>
      </c>
      <c r="O144" s="235"/>
      <c r="P144" s="235"/>
      <c r="Q144" s="235"/>
      <c r="R144" s="48"/>
      <c r="T144" s="236" t="s">
        <v>22</v>
      </c>
      <c r="U144" s="56" t="s">
        <v>46</v>
      </c>
      <c r="V144" s="47"/>
      <c r="W144" s="237">
        <f>V144*K144</f>
        <v>0</v>
      </c>
      <c r="X144" s="237">
        <v>0</v>
      </c>
      <c r="Y144" s="237">
        <f>X144*K144</f>
        <v>0</v>
      </c>
      <c r="Z144" s="237">
        <v>0</v>
      </c>
      <c r="AA144" s="238">
        <f>Z144*K144</f>
        <v>0</v>
      </c>
      <c r="AR144" s="21" t="s">
        <v>196</v>
      </c>
      <c r="AT144" s="21" t="s">
        <v>192</v>
      </c>
      <c r="AU144" s="21" t="s">
        <v>96</v>
      </c>
      <c r="AY144" s="21" t="s">
        <v>191</v>
      </c>
      <c r="BE144" s="152">
        <f>IF(U144="základní",N144,0)</f>
        <v>0</v>
      </c>
      <c r="BF144" s="152">
        <f>IF(U144="snížená",N144,0)</f>
        <v>0</v>
      </c>
      <c r="BG144" s="152">
        <f>IF(U144="zákl. přenesená",N144,0)</f>
        <v>0</v>
      </c>
      <c r="BH144" s="152">
        <f>IF(U144="sníž. přenesená",N144,0)</f>
        <v>0</v>
      </c>
      <c r="BI144" s="152">
        <f>IF(U144="nulová",N144,0)</f>
        <v>0</v>
      </c>
      <c r="BJ144" s="21" t="s">
        <v>89</v>
      </c>
      <c r="BK144" s="152">
        <f>ROUND(L144*K144,2)</f>
        <v>0</v>
      </c>
      <c r="BL144" s="21" t="s">
        <v>196</v>
      </c>
      <c r="BM144" s="21" t="s">
        <v>254</v>
      </c>
    </row>
    <row r="145" s="1" customFormat="1" ht="16.5" customHeight="1">
      <c r="B145" s="46"/>
      <c r="C145" s="228" t="s">
        <v>255</v>
      </c>
      <c r="D145" s="228" t="s">
        <v>192</v>
      </c>
      <c r="E145" s="229" t="s">
        <v>256</v>
      </c>
      <c r="F145" s="230" t="s">
        <v>257</v>
      </c>
      <c r="G145" s="230"/>
      <c r="H145" s="230"/>
      <c r="I145" s="230"/>
      <c r="J145" s="231" t="s">
        <v>195</v>
      </c>
      <c r="K145" s="232">
        <v>1</v>
      </c>
      <c r="L145" s="233">
        <v>0</v>
      </c>
      <c r="M145" s="234"/>
      <c r="N145" s="235">
        <f>ROUND(L145*K145,2)</f>
        <v>0</v>
      </c>
      <c r="O145" s="235"/>
      <c r="P145" s="235"/>
      <c r="Q145" s="235"/>
      <c r="R145" s="48"/>
      <c r="T145" s="236" t="s">
        <v>22</v>
      </c>
      <c r="U145" s="56" t="s">
        <v>46</v>
      </c>
      <c r="V145" s="47"/>
      <c r="W145" s="237">
        <f>V145*K145</f>
        <v>0</v>
      </c>
      <c r="X145" s="237">
        <v>0</v>
      </c>
      <c r="Y145" s="237">
        <f>X145*K145</f>
        <v>0</v>
      </c>
      <c r="Z145" s="237">
        <v>0</v>
      </c>
      <c r="AA145" s="238">
        <f>Z145*K145</f>
        <v>0</v>
      </c>
      <c r="AR145" s="21" t="s">
        <v>196</v>
      </c>
      <c r="AT145" s="21" t="s">
        <v>192</v>
      </c>
      <c r="AU145" s="21" t="s">
        <v>96</v>
      </c>
      <c r="AY145" s="21" t="s">
        <v>191</v>
      </c>
      <c r="BE145" s="152">
        <f>IF(U145="základní",N145,0)</f>
        <v>0</v>
      </c>
      <c r="BF145" s="152">
        <f>IF(U145="snížená",N145,0)</f>
        <v>0</v>
      </c>
      <c r="BG145" s="152">
        <f>IF(U145="zákl. přenesená",N145,0)</f>
        <v>0</v>
      </c>
      <c r="BH145" s="152">
        <f>IF(U145="sníž. přenesená",N145,0)</f>
        <v>0</v>
      </c>
      <c r="BI145" s="152">
        <f>IF(U145="nulová",N145,0)</f>
        <v>0</v>
      </c>
      <c r="BJ145" s="21" t="s">
        <v>89</v>
      </c>
      <c r="BK145" s="152">
        <f>ROUND(L145*K145,2)</f>
        <v>0</v>
      </c>
      <c r="BL145" s="21" t="s">
        <v>196</v>
      </c>
      <c r="BM145" s="21" t="s">
        <v>258</v>
      </c>
    </row>
    <row r="146" s="1" customFormat="1" ht="16.5" customHeight="1">
      <c r="B146" s="46"/>
      <c r="C146" s="228" t="s">
        <v>259</v>
      </c>
      <c r="D146" s="228" t="s">
        <v>192</v>
      </c>
      <c r="E146" s="229" t="s">
        <v>260</v>
      </c>
      <c r="F146" s="230" t="s">
        <v>261</v>
      </c>
      <c r="G146" s="230"/>
      <c r="H146" s="230"/>
      <c r="I146" s="230"/>
      <c r="J146" s="231" t="s">
        <v>195</v>
      </c>
      <c r="K146" s="232">
        <v>1</v>
      </c>
      <c r="L146" s="233">
        <v>0</v>
      </c>
      <c r="M146" s="234"/>
      <c r="N146" s="235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</v>
      </c>
      <c r="Y146" s="237">
        <f>X146*K146</f>
        <v>0</v>
      </c>
      <c r="Z146" s="237">
        <v>0</v>
      </c>
      <c r="AA146" s="238">
        <f>Z146*K146</f>
        <v>0</v>
      </c>
      <c r="AR146" s="21" t="s">
        <v>196</v>
      </c>
      <c r="AT146" s="21" t="s">
        <v>192</v>
      </c>
      <c r="AU146" s="21" t="s">
        <v>96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196</v>
      </c>
      <c r="BM146" s="21" t="s">
        <v>262</v>
      </c>
    </row>
    <row r="147" s="1" customFormat="1" ht="16.5" customHeight="1">
      <c r="B147" s="46"/>
      <c r="C147" s="228" t="s">
        <v>263</v>
      </c>
      <c r="D147" s="228" t="s">
        <v>192</v>
      </c>
      <c r="E147" s="229" t="s">
        <v>264</v>
      </c>
      <c r="F147" s="230" t="s">
        <v>265</v>
      </c>
      <c r="G147" s="230"/>
      <c r="H147" s="230"/>
      <c r="I147" s="230"/>
      <c r="J147" s="231" t="s">
        <v>195</v>
      </c>
      <c r="K147" s="232">
        <v>1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</v>
      </c>
      <c r="Y147" s="237">
        <f>X147*K147</f>
        <v>0</v>
      </c>
      <c r="Z147" s="237">
        <v>0</v>
      </c>
      <c r="AA147" s="238">
        <f>Z147*K147</f>
        <v>0</v>
      </c>
      <c r="AR147" s="21" t="s">
        <v>196</v>
      </c>
      <c r="AT147" s="21" t="s">
        <v>192</v>
      </c>
      <c r="AU147" s="21" t="s">
        <v>96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196</v>
      </c>
      <c r="BM147" s="21" t="s">
        <v>266</v>
      </c>
    </row>
    <row r="148" s="1" customFormat="1" ht="25.5" customHeight="1">
      <c r="B148" s="46"/>
      <c r="C148" s="228" t="s">
        <v>267</v>
      </c>
      <c r="D148" s="228" t="s">
        <v>192</v>
      </c>
      <c r="E148" s="229" t="s">
        <v>268</v>
      </c>
      <c r="F148" s="230" t="s">
        <v>269</v>
      </c>
      <c r="G148" s="230"/>
      <c r="H148" s="230"/>
      <c r="I148" s="230"/>
      <c r="J148" s="231" t="s">
        <v>195</v>
      </c>
      <c r="K148" s="232">
        <v>1</v>
      </c>
      <c r="L148" s="233">
        <v>0</v>
      </c>
      <c r="M148" s="234"/>
      <c r="N148" s="235">
        <f>ROUND(L148*K148,2)</f>
        <v>0</v>
      </c>
      <c r="O148" s="235"/>
      <c r="P148" s="235"/>
      <c r="Q148" s="235"/>
      <c r="R148" s="48"/>
      <c r="T148" s="236" t="s">
        <v>22</v>
      </c>
      <c r="U148" s="56" t="s">
        <v>46</v>
      </c>
      <c r="V148" s="47"/>
      <c r="W148" s="237">
        <f>V148*K148</f>
        <v>0</v>
      </c>
      <c r="X148" s="237">
        <v>0</v>
      </c>
      <c r="Y148" s="237">
        <f>X148*K148</f>
        <v>0</v>
      </c>
      <c r="Z148" s="237">
        <v>0</v>
      </c>
      <c r="AA148" s="238">
        <f>Z148*K148</f>
        <v>0</v>
      </c>
      <c r="AR148" s="21" t="s">
        <v>196</v>
      </c>
      <c r="AT148" s="21" t="s">
        <v>192</v>
      </c>
      <c r="AU148" s="21" t="s">
        <v>96</v>
      </c>
      <c r="AY148" s="21" t="s">
        <v>191</v>
      </c>
      <c r="BE148" s="152">
        <f>IF(U148="základní",N148,0)</f>
        <v>0</v>
      </c>
      <c r="BF148" s="152">
        <f>IF(U148="snížená",N148,0)</f>
        <v>0</v>
      </c>
      <c r="BG148" s="152">
        <f>IF(U148="zákl. přenesená",N148,0)</f>
        <v>0</v>
      </c>
      <c r="BH148" s="152">
        <f>IF(U148="sníž. přenesená",N148,0)</f>
        <v>0</v>
      </c>
      <c r="BI148" s="152">
        <f>IF(U148="nulová",N148,0)</f>
        <v>0</v>
      </c>
      <c r="BJ148" s="21" t="s">
        <v>89</v>
      </c>
      <c r="BK148" s="152">
        <f>ROUND(L148*K148,2)</f>
        <v>0</v>
      </c>
      <c r="BL148" s="21" t="s">
        <v>196</v>
      </c>
      <c r="BM148" s="21" t="s">
        <v>270</v>
      </c>
    </row>
    <row r="149" s="10" customFormat="1" ht="29.88" customHeight="1">
      <c r="B149" s="215"/>
      <c r="C149" s="216"/>
      <c r="D149" s="225" t="s">
        <v>165</v>
      </c>
      <c r="E149" s="225"/>
      <c r="F149" s="225"/>
      <c r="G149" s="225"/>
      <c r="H149" s="225"/>
      <c r="I149" s="225"/>
      <c r="J149" s="225"/>
      <c r="K149" s="225"/>
      <c r="L149" s="225"/>
      <c r="M149" s="225"/>
      <c r="N149" s="239">
        <f>BK149</f>
        <v>0</v>
      </c>
      <c r="O149" s="240"/>
      <c r="P149" s="240"/>
      <c r="Q149" s="240"/>
      <c r="R149" s="218"/>
      <c r="T149" s="219"/>
      <c r="U149" s="216"/>
      <c r="V149" s="216"/>
      <c r="W149" s="220">
        <f>SUM(W150:W151)</f>
        <v>0</v>
      </c>
      <c r="X149" s="216"/>
      <c r="Y149" s="220">
        <f>SUM(Y150:Y151)</f>
        <v>0</v>
      </c>
      <c r="Z149" s="216"/>
      <c r="AA149" s="221">
        <f>SUM(AA150:AA151)</f>
        <v>0</v>
      </c>
      <c r="AR149" s="222" t="s">
        <v>190</v>
      </c>
      <c r="AT149" s="223" t="s">
        <v>80</v>
      </c>
      <c r="AU149" s="223" t="s">
        <v>89</v>
      </c>
      <c r="AY149" s="222" t="s">
        <v>191</v>
      </c>
      <c r="BK149" s="224">
        <f>SUM(BK150:BK151)</f>
        <v>0</v>
      </c>
    </row>
    <row r="150" s="1" customFormat="1" ht="16.5" customHeight="1">
      <c r="B150" s="46"/>
      <c r="C150" s="228" t="s">
        <v>10</v>
      </c>
      <c r="D150" s="228" t="s">
        <v>192</v>
      </c>
      <c r="E150" s="229" t="s">
        <v>271</v>
      </c>
      <c r="F150" s="230" t="s">
        <v>272</v>
      </c>
      <c r="G150" s="230"/>
      <c r="H150" s="230"/>
      <c r="I150" s="230"/>
      <c r="J150" s="231" t="s">
        <v>195</v>
      </c>
      <c r="K150" s="232">
        <v>1</v>
      </c>
      <c r="L150" s="233">
        <v>0</v>
      </c>
      <c r="M150" s="234"/>
      <c r="N150" s="235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0</v>
      </c>
      <c r="Y150" s="237">
        <f>X150*K150</f>
        <v>0</v>
      </c>
      <c r="Z150" s="237">
        <v>0</v>
      </c>
      <c r="AA150" s="238">
        <f>Z150*K150</f>
        <v>0</v>
      </c>
      <c r="AR150" s="21" t="s">
        <v>196</v>
      </c>
      <c r="AT150" s="21" t="s">
        <v>192</v>
      </c>
      <c r="AU150" s="21" t="s">
        <v>96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196</v>
      </c>
      <c r="BM150" s="21" t="s">
        <v>273</v>
      </c>
    </row>
    <row r="151" s="1" customFormat="1" ht="16.5" customHeight="1">
      <c r="B151" s="46"/>
      <c r="C151" s="228" t="s">
        <v>274</v>
      </c>
      <c r="D151" s="228" t="s">
        <v>192</v>
      </c>
      <c r="E151" s="229" t="s">
        <v>275</v>
      </c>
      <c r="F151" s="230" t="s">
        <v>276</v>
      </c>
      <c r="G151" s="230"/>
      <c r="H151" s="230"/>
      <c r="I151" s="230"/>
      <c r="J151" s="231" t="s">
        <v>195</v>
      </c>
      <c r="K151" s="232">
        <v>1</v>
      </c>
      <c r="L151" s="233">
        <v>0</v>
      </c>
      <c r="M151" s="234"/>
      <c r="N151" s="235">
        <f>ROUND(L151*K151,2)</f>
        <v>0</v>
      </c>
      <c r="O151" s="235"/>
      <c r="P151" s="235"/>
      <c r="Q151" s="235"/>
      <c r="R151" s="48"/>
      <c r="T151" s="236" t="s">
        <v>22</v>
      </c>
      <c r="U151" s="56" t="s">
        <v>46</v>
      </c>
      <c r="V151" s="47"/>
      <c r="W151" s="237">
        <f>V151*K151</f>
        <v>0</v>
      </c>
      <c r="X151" s="237">
        <v>0</v>
      </c>
      <c r="Y151" s="237">
        <f>X151*K151</f>
        <v>0</v>
      </c>
      <c r="Z151" s="237">
        <v>0</v>
      </c>
      <c r="AA151" s="238">
        <f>Z151*K151</f>
        <v>0</v>
      </c>
      <c r="AR151" s="21" t="s">
        <v>196</v>
      </c>
      <c r="AT151" s="21" t="s">
        <v>192</v>
      </c>
      <c r="AU151" s="21" t="s">
        <v>96</v>
      </c>
      <c r="AY151" s="21" t="s">
        <v>191</v>
      </c>
      <c r="BE151" s="152">
        <f>IF(U151="základní",N151,0)</f>
        <v>0</v>
      </c>
      <c r="BF151" s="152">
        <f>IF(U151="snížená",N151,0)</f>
        <v>0</v>
      </c>
      <c r="BG151" s="152">
        <f>IF(U151="zákl. přenesená",N151,0)</f>
        <v>0</v>
      </c>
      <c r="BH151" s="152">
        <f>IF(U151="sníž. přenesená",N151,0)</f>
        <v>0</v>
      </c>
      <c r="BI151" s="152">
        <f>IF(U151="nulová",N151,0)</f>
        <v>0</v>
      </c>
      <c r="BJ151" s="21" t="s">
        <v>89</v>
      </c>
      <c r="BK151" s="152">
        <f>ROUND(L151*K151,2)</f>
        <v>0</v>
      </c>
      <c r="BL151" s="21" t="s">
        <v>196</v>
      </c>
      <c r="BM151" s="21" t="s">
        <v>277</v>
      </c>
    </row>
    <row r="152" s="10" customFormat="1" ht="29.88" customHeight="1">
      <c r="B152" s="215"/>
      <c r="C152" s="216"/>
      <c r="D152" s="225" t="s">
        <v>166</v>
      </c>
      <c r="E152" s="225"/>
      <c r="F152" s="225"/>
      <c r="G152" s="225"/>
      <c r="H152" s="225"/>
      <c r="I152" s="225"/>
      <c r="J152" s="225"/>
      <c r="K152" s="225"/>
      <c r="L152" s="225"/>
      <c r="M152" s="225"/>
      <c r="N152" s="239">
        <f>BK152</f>
        <v>0</v>
      </c>
      <c r="O152" s="240"/>
      <c r="P152" s="240"/>
      <c r="Q152" s="240"/>
      <c r="R152" s="218"/>
      <c r="T152" s="219"/>
      <c r="U152" s="216"/>
      <c r="V152" s="216"/>
      <c r="W152" s="220">
        <f>W153</f>
        <v>0</v>
      </c>
      <c r="X152" s="216"/>
      <c r="Y152" s="220">
        <f>Y153</f>
        <v>0</v>
      </c>
      <c r="Z152" s="216"/>
      <c r="AA152" s="221">
        <f>AA153</f>
        <v>0</v>
      </c>
      <c r="AR152" s="222" t="s">
        <v>190</v>
      </c>
      <c r="AT152" s="223" t="s">
        <v>80</v>
      </c>
      <c r="AU152" s="223" t="s">
        <v>89</v>
      </c>
      <c r="AY152" s="222" t="s">
        <v>191</v>
      </c>
      <c r="BK152" s="224">
        <f>BK153</f>
        <v>0</v>
      </c>
    </row>
    <row r="153" s="1" customFormat="1" ht="38.25" customHeight="1">
      <c r="B153" s="46"/>
      <c r="C153" s="228" t="s">
        <v>278</v>
      </c>
      <c r="D153" s="228" t="s">
        <v>192</v>
      </c>
      <c r="E153" s="229" t="s">
        <v>279</v>
      </c>
      <c r="F153" s="230" t="s">
        <v>280</v>
      </c>
      <c r="G153" s="230"/>
      <c r="H153" s="230"/>
      <c r="I153" s="230"/>
      <c r="J153" s="231" t="s">
        <v>195</v>
      </c>
      <c r="K153" s="232">
        <v>1</v>
      </c>
      <c r="L153" s="233">
        <v>0</v>
      </c>
      <c r="M153" s="234"/>
      <c r="N153" s="235">
        <f>ROUND(L153*K153,2)</f>
        <v>0</v>
      </c>
      <c r="O153" s="235"/>
      <c r="P153" s="235"/>
      <c r="Q153" s="235"/>
      <c r="R153" s="48"/>
      <c r="T153" s="236" t="s">
        <v>22</v>
      </c>
      <c r="U153" s="56" t="s">
        <v>46</v>
      </c>
      <c r="V153" s="47"/>
      <c r="W153" s="237">
        <f>V153*K153</f>
        <v>0</v>
      </c>
      <c r="X153" s="237">
        <v>0</v>
      </c>
      <c r="Y153" s="237">
        <f>X153*K153</f>
        <v>0</v>
      </c>
      <c r="Z153" s="237">
        <v>0</v>
      </c>
      <c r="AA153" s="238">
        <f>Z153*K153</f>
        <v>0</v>
      </c>
      <c r="AR153" s="21" t="s">
        <v>196</v>
      </c>
      <c r="AT153" s="21" t="s">
        <v>192</v>
      </c>
      <c r="AU153" s="21" t="s">
        <v>96</v>
      </c>
      <c r="AY153" s="21" t="s">
        <v>191</v>
      </c>
      <c r="BE153" s="152">
        <f>IF(U153="základní",N153,0)</f>
        <v>0</v>
      </c>
      <c r="BF153" s="152">
        <f>IF(U153="snížená",N153,0)</f>
        <v>0</v>
      </c>
      <c r="BG153" s="152">
        <f>IF(U153="zákl. přenesená",N153,0)</f>
        <v>0</v>
      </c>
      <c r="BH153" s="152">
        <f>IF(U153="sníž. přenesená",N153,0)</f>
        <v>0</v>
      </c>
      <c r="BI153" s="152">
        <f>IF(U153="nulová",N153,0)</f>
        <v>0</v>
      </c>
      <c r="BJ153" s="21" t="s">
        <v>89</v>
      </c>
      <c r="BK153" s="152">
        <f>ROUND(L153*K153,2)</f>
        <v>0</v>
      </c>
      <c r="BL153" s="21" t="s">
        <v>196</v>
      </c>
      <c r="BM153" s="21" t="s">
        <v>281</v>
      </c>
    </row>
    <row r="154" s="1" customFormat="1" ht="49.92" customHeight="1">
      <c r="B154" s="46"/>
      <c r="C154" s="47"/>
      <c r="D154" s="217" t="s">
        <v>282</v>
      </c>
      <c r="E154" s="47"/>
      <c r="F154" s="47"/>
      <c r="G154" s="47"/>
      <c r="H154" s="47"/>
      <c r="I154" s="47"/>
      <c r="J154" s="47"/>
      <c r="K154" s="47"/>
      <c r="L154" s="47"/>
      <c r="M154" s="47"/>
      <c r="N154" s="241">
        <f>BK154</f>
        <v>0</v>
      </c>
      <c r="O154" s="242"/>
      <c r="P154" s="242"/>
      <c r="Q154" s="242"/>
      <c r="R154" s="48"/>
      <c r="T154" s="197"/>
      <c r="U154" s="47"/>
      <c r="V154" s="47"/>
      <c r="W154" s="47"/>
      <c r="X154" s="47"/>
      <c r="Y154" s="47"/>
      <c r="Z154" s="47"/>
      <c r="AA154" s="100"/>
      <c r="AT154" s="21" t="s">
        <v>80</v>
      </c>
      <c r="AU154" s="21" t="s">
        <v>81</v>
      </c>
      <c r="AY154" s="21" t="s">
        <v>283</v>
      </c>
      <c r="BK154" s="152">
        <f>SUM(BK155:BK159)</f>
        <v>0</v>
      </c>
    </row>
    <row r="155" s="1" customFormat="1" ht="22.32" customHeight="1">
      <c r="B155" s="46"/>
      <c r="C155" s="243" t="s">
        <v>22</v>
      </c>
      <c r="D155" s="243" t="s">
        <v>192</v>
      </c>
      <c r="E155" s="244" t="s">
        <v>22</v>
      </c>
      <c r="F155" s="245" t="s">
        <v>22</v>
      </c>
      <c r="G155" s="245"/>
      <c r="H155" s="245"/>
      <c r="I155" s="245"/>
      <c r="J155" s="246" t="s">
        <v>22</v>
      </c>
      <c r="K155" s="247"/>
      <c r="L155" s="233"/>
      <c r="M155" s="235"/>
      <c r="N155" s="235">
        <f>BK155</f>
        <v>0</v>
      </c>
      <c r="O155" s="235"/>
      <c r="P155" s="235"/>
      <c r="Q155" s="235"/>
      <c r="R155" s="48"/>
      <c r="T155" s="236" t="s">
        <v>22</v>
      </c>
      <c r="U155" s="248" t="s">
        <v>46</v>
      </c>
      <c r="V155" s="47"/>
      <c r="W155" s="47"/>
      <c r="X155" s="47"/>
      <c r="Y155" s="47"/>
      <c r="Z155" s="47"/>
      <c r="AA155" s="100"/>
      <c r="AT155" s="21" t="s">
        <v>283</v>
      </c>
      <c r="AU155" s="21" t="s">
        <v>89</v>
      </c>
      <c r="AY155" s="21" t="s">
        <v>283</v>
      </c>
      <c r="BE155" s="152">
        <f>IF(U155="základní",N155,0)</f>
        <v>0</v>
      </c>
      <c r="BF155" s="152">
        <f>IF(U155="snížená",N155,0)</f>
        <v>0</v>
      </c>
      <c r="BG155" s="152">
        <f>IF(U155="zákl. přenesená",N155,0)</f>
        <v>0</v>
      </c>
      <c r="BH155" s="152">
        <f>IF(U155="sníž. přenesená",N155,0)</f>
        <v>0</v>
      </c>
      <c r="BI155" s="152">
        <f>IF(U155="nulová",N155,0)</f>
        <v>0</v>
      </c>
      <c r="BJ155" s="21" t="s">
        <v>89</v>
      </c>
      <c r="BK155" s="152">
        <f>L155*K155</f>
        <v>0</v>
      </c>
    </row>
    <row r="156" s="1" customFormat="1" ht="22.32" customHeight="1">
      <c r="B156" s="46"/>
      <c r="C156" s="243" t="s">
        <v>22</v>
      </c>
      <c r="D156" s="243" t="s">
        <v>192</v>
      </c>
      <c r="E156" s="244" t="s">
        <v>22</v>
      </c>
      <c r="F156" s="245" t="s">
        <v>22</v>
      </c>
      <c r="G156" s="245"/>
      <c r="H156" s="245"/>
      <c r="I156" s="245"/>
      <c r="J156" s="246" t="s">
        <v>22</v>
      </c>
      <c r="K156" s="247"/>
      <c r="L156" s="233"/>
      <c r="M156" s="235"/>
      <c r="N156" s="235">
        <f>BK156</f>
        <v>0</v>
      </c>
      <c r="O156" s="235"/>
      <c r="P156" s="235"/>
      <c r="Q156" s="235"/>
      <c r="R156" s="48"/>
      <c r="T156" s="236" t="s">
        <v>22</v>
      </c>
      <c r="U156" s="248" t="s">
        <v>46</v>
      </c>
      <c r="V156" s="47"/>
      <c r="W156" s="47"/>
      <c r="X156" s="47"/>
      <c r="Y156" s="47"/>
      <c r="Z156" s="47"/>
      <c r="AA156" s="100"/>
      <c r="AT156" s="21" t="s">
        <v>283</v>
      </c>
      <c r="AU156" s="21" t="s">
        <v>89</v>
      </c>
      <c r="AY156" s="21" t="s">
        <v>283</v>
      </c>
      <c r="BE156" s="152">
        <f>IF(U156="základní",N156,0)</f>
        <v>0</v>
      </c>
      <c r="BF156" s="152">
        <f>IF(U156="snížená",N156,0)</f>
        <v>0</v>
      </c>
      <c r="BG156" s="152">
        <f>IF(U156="zákl. přenesená",N156,0)</f>
        <v>0</v>
      </c>
      <c r="BH156" s="152">
        <f>IF(U156="sníž. přenesená",N156,0)</f>
        <v>0</v>
      </c>
      <c r="BI156" s="152">
        <f>IF(U156="nulová",N156,0)</f>
        <v>0</v>
      </c>
      <c r="BJ156" s="21" t="s">
        <v>89</v>
      </c>
      <c r="BK156" s="152">
        <f>L156*K156</f>
        <v>0</v>
      </c>
    </row>
    <row r="157" s="1" customFormat="1" ht="22.32" customHeight="1">
      <c r="B157" s="46"/>
      <c r="C157" s="243" t="s">
        <v>22</v>
      </c>
      <c r="D157" s="243" t="s">
        <v>192</v>
      </c>
      <c r="E157" s="244" t="s">
        <v>22</v>
      </c>
      <c r="F157" s="245" t="s">
        <v>22</v>
      </c>
      <c r="G157" s="245"/>
      <c r="H157" s="245"/>
      <c r="I157" s="245"/>
      <c r="J157" s="246" t="s">
        <v>22</v>
      </c>
      <c r="K157" s="247"/>
      <c r="L157" s="233"/>
      <c r="M157" s="235"/>
      <c r="N157" s="235">
        <f>BK157</f>
        <v>0</v>
      </c>
      <c r="O157" s="235"/>
      <c r="P157" s="235"/>
      <c r="Q157" s="235"/>
      <c r="R157" s="48"/>
      <c r="T157" s="236" t="s">
        <v>22</v>
      </c>
      <c r="U157" s="248" t="s">
        <v>46</v>
      </c>
      <c r="V157" s="47"/>
      <c r="W157" s="47"/>
      <c r="X157" s="47"/>
      <c r="Y157" s="47"/>
      <c r="Z157" s="47"/>
      <c r="AA157" s="100"/>
      <c r="AT157" s="21" t="s">
        <v>283</v>
      </c>
      <c r="AU157" s="21" t="s">
        <v>89</v>
      </c>
      <c r="AY157" s="21" t="s">
        <v>283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L157*K157</f>
        <v>0</v>
      </c>
    </row>
    <row r="158" s="1" customFormat="1" ht="22.32" customHeight="1">
      <c r="B158" s="46"/>
      <c r="C158" s="243" t="s">
        <v>22</v>
      </c>
      <c r="D158" s="243" t="s">
        <v>192</v>
      </c>
      <c r="E158" s="244" t="s">
        <v>22</v>
      </c>
      <c r="F158" s="245" t="s">
        <v>22</v>
      </c>
      <c r="G158" s="245"/>
      <c r="H158" s="245"/>
      <c r="I158" s="245"/>
      <c r="J158" s="246" t="s">
        <v>22</v>
      </c>
      <c r="K158" s="247"/>
      <c r="L158" s="233"/>
      <c r="M158" s="235"/>
      <c r="N158" s="235">
        <f>BK158</f>
        <v>0</v>
      </c>
      <c r="O158" s="235"/>
      <c r="P158" s="235"/>
      <c r="Q158" s="235"/>
      <c r="R158" s="48"/>
      <c r="T158" s="236" t="s">
        <v>22</v>
      </c>
      <c r="U158" s="248" t="s">
        <v>46</v>
      </c>
      <c r="V158" s="47"/>
      <c r="W158" s="47"/>
      <c r="X158" s="47"/>
      <c r="Y158" s="47"/>
      <c r="Z158" s="47"/>
      <c r="AA158" s="100"/>
      <c r="AT158" s="21" t="s">
        <v>283</v>
      </c>
      <c r="AU158" s="21" t="s">
        <v>89</v>
      </c>
      <c r="AY158" s="21" t="s">
        <v>283</v>
      </c>
      <c r="BE158" s="152">
        <f>IF(U158="základní",N158,0)</f>
        <v>0</v>
      </c>
      <c r="BF158" s="152">
        <f>IF(U158="snížená",N158,0)</f>
        <v>0</v>
      </c>
      <c r="BG158" s="152">
        <f>IF(U158="zákl. přenesená",N158,0)</f>
        <v>0</v>
      </c>
      <c r="BH158" s="152">
        <f>IF(U158="sníž. přenesená",N158,0)</f>
        <v>0</v>
      </c>
      <c r="BI158" s="152">
        <f>IF(U158="nulová",N158,0)</f>
        <v>0</v>
      </c>
      <c r="BJ158" s="21" t="s">
        <v>89</v>
      </c>
      <c r="BK158" s="152">
        <f>L158*K158</f>
        <v>0</v>
      </c>
    </row>
    <row r="159" s="1" customFormat="1" ht="22.32" customHeight="1">
      <c r="B159" s="46"/>
      <c r="C159" s="243" t="s">
        <v>22</v>
      </c>
      <c r="D159" s="243" t="s">
        <v>192</v>
      </c>
      <c r="E159" s="244" t="s">
        <v>22</v>
      </c>
      <c r="F159" s="245" t="s">
        <v>22</v>
      </c>
      <c r="G159" s="245"/>
      <c r="H159" s="245"/>
      <c r="I159" s="245"/>
      <c r="J159" s="246" t="s">
        <v>22</v>
      </c>
      <c r="K159" s="247"/>
      <c r="L159" s="233"/>
      <c r="M159" s="235"/>
      <c r="N159" s="235">
        <f>BK159</f>
        <v>0</v>
      </c>
      <c r="O159" s="235"/>
      <c r="P159" s="235"/>
      <c r="Q159" s="235"/>
      <c r="R159" s="48"/>
      <c r="T159" s="236" t="s">
        <v>22</v>
      </c>
      <c r="U159" s="248" t="s">
        <v>46</v>
      </c>
      <c r="V159" s="72"/>
      <c r="W159" s="72"/>
      <c r="X159" s="72"/>
      <c r="Y159" s="72"/>
      <c r="Z159" s="72"/>
      <c r="AA159" s="74"/>
      <c r="AT159" s="21" t="s">
        <v>283</v>
      </c>
      <c r="AU159" s="21" t="s">
        <v>89</v>
      </c>
      <c r="AY159" s="21" t="s">
        <v>283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L159*K159</f>
        <v>0</v>
      </c>
    </row>
    <row r="160" s="1" customFormat="1" ht="6.96" customHeight="1">
      <c r="B160" s="75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7"/>
    </row>
  </sheetData>
  <sheetProtection sheet="1" objects="1" scenarios="1" spinCount="10" saltValue="47sJoYgtGfkEJstg90/z9RFnYnYGfNKQ+VNrZigYvbq51sxMpbks9l/dgRsVlIHsJ90kxua67ad8uFDxGBplIQ==" hashValue="DZcXdFiCe1G1Myfk9VPK1ya/mGJJi/YGFFIZxVO3Xe/Uufq02/cZbUUuSDnx325xH/D1d256viAL6ciSR4JPog==" algorithmName="SHA-512" password="CC35"/>
  <mergeCells count="163">
    <mergeCell ref="C2:Q2"/>
    <mergeCell ref="C4:Q4"/>
    <mergeCell ref="F6:P6"/>
    <mergeCell ref="F7:P7"/>
    <mergeCell ref="O9:P9"/>
    <mergeCell ref="O11:P11"/>
    <mergeCell ref="O12:P12"/>
    <mergeCell ref="O14:P14"/>
    <mergeCell ref="E15:L15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N89:Q89"/>
    <mergeCell ref="N90:Q90"/>
    <mergeCell ref="N91:Q91"/>
    <mergeCell ref="N92:Q92"/>
    <mergeCell ref="N93:Q93"/>
    <mergeCell ref="N94:Q94"/>
    <mergeCell ref="N95:Q95"/>
    <mergeCell ref="N96:Q96"/>
    <mergeCell ref="N98:Q98"/>
    <mergeCell ref="D99:H99"/>
    <mergeCell ref="N99:Q99"/>
    <mergeCell ref="D100:H100"/>
    <mergeCell ref="N100:Q100"/>
    <mergeCell ref="D101:H101"/>
    <mergeCell ref="N101:Q101"/>
    <mergeCell ref="D102:H102"/>
    <mergeCell ref="N102:Q102"/>
    <mergeCell ref="D103:H103"/>
    <mergeCell ref="N103:Q103"/>
    <mergeCell ref="N104:Q104"/>
    <mergeCell ref="L106:Q106"/>
    <mergeCell ref="C112:Q112"/>
    <mergeCell ref="F114:P114"/>
    <mergeCell ref="F115:P115"/>
    <mergeCell ref="M117:P117"/>
    <mergeCell ref="M119:Q119"/>
    <mergeCell ref="M120:Q120"/>
    <mergeCell ref="F122:I122"/>
    <mergeCell ref="L122:M122"/>
    <mergeCell ref="N122:Q122"/>
    <mergeCell ref="F126:I126"/>
    <mergeCell ref="L126:M126"/>
    <mergeCell ref="N126:Q126"/>
    <mergeCell ref="F127:I127"/>
    <mergeCell ref="L127:M127"/>
    <mergeCell ref="N127:Q127"/>
    <mergeCell ref="F129:I129"/>
    <mergeCell ref="L129:M129"/>
    <mergeCell ref="N129:Q129"/>
    <mergeCell ref="F130:I130"/>
    <mergeCell ref="L130:M130"/>
    <mergeCell ref="N130:Q130"/>
    <mergeCell ref="F131:I131"/>
    <mergeCell ref="L131:M131"/>
    <mergeCell ref="N131:Q131"/>
    <mergeCell ref="F132:I132"/>
    <mergeCell ref="L132:M132"/>
    <mergeCell ref="N132:Q132"/>
    <mergeCell ref="F133:I133"/>
    <mergeCell ref="L133:M133"/>
    <mergeCell ref="N133:Q133"/>
    <mergeCell ref="F134:I134"/>
    <mergeCell ref="L134:M134"/>
    <mergeCell ref="N134:Q134"/>
    <mergeCell ref="F135:I135"/>
    <mergeCell ref="L135:M135"/>
    <mergeCell ref="N135:Q135"/>
    <mergeCell ref="F137:I137"/>
    <mergeCell ref="L137:M137"/>
    <mergeCell ref="N137:Q137"/>
    <mergeCell ref="F138:I138"/>
    <mergeCell ref="L138:M138"/>
    <mergeCell ref="N138:Q138"/>
    <mergeCell ref="F139:I139"/>
    <mergeCell ref="L139:M139"/>
    <mergeCell ref="N139:Q139"/>
    <mergeCell ref="F140:I140"/>
    <mergeCell ref="L140:M140"/>
    <mergeCell ref="N140:Q140"/>
    <mergeCell ref="F141:I141"/>
    <mergeCell ref="L141:M141"/>
    <mergeCell ref="N141:Q141"/>
    <mergeCell ref="F142:I142"/>
    <mergeCell ref="L142:M142"/>
    <mergeCell ref="N142:Q142"/>
    <mergeCell ref="F144:I144"/>
    <mergeCell ref="L144:M144"/>
    <mergeCell ref="N144:Q144"/>
    <mergeCell ref="F145:I145"/>
    <mergeCell ref="L145:M145"/>
    <mergeCell ref="N145:Q145"/>
    <mergeCell ref="F146:I146"/>
    <mergeCell ref="L146:M146"/>
    <mergeCell ref="N146:Q146"/>
    <mergeCell ref="F147:I147"/>
    <mergeCell ref="L147:M147"/>
    <mergeCell ref="N147:Q147"/>
    <mergeCell ref="F148:I148"/>
    <mergeCell ref="L148:M148"/>
    <mergeCell ref="N148:Q148"/>
    <mergeCell ref="F150:I150"/>
    <mergeCell ref="L150:M150"/>
    <mergeCell ref="N150:Q150"/>
    <mergeCell ref="F151:I151"/>
    <mergeCell ref="L151:M151"/>
    <mergeCell ref="N151:Q151"/>
    <mergeCell ref="F153:I153"/>
    <mergeCell ref="L153:M153"/>
    <mergeCell ref="N153:Q153"/>
    <mergeCell ref="F155:I155"/>
    <mergeCell ref="L155:M155"/>
    <mergeCell ref="N155:Q155"/>
    <mergeCell ref="F156:I156"/>
    <mergeCell ref="L156:M156"/>
    <mergeCell ref="N156:Q156"/>
    <mergeCell ref="F157:I157"/>
    <mergeCell ref="L157:M157"/>
    <mergeCell ref="N157:Q157"/>
    <mergeCell ref="F158:I158"/>
    <mergeCell ref="L158:M158"/>
    <mergeCell ref="N158:Q158"/>
    <mergeCell ref="F159:I159"/>
    <mergeCell ref="L159:M159"/>
    <mergeCell ref="N159:Q159"/>
    <mergeCell ref="N123:Q123"/>
    <mergeCell ref="N124:Q124"/>
    <mergeCell ref="N125:Q125"/>
    <mergeCell ref="N128:Q128"/>
    <mergeCell ref="N136:Q136"/>
    <mergeCell ref="N143:Q143"/>
    <mergeCell ref="N149:Q149"/>
    <mergeCell ref="N152:Q152"/>
    <mergeCell ref="N154:Q154"/>
    <mergeCell ref="H1:K1"/>
    <mergeCell ref="S2:AC2"/>
  </mergeCells>
  <dataValidations count="2">
    <dataValidation type="list" allowBlank="1" showInputMessage="1" showErrorMessage="1" error="Povoleny jsou hodnoty K, M." sqref="D155:D160">
      <formula1>"K, M"</formula1>
    </dataValidation>
    <dataValidation type="list" allowBlank="1" showInputMessage="1" showErrorMessage="1" error="Povoleny jsou hodnoty základní, snížená, zákl. přenesená, sníž. přenesená, nulová." sqref="U155:U160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6" display="2) Rekapitulace rozpočtu"/>
    <hyperlink ref="L1" location="C122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97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284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286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N100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ROUND((((SUM(BE100:BE107)+SUM(BE126:BE185))+SUM(BE187:BE191))),2)</f>
        <v>0</v>
      </c>
      <c r="I33" s="47"/>
      <c r="J33" s="47"/>
      <c r="K33" s="47"/>
      <c r="L33" s="47"/>
      <c r="M33" s="170">
        <f>ROUND(((ROUND((SUM(BE100:BE107)+SUM(BE126:BE185)), 2)*F33)+SUM(BE187:BE191)*F33),2)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ROUND((((SUM(BF100:BF107)+SUM(BF126:BF185))+SUM(BF187:BF191))),2)</f>
        <v>0</v>
      </c>
      <c r="I34" s="47"/>
      <c r="J34" s="47"/>
      <c r="K34" s="47"/>
      <c r="L34" s="47"/>
      <c r="M34" s="170">
        <f>ROUND(((ROUND((SUM(BF100:BF107)+SUM(BF126:BF185)), 2)*F34)+SUM(BF187:BF191)*F34),2)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ROUND((((SUM(BG100:BG107)+SUM(BG126:BG185))+SUM(BG187:BG191))),2)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ROUND((((SUM(BH100:BH107)+SUM(BH126:BH185))+SUM(BH187:BH191))),2)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ROUND((((SUM(BI100:BI107)+SUM(BI126:BI185))+SUM(BI187:BI191))),2)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284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N126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287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N127</f>
        <v>0</v>
      </c>
      <c r="O90" s="184"/>
      <c r="P90" s="184"/>
      <c r="Q90" s="184"/>
      <c r="R90" s="187"/>
      <c r="T90" s="188"/>
      <c r="U90" s="188"/>
    </row>
    <row r="91" s="8" customFormat="1" ht="19.92" customHeight="1">
      <c r="B91" s="189"/>
      <c r="C91" s="134"/>
      <c r="D91" s="147" t="s">
        <v>288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N128</f>
        <v>0</v>
      </c>
      <c r="O91" s="134"/>
      <c r="P91" s="134"/>
      <c r="Q91" s="134"/>
      <c r="R91" s="190"/>
      <c r="T91" s="191"/>
      <c r="U91" s="191"/>
    </row>
    <row r="92" s="8" customFormat="1" ht="19.92" customHeight="1">
      <c r="B92" s="189"/>
      <c r="C92" s="134"/>
      <c r="D92" s="147" t="s">
        <v>289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6">
        <f>N134</f>
        <v>0</v>
      </c>
      <c r="O92" s="134"/>
      <c r="P92" s="134"/>
      <c r="Q92" s="134"/>
      <c r="R92" s="190"/>
      <c r="T92" s="191"/>
      <c r="U92" s="191"/>
    </row>
    <row r="93" s="8" customFormat="1" ht="19.92" customHeight="1">
      <c r="B93" s="189"/>
      <c r="C93" s="134"/>
      <c r="D93" s="147" t="s">
        <v>290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6">
        <f>N136</f>
        <v>0</v>
      </c>
      <c r="O93" s="134"/>
      <c r="P93" s="134"/>
      <c r="Q93" s="134"/>
      <c r="R93" s="190"/>
      <c r="T93" s="191"/>
      <c r="U93" s="191"/>
    </row>
    <row r="94" s="8" customFormat="1" ht="19.92" customHeight="1">
      <c r="B94" s="189"/>
      <c r="C94" s="134"/>
      <c r="D94" s="147" t="s">
        <v>291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6">
        <f>N153</f>
        <v>0</v>
      </c>
      <c r="O94" s="134"/>
      <c r="P94" s="134"/>
      <c r="Q94" s="134"/>
      <c r="R94" s="190"/>
      <c r="T94" s="191"/>
      <c r="U94" s="191"/>
    </row>
    <row r="95" s="8" customFormat="1" ht="19.92" customHeight="1">
      <c r="B95" s="189"/>
      <c r="C95" s="134"/>
      <c r="D95" s="147" t="s">
        <v>292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6">
        <f>N156</f>
        <v>0</v>
      </c>
      <c r="O95" s="134"/>
      <c r="P95" s="134"/>
      <c r="Q95" s="134"/>
      <c r="R95" s="190"/>
      <c r="T95" s="191"/>
      <c r="U95" s="191"/>
    </row>
    <row r="96" s="8" customFormat="1" ht="19.92" customHeight="1">
      <c r="B96" s="189"/>
      <c r="C96" s="134"/>
      <c r="D96" s="147" t="s">
        <v>293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6">
        <f>N175</f>
        <v>0</v>
      </c>
      <c r="O96" s="134"/>
      <c r="P96" s="134"/>
      <c r="Q96" s="134"/>
      <c r="R96" s="190"/>
      <c r="T96" s="191"/>
      <c r="U96" s="191"/>
    </row>
    <row r="97" s="8" customFormat="1" ht="19.92" customHeight="1">
      <c r="B97" s="189"/>
      <c r="C97" s="134"/>
      <c r="D97" s="147" t="s">
        <v>294</v>
      </c>
      <c r="E97" s="134"/>
      <c r="F97" s="134"/>
      <c r="G97" s="134"/>
      <c r="H97" s="134"/>
      <c r="I97" s="134"/>
      <c r="J97" s="134"/>
      <c r="K97" s="134"/>
      <c r="L97" s="134"/>
      <c r="M97" s="134"/>
      <c r="N97" s="136">
        <f>N183</f>
        <v>0</v>
      </c>
      <c r="O97" s="134"/>
      <c r="P97" s="134"/>
      <c r="Q97" s="134"/>
      <c r="R97" s="190"/>
      <c r="T97" s="191"/>
      <c r="U97" s="191"/>
    </row>
    <row r="98" s="7" customFormat="1" ht="21.84" customHeight="1">
      <c r="B98" s="183"/>
      <c r="C98" s="184"/>
      <c r="D98" s="185" t="s">
        <v>167</v>
      </c>
      <c r="E98" s="184"/>
      <c r="F98" s="184"/>
      <c r="G98" s="184"/>
      <c r="H98" s="184"/>
      <c r="I98" s="184"/>
      <c r="J98" s="184"/>
      <c r="K98" s="184"/>
      <c r="L98" s="184"/>
      <c r="M98" s="184"/>
      <c r="N98" s="192">
        <f>N186</f>
        <v>0</v>
      </c>
      <c r="O98" s="184"/>
      <c r="P98" s="184"/>
      <c r="Q98" s="184"/>
      <c r="R98" s="187"/>
      <c r="T98" s="188"/>
      <c r="U98" s="188"/>
    </row>
    <row r="99" s="1" customFormat="1" ht="21.84" customHeight="1">
      <c r="B99" s="46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8"/>
      <c r="T99" s="179"/>
      <c r="U99" s="179"/>
    </row>
    <row r="100" s="1" customFormat="1" ht="29.28" customHeight="1">
      <c r="B100" s="46"/>
      <c r="C100" s="181" t="s">
        <v>168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182">
        <f>ROUND(N101+N102+N103+N104+N105+N106,2)</f>
        <v>0</v>
      </c>
      <c r="O100" s="193"/>
      <c r="P100" s="193"/>
      <c r="Q100" s="193"/>
      <c r="R100" s="48"/>
      <c r="T100" s="194"/>
      <c r="U100" s="195" t="s">
        <v>45</v>
      </c>
    </row>
    <row r="101" s="1" customFormat="1" ht="18" customHeight="1">
      <c r="B101" s="46"/>
      <c r="C101" s="47"/>
      <c r="D101" s="153" t="s">
        <v>169</v>
      </c>
      <c r="E101" s="147"/>
      <c r="F101" s="147"/>
      <c r="G101" s="147"/>
      <c r="H101" s="147"/>
      <c r="I101" s="47"/>
      <c r="J101" s="47"/>
      <c r="K101" s="47"/>
      <c r="L101" s="47"/>
      <c r="M101" s="47"/>
      <c r="N101" s="148">
        <f>ROUND(N89*T101,2)</f>
        <v>0</v>
      </c>
      <c r="O101" s="136"/>
      <c r="P101" s="136"/>
      <c r="Q101" s="136"/>
      <c r="R101" s="48"/>
      <c r="S101" s="196"/>
      <c r="T101" s="197"/>
      <c r="U101" s="198" t="s">
        <v>46</v>
      </c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199"/>
      <c r="AL101" s="199"/>
      <c r="AM101" s="199"/>
      <c r="AN101" s="199"/>
      <c r="AO101" s="199"/>
      <c r="AP101" s="199"/>
      <c r="AQ101" s="199"/>
      <c r="AR101" s="199"/>
      <c r="AS101" s="199"/>
      <c r="AT101" s="199"/>
      <c r="AU101" s="199"/>
      <c r="AV101" s="199"/>
      <c r="AW101" s="199"/>
      <c r="AX101" s="199"/>
      <c r="AY101" s="200" t="s">
        <v>88</v>
      </c>
      <c r="AZ101" s="199"/>
      <c r="BA101" s="199"/>
      <c r="BB101" s="199"/>
      <c r="BC101" s="199"/>
      <c r="BD101" s="199"/>
      <c r="BE101" s="201">
        <f>IF(U101="základní",N101,0)</f>
        <v>0</v>
      </c>
      <c r="BF101" s="201">
        <f>IF(U101="snížená",N101,0)</f>
        <v>0</v>
      </c>
      <c r="BG101" s="201">
        <f>IF(U101="zákl. přenesená",N101,0)</f>
        <v>0</v>
      </c>
      <c r="BH101" s="201">
        <f>IF(U101="sníž. přenesená",N101,0)</f>
        <v>0</v>
      </c>
      <c r="BI101" s="201">
        <f>IF(U101="nulová",N101,0)</f>
        <v>0</v>
      </c>
      <c r="BJ101" s="200" t="s">
        <v>89</v>
      </c>
      <c r="BK101" s="199"/>
      <c r="BL101" s="199"/>
      <c r="BM101" s="199"/>
    </row>
    <row r="102" s="1" customFormat="1" ht="18" customHeight="1">
      <c r="B102" s="46"/>
      <c r="C102" s="47"/>
      <c r="D102" s="153" t="s">
        <v>170</v>
      </c>
      <c r="E102" s="147"/>
      <c r="F102" s="147"/>
      <c r="G102" s="147"/>
      <c r="H102" s="147"/>
      <c r="I102" s="47"/>
      <c r="J102" s="47"/>
      <c r="K102" s="47"/>
      <c r="L102" s="47"/>
      <c r="M102" s="47"/>
      <c r="N102" s="148">
        <f>ROUND(N89*T102,2)</f>
        <v>0</v>
      </c>
      <c r="O102" s="136"/>
      <c r="P102" s="136"/>
      <c r="Q102" s="136"/>
      <c r="R102" s="48"/>
      <c r="S102" s="196"/>
      <c r="T102" s="197"/>
      <c r="U102" s="198" t="s">
        <v>46</v>
      </c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199"/>
      <c r="AL102" s="199"/>
      <c r="AM102" s="199"/>
      <c r="AN102" s="199"/>
      <c r="AO102" s="199"/>
      <c r="AP102" s="199"/>
      <c r="AQ102" s="199"/>
      <c r="AR102" s="199"/>
      <c r="AS102" s="199"/>
      <c r="AT102" s="199"/>
      <c r="AU102" s="199"/>
      <c r="AV102" s="199"/>
      <c r="AW102" s="199"/>
      <c r="AX102" s="199"/>
      <c r="AY102" s="200" t="s">
        <v>88</v>
      </c>
      <c r="AZ102" s="199"/>
      <c r="BA102" s="199"/>
      <c r="BB102" s="199"/>
      <c r="BC102" s="199"/>
      <c r="BD102" s="199"/>
      <c r="BE102" s="201">
        <f>IF(U102="základní",N102,0)</f>
        <v>0</v>
      </c>
      <c r="BF102" s="201">
        <f>IF(U102="snížená",N102,0)</f>
        <v>0</v>
      </c>
      <c r="BG102" s="201">
        <f>IF(U102="zákl. přenesená",N102,0)</f>
        <v>0</v>
      </c>
      <c r="BH102" s="201">
        <f>IF(U102="sníž. přenesená",N102,0)</f>
        <v>0</v>
      </c>
      <c r="BI102" s="201">
        <f>IF(U102="nulová",N102,0)</f>
        <v>0</v>
      </c>
      <c r="BJ102" s="200" t="s">
        <v>89</v>
      </c>
      <c r="BK102" s="199"/>
      <c r="BL102" s="199"/>
      <c r="BM102" s="199"/>
    </row>
    <row r="103" s="1" customFormat="1" ht="18" customHeight="1">
      <c r="B103" s="46"/>
      <c r="C103" s="47"/>
      <c r="D103" s="153" t="s">
        <v>171</v>
      </c>
      <c r="E103" s="147"/>
      <c r="F103" s="147"/>
      <c r="G103" s="147"/>
      <c r="H103" s="147"/>
      <c r="I103" s="47"/>
      <c r="J103" s="47"/>
      <c r="K103" s="47"/>
      <c r="L103" s="47"/>
      <c r="M103" s="47"/>
      <c r="N103" s="148">
        <f>ROUND(N89*T103,2)</f>
        <v>0</v>
      </c>
      <c r="O103" s="136"/>
      <c r="P103" s="136"/>
      <c r="Q103" s="136"/>
      <c r="R103" s="48"/>
      <c r="S103" s="196"/>
      <c r="T103" s="197"/>
      <c r="U103" s="198" t="s">
        <v>46</v>
      </c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199"/>
      <c r="AL103" s="199"/>
      <c r="AM103" s="199"/>
      <c r="AN103" s="199"/>
      <c r="AO103" s="199"/>
      <c r="AP103" s="199"/>
      <c r="AQ103" s="199"/>
      <c r="AR103" s="199"/>
      <c r="AS103" s="199"/>
      <c r="AT103" s="199"/>
      <c r="AU103" s="199"/>
      <c r="AV103" s="199"/>
      <c r="AW103" s="199"/>
      <c r="AX103" s="199"/>
      <c r="AY103" s="200" t="s">
        <v>88</v>
      </c>
      <c r="AZ103" s="199"/>
      <c r="BA103" s="199"/>
      <c r="BB103" s="199"/>
      <c r="BC103" s="199"/>
      <c r="BD103" s="199"/>
      <c r="BE103" s="201">
        <f>IF(U103="základní",N103,0)</f>
        <v>0</v>
      </c>
      <c r="BF103" s="201">
        <f>IF(U103="snížená",N103,0)</f>
        <v>0</v>
      </c>
      <c r="BG103" s="201">
        <f>IF(U103="zákl. přenesená",N103,0)</f>
        <v>0</v>
      </c>
      <c r="BH103" s="201">
        <f>IF(U103="sníž. přenesená",N103,0)</f>
        <v>0</v>
      </c>
      <c r="BI103" s="201">
        <f>IF(U103="nulová",N103,0)</f>
        <v>0</v>
      </c>
      <c r="BJ103" s="200" t="s">
        <v>89</v>
      </c>
      <c r="BK103" s="199"/>
      <c r="BL103" s="199"/>
      <c r="BM103" s="199"/>
    </row>
    <row r="104" s="1" customFormat="1" ht="18" customHeight="1">
      <c r="B104" s="46"/>
      <c r="C104" s="47"/>
      <c r="D104" s="153" t="s">
        <v>172</v>
      </c>
      <c r="E104" s="147"/>
      <c r="F104" s="147"/>
      <c r="G104" s="147"/>
      <c r="H104" s="147"/>
      <c r="I104" s="47"/>
      <c r="J104" s="47"/>
      <c r="K104" s="47"/>
      <c r="L104" s="47"/>
      <c r="M104" s="47"/>
      <c r="N104" s="148">
        <f>ROUND(N89*T104,2)</f>
        <v>0</v>
      </c>
      <c r="O104" s="136"/>
      <c r="P104" s="136"/>
      <c r="Q104" s="136"/>
      <c r="R104" s="48"/>
      <c r="S104" s="196"/>
      <c r="T104" s="197"/>
      <c r="U104" s="198" t="s">
        <v>46</v>
      </c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  <c r="AR104" s="199"/>
      <c r="AS104" s="199"/>
      <c r="AT104" s="199"/>
      <c r="AU104" s="199"/>
      <c r="AV104" s="199"/>
      <c r="AW104" s="199"/>
      <c r="AX104" s="199"/>
      <c r="AY104" s="200" t="s">
        <v>88</v>
      </c>
      <c r="AZ104" s="199"/>
      <c r="BA104" s="199"/>
      <c r="BB104" s="199"/>
      <c r="BC104" s="199"/>
      <c r="BD104" s="199"/>
      <c r="BE104" s="201">
        <f>IF(U104="základní",N104,0)</f>
        <v>0</v>
      </c>
      <c r="BF104" s="201">
        <f>IF(U104="snížená",N104,0)</f>
        <v>0</v>
      </c>
      <c r="BG104" s="201">
        <f>IF(U104="zákl. přenesená",N104,0)</f>
        <v>0</v>
      </c>
      <c r="BH104" s="201">
        <f>IF(U104="sníž. přenesená",N104,0)</f>
        <v>0</v>
      </c>
      <c r="BI104" s="201">
        <f>IF(U104="nulová",N104,0)</f>
        <v>0</v>
      </c>
      <c r="BJ104" s="200" t="s">
        <v>89</v>
      </c>
      <c r="BK104" s="199"/>
      <c r="BL104" s="199"/>
      <c r="BM104" s="199"/>
    </row>
    <row r="105" s="1" customFormat="1" ht="18" customHeight="1">
      <c r="B105" s="46"/>
      <c r="C105" s="47"/>
      <c r="D105" s="153" t="s">
        <v>173</v>
      </c>
      <c r="E105" s="147"/>
      <c r="F105" s="147"/>
      <c r="G105" s="147"/>
      <c r="H105" s="147"/>
      <c r="I105" s="47"/>
      <c r="J105" s="47"/>
      <c r="K105" s="47"/>
      <c r="L105" s="47"/>
      <c r="M105" s="47"/>
      <c r="N105" s="148">
        <f>ROUND(N89*T105,2)</f>
        <v>0</v>
      </c>
      <c r="O105" s="136"/>
      <c r="P105" s="136"/>
      <c r="Q105" s="136"/>
      <c r="R105" s="48"/>
      <c r="S105" s="196"/>
      <c r="T105" s="197"/>
      <c r="U105" s="198" t="s">
        <v>46</v>
      </c>
      <c r="V105" s="199"/>
      <c r="W105" s="199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  <c r="AH105" s="199"/>
      <c r="AI105" s="199"/>
      <c r="AJ105" s="199"/>
      <c r="AK105" s="199"/>
      <c r="AL105" s="199"/>
      <c r="AM105" s="199"/>
      <c r="AN105" s="199"/>
      <c r="AO105" s="199"/>
      <c r="AP105" s="199"/>
      <c r="AQ105" s="199"/>
      <c r="AR105" s="199"/>
      <c r="AS105" s="199"/>
      <c r="AT105" s="199"/>
      <c r="AU105" s="199"/>
      <c r="AV105" s="199"/>
      <c r="AW105" s="199"/>
      <c r="AX105" s="199"/>
      <c r="AY105" s="200" t="s">
        <v>88</v>
      </c>
      <c r="AZ105" s="199"/>
      <c r="BA105" s="199"/>
      <c r="BB105" s="199"/>
      <c r="BC105" s="199"/>
      <c r="BD105" s="199"/>
      <c r="BE105" s="201">
        <f>IF(U105="základní",N105,0)</f>
        <v>0</v>
      </c>
      <c r="BF105" s="201">
        <f>IF(U105="snížená",N105,0)</f>
        <v>0</v>
      </c>
      <c r="BG105" s="201">
        <f>IF(U105="zákl. přenesená",N105,0)</f>
        <v>0</v>
      </c>
      <c r="BH105" s="201">
        <f>IF(U105="sníž. přenesená",N105,0)</f>
        <v>0</v>
      </c>
      <c r="BI105" s="201">
        <f>IF(U105="nulová",N105,0)</f>
        <v>0</v>
      </c>
      <c r="BJ105" s="200" t="s">
        <v>89</v>
      </c>
      <c r="BK105" s="199"/>
      <c r="BL105" s="199"/>
      <c r="BM105" s="199"/>
    </row>
    <row r="106" s="1" customFormat="1" ht="18" customHeight="1">
      <c r="B106" s="46"/>
      <c r="C106" s="47"/>
      <c r="D106" s="147" t="s">
        <v>174</v>
      </c>
      <c r="E106" s="47"/>
      <c r="F106" s="47"/>
      <c r="G106" s="47"/>
      <c r="H106" s="47"/>
      <c r="I106" s="47"/>
      <c r="J106" s="47"/>
      <c r="K106" s="47"/>
      <c r="L106" s="47"/>
      <c r="M106" s="47"/>
      <c r="N106" s="148">
        <f>ROUND(N89*T106,2)</f>
        <v>0</v>
      </c>
      <c r="O106" s="136"/>
      <c r="P106" s="136"/>
      <c r="Q106" s="136"/>
      <c r="R106" s="48"/>
      <c r="S106" s="196"/>
      <c r="T106" s="202"/>
      <c r="U106" s="203" t="s">
        <v>46</v>
      </c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199"/>
      <c r="AL106" s="199"/>
      <c r="AM106" s="199"/>
      <c r="AN106" s="199"/>
      <c r="AO106" s="199"/>
      <c r="AP106" s="199"/>
      <c r="AQ106" s="199"/>
      <c r="AR106" s="199"/>
      <c r="AS106" s="199"/>
      <c r="AT106" s="199"/>
      <c r="AU106" s="199"/>
      <c r="AV106" s="199"/>
      <c r="AW106" s="199"/>
      <c r="AX106" s="199"/>
      <c r="AY106" s="200" t="s">
        <v>175</v>
      </c>
      <c r="AZ106" s="199"/>
      <c r="BA106" s="199"/>
      <c r="BB106" s="199"/>
      <c r="BC106" s="199"/>
      <c r="BD106" s="199"/>
      <c r="BE106" s="201">
        <f>IF(U106="základní",N106,0)</f>
        <v>0</v>
      </c>
      <c r="BF106" s="201">
        <f>IF(U106="snížená",N106,0)</f>
        <v>0</v>
      </c>
      <c r="BG106" s="201">
        <f>IF(U106="zákl. přenesená",N106,0)</f>
        <v>0</v>
      </c>
      <c r="BH106" s="201">
        <f>IF(U106="sníž. přenesená",N106,0)</f>
        <v>0</v>
      </c>
      <c r="BI106" s="201">
        <f>IF(U106="nulová",N106,0)</f>
        <v>0</v>
      </c>
      <c r="BJ106" s="200" t="s">
        <v>89</v>
      </c>
      <c r="BK106" s="199"/>
      <c r="BL106" s="199"/>
      <c r="BM106" s="199"/>
    </row>
    <row r="107" s="1" customForma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8"/>
      <c r="T107" s="179"/>
      <c r="U107" s="179"/>
    </row>
    <row r="108" s="1" customFormat="1" ht="29.28" customHeight="1">
      <c r="B108" s="46"/>
      <c r="C108" s="158" t="s">
        <v>143</v>
      </c>
      <c r="D108" s="159"/>
      <c r="E108" s="159"/>
      <c r="F108" s="159"/>
      <c r="G108" s="159"/>
      <c r="H108" s="159"/>
      <c r="I108" s="159"/>
      <c r="J108" s="159"/>
      <c r="K108" s="159"/>
      <c r="L108" s="160">
        <f>ROUND(SUM(N89+N100),2)</f>
        <v>0</v>
      </c>
      <c r="M108" s="160"/>
      <c r="N108" s="160"/>
      <c r="O108" s="160"/>
      <c r="P108" s="160"/>
      <c r="Q108" s="160"/>
      <c r="R108" s="48"/>
      <c r="T108" s="179"/>
      <c r="U108" s="179"/>
    </row>
    <row r="109" s="1" customFormat="1" ht="6.96" customHeight="1">
      <c r="B109" s="75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7"/>
      <c r="T109" s="179"/>
      <c r="U109" s="179"/>
    </row>
    <row r="113" s="1" customFormat="1" ht="6.96" customHeight="1">
      <c r="B113" s="78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80"/>
    </row>
    <row r="114" s="1" customFormat="1" ht="36.96" customHeight="1">
      <c r="B114" s="46"/>
      <c r="C114" s="26" t="s">
        <v>176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8"/>
    </row>
    <row r="115" s="1" customFormat="1" ht="6.96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8"/>
    </row>
    <row r="116" s="1" customFormat="1" ht="30" customHeight="1">
      <c r="B116" s="46"/>
      <c r="C116" s="38" t="s">
        <v>19</v>
      </c>
      <c r="D116" s="47"/>
      <c r="E116" s="47"/>
      <c r="F116" s="163">
        <f>F6</f>
        <v>0</v>
      </c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47"/>
      <c r="R116" s="48"/>
    </row>
    <row r="117" ht="30" customHeight="1">
      <c r="B117" s="25"/>
      <c r="C117" s="38" t="s">
        <v>150</v>
      </c>
      <c r="D117" s="31"/>
      <c r="E117" s="31"/>
      <c r="F117" s="163" t="s">
        <v>284</v>
      </c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28"/>
    </row>
    <row r="118" s="1" customFormat="1" ht="36.96" customHeight="1">
      <c r="B118" s="46"/>
      <c r="C118" s="85" t="s">
        <v>285</v>
      </c>
      <c r="D118" s="47"/>
      <c r="E118" s="47"/>
      <c r="F118" s="87">
        <f>F8</f>
        <v>0</v>
      </c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8"/>
    </row>
    <row r="119" s="1" customFormat="1" ht="6.96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8"/>
    </row>
    <row r="120" s="1" customFormat="1" ht="18" customHeight="1">
      <c r="B120" s="46"/>
      <c r="C120" s="38" t="s">
        <v>24</v>
      </c>
      <c r="D120" s="47"/>
      <c r="E120" s="47"/>
      <c r="F120" s="33">
        <f>F10</f>
        <v>0</v>
      </c>
      <c r="G120" s="47"/>
      <c r="H120" s="47"/>
      <c r="I120" s="47"/>
      <c r="J120" s="47"/>
      <c r="K120" s="38" t="s">
        <v>26</v>
      </c>
      <c r="L120" s="47"/>
      <c r="M120" s="90">
        <f>IF(O10="","",O10)</f>
        <v>0</v>
      </c>
      <c r="N120" s="90"/>
      <c r="O120" s="90"/>
      <c r="P120" s="90"/>
      <c r="Q120" s="47"/>
      <c r="R120" s="48"/>
    </row>
    <row r="121" s="1" customFormat="1" ht="6.96" customHeight="1">
      <c r="B121" s="46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8"/>
    </row>
    <row r="122" s="1" customFormat="1">
      <c r="B122" s="46"/>
      <c r="C122" s="38" t="s">
        <v>28</v>
      </c>
      <c r="D122" s="47"/>
      <c r="E122" s="47"/>
      <c r="F122" s="33">
        <f>E13</f>
        <v>0</v>
      </c>
      <c r="G122" s="47"/>
      <c r="H122" s="47"/>
      <c r="I122" s="47"/>
      <c r="J122" s="47"/>
      <c r="K122" s="38" t="s">
        <v>35</v>
      </c>
      <c r="L122" s="47"/>
      <c r="M122" s="33">
        <f>E19</f>
        <v>0</v>
      </c>
      <c r="N122" s="33"/>
      <c r="O122" s="33"/>
      <c r="P122" s="33"/>
      <c r="Q122" s="33"/>
      <c r="R122" s="48"/>
    </row>
    <row r="123" s="1" customFormat="1" ht="14.4" customHeight="1">
      <c r="B123" s="46"/>
      <c r="C123" s="38" t="s">
        <v>33</v>
      </c>
      <c r="D123" s="47"/>
      <c r="E123" s="47"/>
      <c r="F123" s="33">
        <f>IF(E16="","",E16)</f>
        <v>0</v>
      </c>
      <c r="G123" s="47"/>
      <c r="H123" s="47"/>
      <c r="I123" s="47"/>
      <c r="J123" s="47"/>
      <c r="K123" s="38" t="s">
        <v>37</v>
      </c>
      <c r="L123" s="47"/>
      <c r="M123" s="33">
        <f>E22</f>
        <v>0</v>
      </c>
      <c r="N123" s="33"/>
      <c r="O123" s="33"/>
      <c r="P123" s="33"/>
      <c r="Q123" s="33"/>
      <c r="R123" s="48"/>
    </row>
    <row r="124" s="1" customFormat="1" ht="10.32" customHeight="1">
      <c r="B124" s="46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8"/>
    </row>
    <row r="125" s="9" customFormat="1" ht="29.28" customHeight="1">
      <c r="B125" s="204"/>
      <c r="C125" s="205" t="s">
        <v>177</v>
      </c>
      <c r="D125" s="206" t="s">
        <v>178</v>
      </c>
      <c r="E125" s="206" t="s">
        <v>63</v>
      </c>
      <c r="F125" s="206" t="s">
        <v>179</v>
      </c>
      <c r="G125" s="206"/>
      <c r="H125" s="206"/>
      <c r="I125" s="206"/>
      <c r="J125" s="206" t="s">
        <v>180</v>
      </c>
      <c r="K125" s="206" t="s">
        <v>181</v>
      </c>
      <c r="L125" s="207" t="s">
        <v>182</v>
      </c>
      <c r="M125" s="207"/>
      <c r="N125" s="206" t="s">
        <v>157</v>
      </c>
      <c r="O125" s="206"/>
      <c r="P125" s="206"/>
      <c r="Q125" s="208"/>
      <c r="R125" s="209"/>
      <c r="T125" s="106" t="s">
        <v>183</v>
      </c>
      <c r="U125" s="107" t="s">
        <v>45</v>
      </c>
      <c r="V125" s="107" t="s">
        <v>184</v>
      </c>
      <c r="W125" s="107" t="s">
        <v>185</v>
      </c>
      <c r="X125" s="107" t="s">
        <v>186</v>
      </c>
      <c r="Y125" s="107" t="s">
        <v>187</v>
      </c>
      <c r="Z125" s="107" t="s">
        <v>188</v>
      </c>
      <c r="AA125" s="108" t="s">
        <v>189</v>
      </c>
    </row>
    <row r="126" s="1" customFormat="1" ht="29.28" customHeight="1">
      <c r="B126" s="46"/>
      <c r="C126" s="110" t="s">
        <v>154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210">
        <f>BK126</f>
        <v>0</v>
      </c>
      <c r="O126" s="211"/>
      <c r="P126" s="211"/>
      <c r="Q126" s="211"/>
      <c r="R126" s="48"/>
      <c r="T126" s="109"/>
      <c r="U126" s="67"/>
      <c r="V126" s="67"/>
      <c r="W126" s="212">
        <f>W127+W186</f>
        <v>0</v>
      </c>
      <c r="X126" s="67"/>
      <c r="Y126" s="212">
        <f>Y127+Y186</f>
        <v>0</v>
      </c>
      <c r="Z126" s="67"/>
      <c r="AA126" s="213">
        <f>AA127+AA186</f>
        <v>0</v>
      </c>
      <c r="AT126" s="21" t="s">
        <v>80</v>
      </c>
      <c r="AU126" s="21" t="s">
        <v>159</v>
      </c>
      <c r="BK126" s="214">
        <f>BK127+BK186</f>
        <v>0</v>
      </c>
    </row>
    <row r="127" s="10" customFormat="1" ht="37.44" customHeight="1">
      <c r="B127" s="215"/>
      <c r="C127" s="216"/>
      <c r="D127" s="217" t="s">
        <v>287</v>
      </c>
      <c r="E127" s="217"/>
      <c r="F127" s="217"/>
      <c r="G127" s="217"/>
      <c r="H127" s="217"/>
      <c r="I127" s="217"/>
      <c r="J127" s="217"/>
      <c r="K127" s="217"/>
      <c r="L127" s="217"/>
      <c r="M127" s="217"/>
      <c r="N127" s="192">
        <f>BK127</f>
        <v>0</v>
      </c>
      <c r="O127" s="186"/>
      <c r="P127" s="186"/>
      <c r="Q127" s="186"/>
      <c r="R127" s="218"/>
      <c r="T127" s="219"/>
      <c r="U127" s="216"/>
      <c r="V127" s="216"/>
      <c r="W127" s="220">
        <f>W128+W134+W136+W153+W156+W175+W183</f>
        <v>0</v>
      </c>
      <c r="X127" s="216"/>
      <c r="Y127" s="220">
        <f>Y128+Y134+Y136+Y153+Y156+Y175+Y183</f>
        <v>0</v>
      </c>
      <c r="Z127" s="216"/>
      <c r="AA127" s="221">
        <f>AA128+AA134+AA136+AA153+AA156+AA175+AA183</f>
        <v>0</v>
      </c>
      <c r="AR127" s="222" t="s">
        <v>89</v>
      </c>
      <c r="AT127" s="223" t="s">
        <v>80</v>
      </c>
      <c r="AU127" s="223" t="s">
        <v>81</v>
      </c>
      <c r="AY127" s="222" t="s">
        <v>191</v>
      </c>
      <c r="BK127" s="224">
        <f>BK128+BK134+BK136+BK153+BK156+BK175+BK183</f>
        <v>0</v>
      </c>
    </row>
    <row r="128" s="10" customFormat="1" ht="19.92" customHeight="1">
      <c r="B128" s="215"/>
      <c r="C128" s="216"/>
      <c r="D128" s="225" t="s">
        <v>288</v>
      </c>
      <c r="E128" s="225"/>
      <c r="F128" s="225"/>
      <c r="G128" s="225"/>
      <c r="H128" s="225"/>
      <c r="I128" s="225"/>
      <c r="J128" s="225"/>
      <c r="K128" s="225"/>
      <c r="L128" s="225"/>
      <c r="M128" s="225"/>
      <c r="N128" s="226">
        <f>BK128</f>
        <v>0</v>
      </c>
      <c r="O128" s="227"/>
      <c r="P128" s="227"/>
      <c r="Q128" s="227"/>
      <c r="R128" s="218"/>
      <c r="T128" s="219"/>
      <c r="U128" s="216"/>
      <c r="V128" s="216"/>
      <c r="W128" s="220">
        <f>SUM(W129:W133)</f>
        <v>0</v>
      </c>
      <c r="X128" s="216"/>
      <c r="Y128" s="220">
        <f>SUM(Y129:Y133)</f>
        <v>0</v>
      </c>
      <c r="Z128" s="216"/>
      <c r="AA128" s="221">
        <f>SUM(AA129:AA133)</f>
        <v>0</v>
      </c>
      <c r="AR128" s="222" t="s">
        <v>89</v>
      </c>
      <c r="AT128" s="223" t="s">
        <v>80</v>
      </c>
      <c r="AU128" s="223" t="s">
        <v>89</v>
      </c>
      <c r="AY128" s="222" t="s">
        <v>191</v>
      </c>
      <c r="BK128" s="224">
        <f>SUM(BK129:BK133)</f>
        <v>0</v>
      </c>
    </row>
    <row r="129" s="1" customFormat="1" ht="25.5" customHeight="1">
      <c r="B129" s="46"/>
      <c r="C129" s="228" t="s">
        <v>89</v>
      </c>
      <c r="D129" s="228" t="s">
        <v>192</v>
      </c>
      <c r="E129" s="229" t="s">
        <v>295</v>
      </c>
      <c r="F129" s="230" t="s">
        <v>296</v>
      </c>
      <c r="G129" s="230"/>
      <c r="H129" s="230"/>
      <c r="I129" s="230"/>
      <c r="J129" s="231" t="s">
        <v>297</v>
      </c>
      <c r="K129" s="232">
        <v>1</v>
      </c>
      <c r="L129" s="233">
        <v>0</v>
      </c>
      <c r="M129" s="234"/>
      <c r="N129" s="235">
        <f>ROUND(L129*K129,2)</f>
        <v>0</v>
      </c>
      <c r="O129" s="235"/>
      <c r="P129" s="235"/>
      <c r="Q129" s="235"/>
      <c r="R129" s="48"/>
      <c r="T129" s="236" t="s">
        <v>22</v>
      </c>
      <c r="U129" s="56" t="s">
        <v>46</v>
      </c>
      <c r="V129" s="47"/>
      <c r="W129" s="237">
        <f>V129*K129</f>
        <v>0</v>
      </c>
      <c r="X129" s="237">
        <v>0</v>
      </c>
      <c r="Y129" s="237">
        <f>X129*K129</f>
        <v>0</v>
      </c>
      <c r="Z129" s="237">
        <v>0</v>
      </c>
      <c r="AA129" s="238">
        <f>Z129*K129</f>
        <v>0</v>
      </c>
      <c r="AR129" s="21" t="s">
        <v>205</v>
      </c>
      <c r="AT129" s="21" t="s">
        <v>192</v>
      </c>
      <c r="AU129" s="21" t="s">
        <v>96</v>
      </c>
      <c r="AY129" s="21" t="s">
        <v>191</v>
      </c>
      <c r="BE129" s="152">
        <f>IF(U129="základní",N129,0)</f>
        <v>0</v>
      </c>
      <c r="BF129" s="152">
        <f>IF(U129="snížená",N129,0)</f>
        <v>0</v>
      </c>
      <c r="BG129" s="152">
        <f>IF(U129="zákl. přenesená",N129,0)</f>
        <v>0</v>
      </c>
      <c r="BH129" s="152">
        <f>IF(U129="sníž. přenesená",N129,0)</f>
        <v>0</v>
      </c>
      <c r="BI129" s="152">
        <f>IF(U129="nulová",N129,0)</f>
        <v>0</v>
      </c>
      <c r="BJ129" s="21" t="s">
        <v>89</v>
      </c>
      <c r="BK129" s="152">
        <f>ROUND(L129*K129,2)</f>
        <v>0</v>
      </c>
      <c r="BL129" s="21" t="s">
        <v>205</v>
      </c>
      <c r="BM129" s="21" t="s">
        <v>298</v>
      </c>
    </row>
    <row r="130" s="1" customFormat="1" ht="25.5" customHeight="1">
      <c r="B130" s="46"/>
      <c r="C130" s="228" t="s">
        <v>96</v>
      </c>
      <c r="D130" s="228" t="s">
        <v>192</v>
      </c>
      <c r="E130" s="229" t="s">
        <v>299</v>
      </c>
      <c r="F130" s="230" t="s">
        <v>300</v>
      </c>
      <c r="G130" s="230"/>
      <c r="H130" s="230"/>
      <c r="I130" s="230"/>
      <c r="J130" s="231" t="s">
        <v>297</v>
      </c>
      <c r="K130" s="232">
        <v>1</v>
      </c>
      <c r="L130" s="233">
        <v>0</v>
      </c>
      <c r="M130" s="234"/>
      <c r="N130" s="235">
        <f>ROUND(L130*K130,2)</f>
        <v>0</v>
      </c>
      <c r="O130" s="235"/>
      <c r="P130" s="235"/>
      <c r="Q130" s="235"/>
      <c r="R130" s="48"/>
      <c r="T130" s="236" t="s">
        <v>22</v>
      </c>
      <c r="U130" s="56" t="s">
        <v>46</v>
      </c>
      <c r="V130" s="47"/>
      <c r="W130" s="237">
        <f>V130*K130</f>
        <v>0</v>
      </c>
      <c r="X130" s="237">
        <v>0</v>
      </c>
      <c r="Y130" s="237">
        <f>X130*K130</f>
        <v>0</v>
      </c>
      <c r="Z130" s="237">
        <v>0</v>
      </c>
      <c r="AA130" s="238">
        <f>Z130*K130</f>
        <v>0</v>
      </c>
      <c r="AR130" s="21" t="s">
        <v>205</v>
      </c>
      <c r="AT130" s="21" t="s">
        <v>192</v>
      </c>
      <c r="AU130" s="21" t="s">
        <v>96</v>
      </c>
      <c r="AY130" s="21" t="s">
        <v>191</v>
      </c>
      <c r="BE130" s="152">
        <f>IF(U130="základní",N130,0)</f>
        <v>0</v>
      </c>
      <c r="BF130" s="152">
        <f>IF(U130="snížená",N130,0)</f>
        <v>0</v>
      </c>
      <c r="BG130" s="152">
        <f>IF(U130="zákl. přenesená",N130,0)</f>
        <v>0</v>
      </c>
      <c r="BH130" s="152">
        <f>IF(U130="sníž. přenesená",N130,0)</f>
        <v>0</v>
      </c>
      <c r="BI130" s="152">
        <f>IF(U130="nulová",N130,0)</f>
        <v>0</v>
      </c>
      <c r="BJ130" s="21" t="s">
        <v>89</v>
      </c>
      <c r="BK130" s="152">
        <f>ROUND(L130*K130,2)</f>
        <v>0</v>
      </c>
      <c r="BL130" s="21" t="s">
        <v>205</v>
      </c>
      <c r="BM130" s="21" t="s">
        <v>301</v>
      </c>
    </row>
    <row r="131" s="1" customFormat="1" ht="25.5" customHeight="1">
      <c r="B131" s="46"/>
      <c r="C131" s="228" t="s">
        <v>201</v>
      </c>
      <c r="D131" s="228" t="s">
        <v>192</v>
      </c>
      <c r="E131" s="229" t="s">
        <v>302</v>
      </c>
      <c r="F131" s="230" t="s">
        <v>303</v>
      </c>
      <c r="G131" s="230"/>
      <c r="H131" s="230"/>
      <c r="I131" s="230"/>
      <c r="J131" s="231" t="s">
        <v>304</v>
      </c>
      <c r="K131" s="232">
        <v>500</v>
      </c>
      <c r="L131" s="233">
        <v>0</v>
      </c>
      <c r="M131" s="234"/>
      <c r="N131" s="235">
        <f>ROUND(L131*K131,2)</f>
        <v>0</v>
      </c>
      <c r="O131" s="235"/>
      <c r="P131" s="235"/>
      <c r="Q131" s="235"/>
      <c r="R131" s="48"/>
      <c r="T131" s="236" t="s">
        <v>22</v>
      </c>
      <c r="U131" s="56" t="s">
        <v>46</v>
      </c>
      <c r="V131" s="47"/>
      <c r="W131" s="237">
        <f>V131*K131</f>
        <v>0</v>
      </c>
      <c r="X131" s="237">
        <v>0</v>
      </c>
      <c r="Y131" s="237">
        <f>X131*K131</f>
        <v>0</v>
      </c>
      <c r="Z131" s="237">
        <v>0</v>
      </c>
      <c r="AA131" s="238">
        <f>Z131*K131</f>
        <v>0</v>
      </c>
      <c r="AR131" s="21" t="s">
        <v>205</v>
      </c>
      <c r="AT131" s="21" t="s">
        <v>192</v>
      </c>
      <c r="AU131" s="21" t="s">
        <v>96</v>
      </c>
      <c r="AY131" s="21" t="s">
        <v>191</v>
      </c>
      <c r="BE131" s="152">
        <f>IF(U131="základní",N131,0)</f>
        <v>0</v>
      </c>
      <c r="BF131" s="152">
        <f>IF(U131="snížená",N131,0)</f>
        <v>0</v>
      </c>
      <c r="BG131" s="152">
        <f>IF(U131="zákl. přenesená",N131,0)</f>
        <v>0</v>
      </c>
      <c r="BH131" s="152">
        <f>IF(U131="sníž. přenesená",N131,0)</f>
        <v>0</v>
      </c>
      <c r="BI131" s="152">
        <f>IF(U131="nulová",N131,0)</f>
        <v>0</v>
      </c>
      <c r="BJ131" s="21" t="s">
        <v>89</v>
      </c>
      <c r="BK131" s="152">
        <f>ROUND(L131*K131,2)</f>
        <v>0</v>
      </c>
      <c r="BL131" s="21" t="s">
        <v>205</v>
      </c>
      <c r="BM131" s="21" t="s">
        <v>305</v>
      </c>
    </row>
    <row r="132" s="1" customFormat="1" ht="25.5" customHeight="1">
      <c r="B132" s="46"/>
      <c r="C132" s="250" t="s">
        <v>205</v>
      </c>
      <c r="D132" s="250" t="s">
        <v>306</v>
      </c>
      <c r="E132" s="251" t="s">
        <v>307</v>
      </c>
      <c r="F132" s="252" t="s">
        <v>308</v>
      </c>
      <c r="G132" s="252"/>
      <c r="H132" s="252"/>
      <c r="I132" s="252"/>
      <c r="J132" s="253" t="s">
        <v>309</v>
      </c>
      <c r="K132" s="254">
        <v>10.619999999999999</v>
      </c>
      <c r="L132" s="255">
        <v>0</v>
      </c>
      <c r="M132" s="256"/>
      <c r="N132" s="257">
        <f>ROUND(L132*K132,2)</f>
        <v>0</v>
      </c>
      <c r="O132" s="235"/>
      <c r="P132" s="235"/>
      <c r="Q132" s="235"/>
      <c r="R132" s="48"/>
      <c r="T132" s="236" t="s">
        <v>22</v>
      </c>
      <c r="U132" s="56" t="s">
        <v>46</v>
      </c>
      <c r="V132" s="47"/>
      <c r="W132" s="237">
        <f>V132*K132</f>
        <v>0</v>
      </c>
      <c r="X132" s="237">
        <v>1</v>
      </c>
      <c r="Y132" s="237">
        <f>X132*K132</f>
        <v>0</v>
      </c>
      <c r="Z132" s="237">
        <v>0</v>
      </c>
      <c r="AA132" s="238">
        <f>Z132*K132</f>
        <v>0</v>
      </c>
      <c r="AR132" s="21" t="s">
        <v>220</v>
      </c>
      <c r="AT132" s="21" t="s">
        <v>306</v>
      </c>
      <c r="AU132" s="21" t="s">
        <v>96</v>
      </c>
      <c r="AY132" s="21" t="s">
        <v>191</v>
      </c>
      <c r="BE132" s="152">
        <f>IF(U132="základní",N132,0)</f>
        <v>0</v>
      </c>
      <c r="BF132" s="152">
        <f>IF(U132="snížená",N132,0)</f>
        <v>0</v>
      </c>
      <c r="BG132" s="152">
        <f>IF(U132="zákl. přenesená",N132,0)</f>
        <v>0</v>
      </c>
      <c r="BH132" s="152">
        <f>IF(U132="sníž. přenesená",N132,0)</f>
        <v>0</v>
      </c>
      <c r="BI132" s="152">
        <f>IF(U132="nulová",N132,0)</f>
        <v>0</v>
      </c>
      <c r="BJ132" s="21" t="s">
        <v>89</v>
      </c>
      <c r="BK132" s="152">
        <f>ROUND(L132*K132,2)</f>
        <v>0</v>
      </c>
      <c r="BL132" s="21" t="s">
        <v>205</v>
      </c>
      <c r="BM132" s="21" t="s">
        <v>310</v>
      </c>
    </row>
    <row r="133" s="1" customFormat="1" ht="48" customHeight="1">
      <c r="B133" s="46"/>
      <c r="C133" s="47"/>
      <c r="D133" s="47"/>
      <c r="E133" s="47"/>
      <c r="F133" s="258" t="s">
        <v>311</v>
      </c>
      <c r="G133" s="67"/>
      <c r="H133" s="67"/>
      <c r="I133" s="67"/>
      <c r="J133" s="47"/>
      <c r="K133" s="47"/>
      <c r="L133" s="47"/>
      <c r="M133" s="47"/>
      <c r="N133" s="47"/>
      <c r="O133" s="47"/>
      <c r="P133" s="47"/>
      <c r="Q133" s="47"/>
      <c r="R133" s="48"/>
      <c r="T133" s="197"/>
      <c r="U133" s="47"/>
      <c r="V133" s="47"/>
      <c r="W133" s="47"/>
      <c r="X133" s="47"/>
      <c r="Y133" s="47"/>
      <c r="Z133" s="47"/>
      <c r="AA133" s="100"/>
      <c r="AT133" s="21" t="s">
        <v>312</v>
      </c>
      <c r="AU133" s="21" t="s">
        <v>96</v>
      </c>
    </row>
    <row r="134" s="10" customFormat="1" ht="29.88" customHeight="1">
      <c r="B134" s="215"/>
      <c r="C134" s="216"/>
      <c r="D134" s="225" t="s">
        <v>289</v>
      </c>
      <c r="E134" s="225"/>
      <c r="F134" s="225"/>
      <c r="G134" s="225"/>
      <c r="H134" s="225"/>
      <c r="I134" s="225"/>
      <c r="J134" s="225"/>
      <c r="K134" s="225"/>
      <c r="L134" s="225"/>
      <c r="M134" s="225"/>
      <c r="N134" s="226">
        <f>BK134</f>
        <v>0</v>
      </c>
      <c r="O134" s="227"/>
      <c r="P134" s="227"/>
      <c r="Q134" s="227"/>
      <c r="R134" s="218"/>
      <c r="T134" s="219"/>
      <c r="U134" s="216"/>
      <c r="V134" s="216"/>
      <c r="W134" s="220">
        <f>W135</f>
        <v>0</v>
      </c>
      <c r="X134" s="216"/>
      <c r="Y134" s="220">
        <f>Y135</f>
        <v>0</v>
      </c>
      <c r="Z134" s="216"/>
      <c r="AA134" s="221">
        <f>AA135</f>
        <v>0</v>
      </c>
      <c r="AR134" s="222" t="s">
        <v>89</v>
      </c>
      <c r="AT134" s="223" t="s">
        <v>80</v>
      </c>
      <c r="AU134" s="223" t="s">
        <v>89</v>
      </c>
      <c r="AY134" s="222" t="s">
        <v>191</v>
      </c>
      <c r="BK134" s="224">
        <f>BK135</f>
        <v>0</v>
      </c>
    </row>
    <row r="135" s="1" customFormat="1" ht="25.5" customHeight="1">
      <c r="B135" s="46"/>
      <c r="C135" s="228" t="s">
        <v>190</v>
      </c>
      <c r="D135" s="228" t="s">
        <v>192</v>
      </c>
      <c r="E135" s="229" t="s">
        <v>313</v>
      </c>
      <c r="F135" s="230" t="s">
        <v>314</v>
      </c>
      <c r="G135" s="230"/>
      <c r="H135" s="230"/>
      <c r="I135" s="230"/>
      <c r="J135" s="231" t="s">
        <v>315</v>
      </c>
      <c r="K135" s="232">
        <v>280.50999999999999</v>
      </c>
      <c r="L135" s="233">
        <v>0</v>
      </c>
      <c r="M135" s="234"/>
      <c r="N135" s="235">
        <f>ROUND(L135*K135,2)</f>
        <v>0</v>
      </c>
      <c r="O135" s="235"/>
      <c r="P135" s="235"/>
      <c r="Q135" s="235"/>
      <c r="R135" s="48"/>
      <c r="T135" s="236" t="s">
        <v>22</v>
      </c>
      <c r="U135" s="56" t="s">
        <v>46</v>
      </c>
      <c r="V135" s="47"/>
      <c r="W135" s="237">
        <f>V135*K135</f>
        <v>0</v>
      </c>
      <c r="X135" s="237">
        <v>0</v>
      </c>
      <c r="Y135" s="237">
        <f>X135*K135</f>
        <v>0</v>
      </c>
      <c r="Z135" s="237">
        <v>0</v>
      </c>
      <c r="AA135" s="238">
        <f>Z135*K135</f>
        <v>0</v>
      </c>
      <c r="AR135" s="21" t="s">
        <v>205</v>
      </c>
      <c r="AT135" s="21" t="s">
        <v>192</v>
      </c>
      <c r="AU135" s="21" t="s">
        <v>96</v>
      </c>
      <c r="AY135" s="21" t="s">
        <v>191</v>
      </c>
      <c r="BE135" s="152">
        <f>IF(U135="základní",N135,0)</f>
        <v>0</v>
      </c>
      <c r="BF135" s="152">
        <f>IF(U135="snížená",N135,0)</f>
        <v>0</v>
      </c>
      <c r="BG135" s="152">
        <f>IF(U135="zákl. přenesená",N135,0)</f>
        <v>0</v>
      </c>
      <c r="BH135" s="152">
        <f>IF(U135="sníž. přenesená",N135,0)</f>
        <v>0</v>
      </c>
      <c r="BI135" s="152">
        <f>IF(U135="nulová",N135,0)</f>
        <v>0</v>
      </c>
      <c r="BJ135" s="21" t="s">
        <v>89</v>
      </c>
      <c r="BK135" s="152">
        <f>ROUND(L135*K135,2)</f>
        <v>0</v>
      </c>
      <c r="BL135" s="21" t="s">
        <v>205</v>
      </c>
      <c r="BM135" s="21" t="s">
        <v>316</v>
      </c>
    </row>
    <row r="136" s="10" customFormat="1" ht="29.88" customHeight="1">
      <c r="B136" s="215"/>
      <c r="C136" s="216"/>
      <c r="D136" s="225" t="s">
        <v>290</v>
      </c>
      <c r="E136" s="225"/>
      <c r="F136" s="225"/>
      <c r="G136" s="225"/>
      <c r="H136" s="225"/>
      <c r="I136" s="225"/>
      <c r="J136" s="225"/>
      <c r="K136" s="225"/>
      <c r="L136" s="225"/>
      <c r="M136" s="225"/>
      <c r="N136" s="239">
        <f>BK136</f>
        <v>0</v>
      </c>
      <c r="O136" s="240"/>
      <c r="P136" s="240"/>
      <c r="Q136" s="240"/>
      <c r="R136" s="218"/>
      <c r="T136" s="219"/>
      <c r="U136" s="216"/>
      <c r="V136" s="216"/>
      <c r="W136" s="220">
        <f>SUM(W137:W152)</f>
        <v>0</v>
      </c>
      <c r="X136" s="216"/>
      <c r="Y136" s="220">
        <f>SUM(Y137:Y152)</f>
        <v>0</v>
      </c>
      <c r="Z136" s="216"/>
      <c r="AA136" s="221">
        <f>SUM(AA137:AA152)</f>
        <v>0</v>
      </c>
      <c r="AR136" s="222" t="s">
        <v>89</v>
      </c>
      <c r="AT136" s="223" t="s">
        <v>80</v>
      </c>
      <c r="AU136" s="223" t="s">
        <v>89</v>
      </c>
      <c r="AY136" s="222" t="s">
        <v>191</v>
      </c>
      <c r="BK136" s="224">
        <f>SUM(BK137:BK152)</f>
        <v>0</v>
      </c>
    </row>
    <row r="137" s="1" customFormat="1" ht="25.5" customHeight="1">
      <c r="B137" s="46"/>
      <c r="C137" s="228" t="s">
        <v>212</v>
      </c>
      <c r="D137" s="228" t="s">
        <v>192</v>
      </c>
      <c r="E137" s="229" t="s">
        <v>317</v>
      </c>
      <c r="F137" s="230" t="s">
        <v>318</v>
      </c>
      <c r="G137" s="230"/>
      <c r="H137" s="230"/>
      <c r="I137" s="230"/>
      <c r="J137" s="231" t="s">
        <v>315</v>
      </c>
      <c r="K137" s="232">
        <v>75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</v>
      </c>
      <c r="Y137" s="237">
        <f>X137*K137</f>
        <v>0</v>
      </c>
      <c r="Z137" s="237">
        <v>0</v>
      </c>
      <c r="AA137" s="238">
        <f>Z137*K137</f>
        <v>0</v>
      </c>
      <c r="AR137" s="21" t="s">
        <v>205</v>
      </c>
      <c r="AT137" s="21" t="s">
        <v>192</v>
      </c>
      <c r="AU137" s="21" t="s">
        <v>96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205</v>
      </c>
      <c r="BM137" s="21" t="s">
        <v>319</v>
      </c>
    </row>
    <row r="138" s="1" customFormat="1" ht="16.5" customHeight="1">
      <c r="B138" s="46"/>
      <c r="C138" s="47"/>
      <c r="D138" s="47"/>
      <c r="E138" s="47"/>
      <c r="F138" s="258" t="s">
        <v>320</v>
      </c>
      <c r="G138" s="67"/>
      <c r="H138" s="67"/>
      <c r="I138" s="67"/>
      <c r="J138" s="47"/>
      <c r="K138" s="47"/>
      <c r="L138" s="47"/>
      <c r="M138" s="47"/>
      <c r="N138" s="47"/>
      <c r="O138" s="47"/>
      <c r="P138" s="47"/>
      <c r="Q138" s="47"/>
      <c r="R138" s="48"/>
      <c r="T138" s="197"/>
      <c r="U138" s="47"/>
      <c r="V138" s="47"/>
      <c r="W138" s="47"/>
      <c r="X138" s="47"/>
      <c r="Y138" s="47"/>
      <c r="Z138" s="47"/>
      <c r="AA138" s="100"/>
      <c r="AT138" s="21" t="s">
        <v>312</v>
      </c>
      <c r="AU138" s="21" t="s">
        <v>96</v>
      </c>
    </row>
    <row r="139" s="1" customFormat="1" ht="25.5" customHeight="1">
      <c r="B139" s="46"/>
      <c r="C139" s="228" t="s">
        <v>216</v>
      </c>
      <c r="D139" s="228" t="s">
        <v>192</v>
      </c>
      <c r="E139" s="229" t="s">
        <v>321</v>
      </c>
      <c r="F139" s="230" t="s">
        <v>322</v>
      </c>
      <c r="G139" s="230"/>
      <c r="H139" s="230"/>
      <c r="I139" s="230"/>
      <c r="J139" s="231" t="s">
        <v>315</v>
      </c>
      <c r="K139" s="232">
        <v>17.050000000000001</v>
      </c>
      <c r="L139" s="233">
        <v>0</v>
      </c>
      <c r="M139" s="234"/>
      <c r="N139" s="235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</v>
      </c>
      <c r="Y139" s="237">
        <f>X139*K139</f>
        <v>0</v>
      </c>
      <c r="Z139" s="237">
        <v>0</v>
      </c>
      <c r="AA139" s="238">
        <f>Z139*K139</f>
        <v>0</v>
      </c>
      <c r="AR139" s="21" t="s">
        <v>205</v>
      </c>
      <c r="AT139" s="21" t="s">
        <v>192</v>
      </c>
      <c r="AU139" s="21" t="s">
        <v>96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205</v>
      </c>
      <c r="BM139" s="21" t="s">
        <v>323</v>
      </c>
    </row>
    <row r="140" s="1" customFormat="1" ht="16.5" customHeight="1">
      <c r="B140" s="46"/>
      <c r="C140" s="47"/>
      <c r="D140" s="47"/>
      <c r="E140" s="47"/>
      <c r="F140" s="258" t="s">
        <v>324</v>
      </c>
      <c r="G140" s="67"/>
      <c r="H140" s="67"/>
      <c r="I140" s="67"/>
      <c r="J140" s="47"/>
      <c r="K140" s="47"/>
      <c r="L140" s="47"/>
      <c r="M140" s="47"/>
      <c r="N140" s="47"/>
      <c r="O140" s="47"/>
      <c r="P140" s="47"/>
      <c r="Q140" s="47"/>
      <c r="R140" s="48"/>
      <c r="T140" s="197"/>
      <c r="U140" s="47"/>
      <c r="V140" s="47"/>
      <c r="W140" s="47"/>
      <c r="X140" s="47"/>
      <c r="Y140" s="47"/>
      <c r="Z140" s="47"/>
      <c r="AA140" s="100"/>
      <c r="AT140" s="21" t="s">
        <v>312</v>
      </c>
      <c r="AU140" s="21" t="s">
        <v>96</v>
      </c>
    </row>
    <row r="141" s="1" customFormat="1" ht="25.5" customHeight="1">
      <c r="B141" s="46"/>
      <c r="C141" s="228" t="s">
        <v>220</v>
      </c>
      <c r="D141" s="228" t="s">
        <v>192</v>
      </c>
      <c r="E141" s="229" t="s">
        <v>325</v>
      </c>
      <c r="F141" s="230" t="s">
        <v>326</v>
      </c>
      <c r="G141" s="230"/>
      <c r="H141" s="230"/>
      <c r="I141" s="230"/>
      <c r="J141" s="231" t="s">
        <v>315</v>
      </c>
      <c r="K141" s="232">
        <v>4.2629999999999999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</v>
      </c>
      <c r="Y141" s="237">
        <f>X141*K141</f>
        <v>0</v>
      </c>
      <c r="Z141" s="237">
        <v>0</v>
      </c>
      <c r="AA141" s="238">
        <f>Z141*K141</f>
        <v>0</v>
      </c>
      <c r="AR141" s="21" t="s">
        <v>205</v>
      </c>
      <c r="AT141" s="21" t="s">
        <v>192</v>
      </c>
      <c r="AU141" s="21" t="s">
        <v>96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205</v>
      </c>
      <c r="BM141" s="21" t="s">
        <v>327</v>
      </c>
    </row>
    <row r="142" s="1" customFormat="1" ht="16.5" customHeight="1">
      <c r="B142" s="46"/>
      <c r="C142" s="47"/>
      <c r="D142" s="47"/>
      <c r="E142" s="47"/>
      <c r="F142" s="258" t="s">
        <v>328</v>
      </c>
      <c r="G142" s="67"/>
      <c r="H142" s="67"/>
      <c r="I142" s="67"/>
      <c r="J142" s="47"/>
      <c r="K142" s="47"/>
      <c r="L142" s="47"/>
      <c r="M142" s="47"/>
      <c r="N142" s="47"/>
      <c r="O142" s="47"/>
      <c r="P142" s="47"/>
      <c r="Q142" s="47"/>
      <c r="R142" s="48"/>
      <c r="T142" s="197"/>
      <c r="U142" s="47"/>
      <c r="V142" s="47"/>
      <c r="W142" s="47"/>
      <c r="X142" s="47"/>
      <c r="Y142" s="47"/>
      <c r="Z142" s="47"/>
      <c r="AA142" s="100"/>
      <c r="AT142" s="21" t="s">
        <v>312</v>
      </c>
      <c r="AU142" s="21" t="s">
        <v>96</v>
      </c>
    </row>
    <row r="143" s="1" customFormat="1" ht="25.5" customHeight="1">
      <c r="B143" s="46"/>
      <c r="C143" s="228" t="s">
        <v>224</v>
      </c>
      <c r="D143" s="228" t="s">
        <v>192</v>
      </c>
      <c r="E143" s="229" t="s">
        <v>329</v>
      </c>
      <c r="F143" s="230" t="s">
        <v>330</v>
      </c>
      <c r="G143" s="230"/>
      <c r="H143" s="230"/>
      <c r="I143" s="230"/>
      <c r="J143" s="231" t="s">
        <v>315</v>
      </c>
      <c r="K143" s="232">
        <v>29.811</v>
      </c>
      <c r="L143" s="233">
        <v>0</v>
      </c>
      <c r="M143" s="234"/>
      <c r="N143" s="235">
        <f>ROUND(L143*K143,2)</f>
        <v>0</v>
      </c>
      <c r="O143" s="235"/>
      <c r="P143" s="235"/>
      <c r="Q143" s="235"/>
      <c r="R143" s="48"/>
      <c r="T143" s="236" t="s">
        <v>22</v>
      </c>
      <c r="U143" s="56" t="s">
        <v>46</v>
      </c>
      <c r="V143" s="47"/>
      <c r="W143" s="237">
        <f>V143*K143</f>
        <v>0</v>
      </c>
      <c r="X143" s="237">
        <v>0</v>
      </c>
      <c r="Y143" s="237">
        <f>X143*K143</f>
        <v>0</v>
      </c>
      <c r="Z143" s="237">
        <v>0</v>
      </c>
      <c r="AA143" s="238">
        <f>Z143*K143</f>
        <v>0</v>
      </c>
      <c r="AR143" s="21" t="s">
        <v>205</v>
      </c>
      <c r="AT143" s="21" t="s">
        <v>192</v>
      </c>
      <c r="AU143" s="21" t="s">
        <v>96</v>
      </c>
      <c r="AY143" s="21" t="s">
        <v>191</v>
      </c>
      <c r="BE143" s="152">
        <f>IF(U143="základní",N143,0)</f>
        <v>0</v>
      </c>
      <c r="BF143" s="152">
        <f>IF(U143="snížená",N143,0)</f>
        <v>0</v>
      </c>
      <c r="BG143" s="152">
        <f>IF(U143="zákl. přenesená",N143,0)</f>
        <v>0</v>
      </c>
      <c r="BH143" s="152">
        <f>IF(U143="sníž. přenesená",N143,0)</f>
        <v>0</v>
      </c>
      <c r="BI143" s="152">
        <f>IF(U143="nulová",N143,0)</f>
        <v>0</v>
      </c>
      <c r="BJ143" s="21" t="s">
        <v>89</v>
      </c>
      <c r="BK143" s="152">
        <f>ROUND(L143*K143,2)</f>
        <v>0</v>
      </c>
      <c r="BL143" s="21" t="s">
        <v>205</v>
      </c>
      <c r="BM143" s="21" t="s">
        <v>331</v>
      </c>
    </row>
    <row r="144" s="1" customFormat="1" ht="16.5" customHeight="1">
      <c r="B144" s="46"/>
      <c r="C144" s="47"/>
      <c r="D144" s="47"/>
      <c r="E144" s="47"/>
      <c r="F144" s="258" t="s">
        <v>332</v>
      </c>
      <c r="G144" s="67"/>
      <c r="H144" s="67"/>
      <c r="I144" s="67"/>
      <c r="J144" s="47"/>
      <c r="K144" s="47"/>
      <c r="L144" s="47"/>
      <c r="M144" s="47"/>
      <c r="N144" s="47"/>
      <c r="O144" s="47"/>
      <c r="P144" s="47"/>
      <c r="Q144" s="47"/>
      <c r="R144" s="48"/>
      <c r="T144" s="197"/>
      <c r="U144" s="47"/>
      <c r="V144" s="47"/>
      <c r="W144" s="47"/>
      <c r="X144" s="47"/>
      <c r="Y144" s="47"/>
      <c r="Z144" s="47"/>
      <c r="AA144" s="100"/>
      <c r="AT144" s="21" t="s">
        <v>312</v>
      </c>
      <c r="AU144" s="21" t="s">
        <v>96</v>
      </c>
    </row>
    <row r="145" s="1" customFormat="1" ht="25.5" customHeight="1">
      <c r="B145" s="46"/>
      <c r="C145" s="228" t="s">
        <v>228</v>
      </c>
      <c r="D145" s="228" t="s">
        <v>192</v>
      </c>
      <c r="E145" s="229" t="s">
        <v>333</v>
      </c>
      <c r="F145" s="230" t="s">
        <v>334</v>
      </c>
      <c r="G145" s="230"/>
      <c r="H145" s="230"/>
      <c r="I145" s="230"/>
      <c r="J145" s="231" t="s">
        <v>315</v>
      </c>
      <c r="K145" s="232">
        <v>7.4530000000000003</v>
      </c>
      <c r="L145" s="233">
        <v>0</v>
      </c>
      <c r="M145" s="234"/>
      <c r="N145" s="235">
        <f>ROUND(L145*K145,2)</f>
        <v>0</v>
      </c>
      <c r="O145" s="235"/>
      <c r="P145" s="235"/>
      <c r="Q145" s="235"/>
      <c r="R145" s="48"/>
      <c r="T145" s="236" t="s">
        <v>22</v>
      </c>
      <c r="U145" s="56" t="s">
        <v>46</v>
      </c>
      <c r="V145" s="47"/>
      <c r="W145" s="237">
        <f>V145*K145</f>
        <v>0</v>
      </c>
      <c r="X145" s="237">
        <v>0</v>
      </c>
      <c r="Y145" s="237">
        <f>X145*K145</f>
        <v>0</v>
      </c>
      <c r="Z145" s="237">
        <v>0</v>
      </c>
      <c r="AA145" s="238">
        <f>Z145*K145</f>
        <v>0</v>
      </c>
      <c r="AR145" s="21" t="s">
        <v>205</v>
      </c>
      <c r="AT145" s="21" t="s">
        <v>192</v>
      </c>
      <c r="AU145" s="21" t="s">
        <v>96</v>
      </c>
      <c r="AY145" s="21" t="s">
        <v>191</v>
      </c>
      <c r="BE145" s="152">
        <f>IF(U145="základní",N145,0)</f>
        <v>0</v>
      </c>
      <c r="BF145" s="152">
        <f>IF(U145="snížená",N145,0)</f>
        <v>0</v>
      </c>
      <c r="BG145" s="152">
        <f>IF(U145="zákl. přenesená",N145,0)</f>
        <v>0</v>
      </c>
      <c r="BH145" s="152">
        <f>IF(U145="sníž. přenesená",N145,0)</f>
        <v>0</v>
      </c>
      <c r="BI145" s="152">
        <f>IF(U145="nulová",N145,0)</f>
        <v>0</v>
      </c>
      <c r="BJ145" s="21" t="s">
        <v>89</v>
      </c>
      <c r="BK145" s="152">
        <f>ROUND(L145*K145,2)</f>
        <v>0</v>
      </c>
      <c r="BL145" s="21" t="s">
        <v>205</v>
      </c>
      <c r="BM145" s="21" t="s">
        <v>335</v>
      </c>
    </row>
    <row r="146" s="1" customFormat="1" ht="16.5" customHeight="1">
      <c r="B146" s="46"/>
      <c r="C146" s="47"/>
      <c r="D146" s="47"/>
      <c r="E146" s="47"/>
      <c r="F146" s="258" t="s">
        <v>328</v>
      </c>
      <c r="G146" s="67"/>
      <c r="H146" s="67"/>
      <c r="I146" s="67"/>
      <c r="J146" s="47"/>
      <c r="K146" s="47"/>
      <c r="L146" s="47"/>
      <c r="M146" s="47"/>
      <c r="N146" s="47"/>
      <c r="O146" s="47"/>
      <c r="P146" s="47"/>
      <c r="Q146" s="47"/>
      <c r="R146" s="48"/>
      <c r="T146" s="197"/>
      <c r="U146" s="47"/>
      <c r="V146" s="47"/>
      <c r="W146" s="47"/>
      <c r="X146" s="47"/>
      <c r="Y146" s="47"/>
      <c r="Z146" s="47"/>
      <c r="AA146" s="100"/>
      <c r="AT146" s="21" t="s">
        <v>312</v>
      </c>
      <c r="AU146" s="21" t="s">
        <v>96</v>
      </c>
    </row>
    <row r="147" s="1" customFormat="1" ht="25.5" customHeight="1">
      <c r="B147" s="46"/>
      <c r="C147" s="228" t="s">
        <v>232</v>
      </c>
      <c r="D147" s="228" t="s">
        <v>192</v>
      </c>
      <c r="E147" s="229" t="s">
        <v>336</v>
      </c>
      <c r="F147" s="230" t="s">
        <v>337</v>
      </c>
      <c r="G147" s="230"/>
      <c r="H147" s="230"/>
      <c r="I147" s="230"/>
      <c r="J147" s="231" t="s">
        <v>315</v>
      </c>
      <c r="K147" s="232">
        <v>109.84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</v>
      </c>
      <c r="Y147" s="237">
        <f>X147*K147</f>
        <v>0</v>
      </c>
      <c r="Z147" s="237">
        <v>0</v>
      </c>
      <c r="AA147" s="238">
        <f>Z147*K147</f>
        <v>0</v>
      </c>
      <c r="AR147" s="21" t="s">
        <v>205</v>
      </c>
      <c r="AT147" s="21" t="s">
        <v>192</v>
      </c>
      <c r="AU147" s="21" t="s">
        <v>96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205</v>
      </c>
      <c r="BM147" s="21" t="s">
        <v>338</v>
      </c>
    </row>
    <row r="148" s="1" customFormat="1" ht="25.5" customHeight="1">
      <c r="B148" s="46"/>
      <c r="C148" s="228" t="s">
        <v>236</v>
      </c>
      <c r="D148" s="228" t="s">
        <v>192</v>
      </c>
      <c r="E148" s="229" t="s">
        <v>333</v>
      </c>
      <c r="F148" s="230" t="s">
        <v>334</v>
      </c>
      <c r="G148" s="230"/>
      <c r="H148" s="230"/>
      <c r="I148" s="230"/>
      <c r="J148" s="231" t="s">
        <v>315</v>
      </c>
      <c r="K148" s="232">
        <v>27.460000000000001</v>
      </c>
      <c r="L148" s="233">
        <v>0</v>
      </c>
      <c r="M148" s="234"/>
      <c r="N148" s="235">
        <f>ROUND(L148*K148,2)</f>
        <v>0</v>
      </c>
      <c r="O148" s="235"/>
      <c r="P148" s="235"/>
      <c r="Q148" s="235"/>
      <c r="R148" s="48"/>
      <c r="T148" s="236" t="s">
        <v>22</v>
      </c>
      <c r="U148" s="56" t="s">
        <v>46</v>
      </c>
      <c r="V148" s="47"/>
      <c r="W148" s="237">
        <f>V148*K148</f>
        <v>0</v>
      </c>
      <c r="X148" s="237">
        <v>0</v>
      </c>
      <c r="Y148" s="237">
        <f>X148*K148</f>
        <v>0</v>
      </c>
      <c r="Z148" s="237">
        <v>0</v>
      </c>
      <c r="AA148" s="238">
        <f>Z148*K148</f>
        <v>0</v>
      </c>
      <c r="AR148" s="21" t="s">
        <v>205</v>
      </c>
      <c r="AT148" s="21" t="s">
        <v>192</v>
      </c>
      <c r="AU148" s="21" t="s">
        <v>96</v>
      </c>
      <c r="AY148" s="21" t="s">
        <v>191</v>
      </c>
      <c r="BE148" s="152">
        <f>IF(U148="základní",N148,0)</f>
        <v>0</v>
      </c>
      <c r="BF148" s="152">
        <f>IF(U148="snížená",N148,0)</f>
        <v>0</v>
      </c>
      <c r="BG148" s="152">
        <f>IF(U148="zákl. přenesená",N148,0)</f>
        <v>0</v>
      </c>
      <c r="BH148" s="152">
        <f>IF(U148="sníž. přenesená",N148,0)</f>
        <v>0</v>
      </c>
      <c r="BI148" s="152">
        <f>IF(U148="nulová",N148,0)</f>
        <v>0</v>
      </c>
      <c r="BJ148" s="21" t="s">
        <v>89</v>
      </c>
      <c r="BK148" s="152">
        <f>ROUND(L148*K148,2)</f>
        <v>0</v>
      </c>
      <c r="BL148" s="21" t="s">
        <v>205</v>
      </c>
      <c r="BM148" s="21" t="s">
        <v>339</v>
      </c>
    </row>
    <row r="149" s="1" customFormat="1" ht="16.5" customHeight="1">
      <c r="B149" s="46"/>
      <c r="C149" s="47"/>
      <c r="D149" s="47"/>
      <c r="E149" s="47"/>
      <c r="F149" s="258" t="s">
        <v>328</v>
      </c>
      <c r="G149" s="67"/>
      <c r="H149" s="67"/>
      <c r="I149" s="67"/>
      <c r="J149" s="47"/>
      <c r="K149" s="47"/>
      <c r="L149" s="47"/>
      <c r="M149" s="47"/>
      <c r="N149" s="47"/>
      <c r="O149" s="47"/>
      <c r="P149" s="47"/>
      <c r="Q149" s="47"/>
      <c r="R149" s="48"/>
      <c r="T149" s="197"/>
      <c r="U149" s="47"/>
      <c r="V149" s="47"/>
      <c r="W149" s="47"/>
      <c r="X149" s="47"/>
      <c r="Y149" s="47"/>
      <c r="Z149" s="47"/>
      <c r="AA149" s="100"/>
      <c r="AT149" s="21" t="s">
        <v>312</v>
      </c>
      <c r="AU149" s="21" t="s">
        <v>96</v>
      </c>
    </row>
    <row r="150" s="1" customFormat="1" ht="25.5" customHeight="1">
      <c r="B150" s="46"/>
      <c r="C150" s="228" t="s">
        <v>240</v>
      </c>
      <c r="D150" s="228" t="s">
        <v>192</v>
      </c>
      <c r="E150" s="229" t="s">
        <v>340</v>
      </c>
      <c r="F150" s="230" t="s">
        <v>341</v>
      </c>
      <c r="G150" s="230"/>
      <c r="H150" s="230"/>
      <c r="I150" s="230"/>
      <c r="J150" s="231" t="s">
        <v>315</v>
      </c>
      <c r="K150" s="232">
        <v>18.43</v>
      </c>
      <c r="L150" s="233">
        <v>0</v>
      </c>
      <c r="M150" s="234"/>
      <c r="N150" s="235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0</v>
      </c>
      <c r="Y150" s="237">
        <f>X150*K150</f>
        <v>0</v>
      </c>
      <c r="Z150" s="237">
        <v>0</v>
      </c>
      <c r="AA150" s="238">
        <f>Z150*K150</f>
        <v>0</v>
      </c>
      <c r="AR150" s="21" t="s">
        <v>205</v>
      </c>
      <c r="AT150" s="21" t="s">
        <v>192</v>
      </c>
      <c r="AU150" s="21" t="s">
        <v>96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205</v>
      </c>
      <c r="BM150" s="21" t="s">
        <v>342</v>
      </c>
    </row>
    <row r="151" s="1" customFormat="1" ht="25.5" customHeight="1">
      <c r="B151" s="46"/>
      <c r="C151" s="228" t="s">
        <v>244</v>
      </c>
      <c r="D151" s="228" t="s">
        <v>192</v>
      </c>
      <c r="E151" s="229" t="s">
        <v>343</v>
      </c>
      <c r="F151" s="230" t="s">
        <v>344</v>
      </c>
      <c r="G151" s="230"/>
      <c r="H151" s="230"/>
      <c r="I151" s="230"/>
      <c r="J151" s="231" t="s">
        <v>315</v>
      </c>
      <c r="K151" s="232">
        <v>4.6079999999999997</v>
      </c>
      <c r="L151" s="233">
        <v>0</v>
      </c>
      <c r="M151" s="234"/>
      <c r="N151" s="235">
        <f>ROUND(L151*K151,2)</f>
        <v>0</v>
      </c>
      <c r="O151" s="235"/>
      <c r="P151" s="235"/>
      <c r="Q151" s="235"/>
      <c r="R151" s="48"/>
      <c r="T151" s="236" t="s">
        <v>22</v>
      </c>
      <c r="U151" s="56" t="s">
        <v>46</v>
      </c>
      <c r="V151" s="47"/>
      <c r="W151" s="237">
        <f>V151*K151</f>
        <v>0</v>
      </c>
      <c r="X151" s="237">
        <v>0</v>
      </c>
      <c r="Y151" s="237">
        <f>X151*K151</f>
        <v>0</v>
      </c>
      <c r="Z151" s="237">
        <v>0</v>
      </c>
      <c r="AA151" s="238">
        <f>Z151*K151</f>
        <v>0</v>
      </c>
      <c r="AR151" s="21" t="s">
        <v>205</v>
      </c>
      <c r="AT151" s="21" t="s">
        <v>192</v>
      </c>
      <c r="AU151" s="21" t="s">
        <v>96</v>
      </c>
      <c r="AY151" s="21" t="s">
        <v>191</v>
      </c>
      <c r="BE151" s="152">
        <f>IF(U151="základní",N151,0)</f>
        <v>0</v>
      </c>
      <c r="BF151" s="152">
        <f>IF(U151="snížená",N151,0)</f>
        <v>0</v>
      </c>
      <c r="BG151" s="152">
        <f>IF(U151="zákl. přenesená",N151,0)</f>
        <v>0</v>
      </c>
      <c r="BH151" s="152">
        <f>IF(U151="sníž. přenesená",N151,0)</f>
        <v>0</v>
      </c>
      <c r="BI151" s="152">
        <f>IF(U151="nulová",N151,0)</f>
        <v>0</v>
      </c>
      <c r="BJ151" s="21" t="s">
        <v>89</v>
      </c>
      <c r="BK151" s="152">
        <f>ROUND(L151*K151,2)</f>
        <v>0</v>
      </c>
      <c r="BL151" s="21" t="s">
        <v>205</v>
      </c>
      <c r="BM151" s="21" t="s">
        <v>345</v>
      </c>
    </row>
    <row r="152" s="1" customFormat="1" ht="16.5" customHeight="1">
      <c r="B152" s="46"/>
      <c r="C152" s="47"/>
      <c r="D152" s="47"/>
      <c r="E152" s="47"/>
      <c r="F152" s="258" t="s">
        <v>328</v>
      </c>
      <c r="G152" s="67"/>
      <c r="H152" s="67"/>
      <c r="I152" s="67"/>
      <c r="J152" s="47"/>
      <c r="K152" s="47"/>
      <c r="L152" s="47"/>
      <c r="M152" s="47"/>
      <c r="N152" s="47"/>
      <c r="O152" s="47"/>
      <c r="P152" s="47"/>
      <c r="Q152" s="47"/>
      <c r="R152" s="48"/>
      <c r="T152" s="197"/>
      <c r="U152" s="47"/>
      <c r="V152" s="47"/>
      <c r="W152" s="47"/>
      <c r="X152" s="47"/>
      <c r="Y152" s="47"/>
      <c r="Z152" s="47"/>
      <c r="AA152" s="100"/>
      <c r="AT152" s="21" t="s">
        <v>312</v>
      </c>
      <c r="AU152" s="21" t="s">
        <v>96</v>
      </c>
    </row>
    <row r="153" s="10" customFormat="1" ht="29.88" customHeight="1">
      <c r="B153" s="215"/>
      <c r="C153" s="216"/>
      <c r="D153" s="225" t="s">
        <v>291</v>
      </c>
      <c r="E153" s="225"/>
      <c r="F153" s="225"/>
      <c r="G153" s="225"/>
      <c r="H153" s="225"/>
      <c r="I153" s="225"/>
      <c r="J153" s="225"/>
      <c r="K153" s="225"/>
      <c r="L153" s="225"/>
      <c r="M153" s="225"/>
      <c r="N153" s="226">
        <f>BK153</f>
        <v>0</v>
      </c>
      <c r="O153" s="227"/>
      <c r="P153" s="227"/>
      <c r="Q153" s="227"/>
      <c r="R153" s="218"/>
      <c r="T153" s="219"/>
      <c r="U153" s="216"/>
      <c r="V153" s="216"/>
      <c r="W153" s="220">
        <f>SUM(W154:W155)</f>
        <v>0</v>
      </c>
      <c r="X153" s="216"/>
      <c r="Y153" s="220">
        <f>SUM(Y154:Y155)</f>
        <v>0</v>
      </c>
      <c r="Z153" s="216"/>
      <c r="AA153" s="221">
        <f>SUM(AA154:AA155)</f>
        <v>0</v>
      </c>
      <c r="AR153" s="222" t="s">
        <v>89</v>
      </c>
      <c r="AT153" s="223" t="s">
        <v>80</v>
      </c>
      <c r="AU153" s="223" t="s">
        <v>89</v>
      </c>
      <c r="AY153" s="222" t="s">
        <v>191</v>
      </c>
      <c r="BK153" s="224">
        <f>SUM(BK154:BK155)</f>
        <v>0</v>
      </c>
    </row>
    <row r="154" s="1" customFormat="1" ht="25.5" customHeight="1">
      <c r="B154" s="46"/>
      <c r="C154" s="228" t="s">
        <v>11</v>
      </c>
      <c r="D154" s="228" t="s">
        <v>192</v>
      </c>
      <c r="E154" s="229" t="s">
        <v>346</v>
      </c>
      <c r="F154" s="230" t="s">
        <v>347</v>
      </c>
      <c r="G154" s="230"/>
      <c r="H154" s="230"/>
      <c r="I154" s="230"/>
      <c r="J154" s="231" t="s">
        <v>348</v>
      </c>
      <c r="K154" s="232">
        <v>36.5</v>
      </c>
      <c r="L154" s="233">
        <v>0</v>
      </c>
      <c r="M154" s="234"/>
      <c r="N154" s="235">
        <f>ROUND(L154*K154,2)</f>
        <v>0</v>
      </c>
      <c r="O154" s="235"/>
      <c r="P154" s="235"/>
      <c r="Q154" s="235"/>
      <c r="R154" s="48"/>
      <c r="T154" s="236" t="s">
        <v>22</v>
      </c>
      <c r="U154" s="56" t="s">
        <v>46</v>
      </c>
      <c r="V154" s="47"/>
      <c r="W154" s="237">
        <f>V154*K154</f>
        <v>0</v>
      </c>
      <c r="X154" s="237">
        <v>0</v>
      </c>
      <c r="Y154" s="237">
        <f>X154*K154</f>
        <v>0</v>
      </c>
      <c r="Z154" s="237">
        <v>0</v>
      </c>
      <c r="AA154" s="238">
        <f>Z154*K154</f>
        <v>0</v>
      </c>
      <c r="AR154" s="21" t="s">
        <v>205</v>
      </c>
      <c r="AT154" s="21" t="s">
        <v>192</v>
      </c>
      <c r="AU154" s="21" t="s">
        <v>96</v>
      </c>
      <c r="AY154" s="21" t="s">
        <v>191</v>
      </c>
      <c r="BE154" s="152">
        <f>IF(U154="základní",N154,0)</f>
        <v>0</v>
      </c>
      <c r="BF154" s="152">
        <f>IF(U154="snížená",N154,0)</f>
        <v>0</v>
      </c>
      <c r="BG154" s="152">
        <f>IF(U154="zákl. přenesená",N154,0)</f>
        <v>0</v>
      </c>
      <c r="BH154" s="152">
        <f>IF(U154="sníž. přenesená",N154,0)</f>
        <v>0</v>
      </c>
      <c r="BI154" s="152">
        <f>IF(U154="nulová",N154,0)</f>
        <v>0</v>
      </c>
      <c r="BJ154" s="21" t="s">
        <v>89</v>
      </c>
      <c r="BK154" s="152">
        <f>ROUND(L154*K154,2)</f>
        <v>0</v>
      </c>
      <c r="BL154" s="21" t="s">
        <v>205</v>
      </c>
      <c r="BM154" s="21" t="s">
        <v>349</v>
      </c>
    </row>
    <row r="155" s="1" customFormat="1" ht="60" customHeight="1">
      <c r="B155" s="46"/>
      <c r="C155" s="47"/>
      <c r="D155" s="47"/>
      <c r="E155" s="47"/>
      <c r="F155" s="258" t="s">
        <v>350</v>
      </c>
      <c r="G155" s="67"/>
      <c r="H155" s="67"/>
      <c r="I155" s="67"/>
      <c r="J155" s="47"/>
      <c r="K155" s="47"/>
      <c r="L155" s="47"/>
      <c r="M155" s="47"/>
      <c r="N155" s="47"/>
      <c r="O155" s="47"/>
      <c r="P155" s="47"/>
      <c r="Q155" s="47"/>
      <c r="R155" s="48"/>
      <c r="T155" s="197"/>
      <c r="U155" s="47"/>
      <c r="V155" s="47"/>
      <c r="W155" s="47"/>
      <c r="X155" s="47"/>
      <c r="Y155" s="47"/>
      <c r="Z155" s="47"/>
      <c r="AA155" s="100"/>
      <c r="AT155" s="21" t="s">
        <v>312</v>
      </c>
      <c r="AU155" s="21" t="s">
        <v>96</v>
      </c>
    </row>
    <row r="156" s="10" customFormat="1" ht="29.88" customHeight="1">
      <c r="B156" s="215"/>
      <c r="C156" s="216"/>
      <c r="D156" s="225" t="s">
        <v>292</v>
      </c>
      <c r="E156" s="225"/>
      <c r="F156" s="225"/>
      <c r="G156" s="225"/>
      <c r="H156" s="225"/>
      <c r="I156" s="225"/>
      <c r="J156" s="225"/>
      <c r="K156" s="225"/>
      <c r="L156" s="225"/>
      <c r="M156" s="225"/>
      <c r="N156" s="226">
        <f>BK156</f>
        <v>0</v>
      </c>
      <c r="O156" s="227"/>
      <c r="P156" s="227"/>
      <c r="Q156" s="227"/>
      <c r="R156" s="218"/>
      <c r="T156" s="219"/>
      <c r="U156" s="216"/>
      <c r="V156" s="216"/>
      <c r="W156" s="220">
        <f>SUM(W157:W174)</f>
        <v>0</v>
      </c>
      <c r="X156" s="216"/>
      <c r="Y156" s="220">
        <f>SUM(Y157:Y174)</f>
        <v>0</v>
      </c>
      <c r="Z156" s="216"/>
      <c r="AA156" s="221">
        <f>SUM(AA157:AA174)</f>
        <v>0</v>
      </c>
      <c r="AR156" s="222" t="s">
        <v>89</v>
      </c>
      <c r="AT156" s="223" t="s">
        <v>80</v>
      </c>
      <c r="AU156" s="223" t="s">
        <v>89</v>
      </c>
      <c r="AY156" s="222" t="s">
        <v>191</v>
      </c>
      <c r="BK156" s="224">
        <f>SUM(BK157:BK174)</f>
        <v>0</v>
      </c>
    </row>
    <row r="157" s="1" customFormat="1" ht="25.5" customHeight="1">
      <c r="B157" s="46"/>
      <c r="C157" s="228" t="s">
        <v>251</v>
      </c>
      <c r="D157" s="228" t="s">
        <v>192</v>
      </c>
      <c r="E157" s="229" t="s">
        <v>351</v>
      </c>
      <c r="F157" s="230" t="s">
        <v>352</v>
      </c>
      <c r="G157" s="230"/>
      <c r="H157" s="230"/>
      <c r="I157" s="230"/>
      <c r="J157" s="231" t="s">
        <v>315</v>
      </c>
      <c r="K157" s="232">
        <v>65.599999999999994</v>
      </c>
      <c r="L157" s="233">
        <v>0</v>
      </c>
      <c r="M157" s="234"/>
      <c r="N157" s="235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0</v>
      </c>
      <c r="Y157" s="237">
        <f>X157*K157</f>
        <v>0</v>
      </c>
      <c r="Z157" s="237">
        <v>0</v>
      </c>
      <c r="AA157" s="238">
        <f>Z157*K157</f>
        <v>0</v>
      </c>
      <c r="AR157" s="21" t="s">
        <v>205</v>
      </c>
      <c r="AT157" s="21" t="s">
        <v>192</v>
      </c>
      <c r="AU157" s="21" t="s">
        <v>96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205</v>
      </c>
      <c r="BM157" s="21" t="s">
        <v>353</v>
      </c>
    </row>
    <row r="158" s="1" customFormat="1" ht="25.5" customHeight="1">
      <c r="B158" s="46"/>
      <c r="C158" s="228" t="s">
        <v>255</v>
      </c>
      <c r="D158" s="228" t="s">
        <v>192</v>
      </c>
      <c r="E158" s="229" t="s">
        <v>354</v>
      </c>
      <c r="F158" s="230" t="s">
        <v>355</v>
      </c>
      <c r="G158" s="230"/>
      <c r="H158" s="230"/>
      <c r="I158" s="230"/>
      <c r="J158" s="231" t="s">
        <v>315</v>
      </c>
      <c r="K158" s="232">
        <v>2.8700000000000001</v>
      </c>
      <c r="L158" s="233">
        <v>0</v>
      </c>
      <c r="M158" s="234"/>
      <c r="N158" s="235">
        <f>ROUND(L158*K158,2)</f>
        <v>0</v>
      </c>
      <c r="O158" s="235"/>
      <c r="P158" s="235"/>
      <c r="Q158" s="235"/>
      <c r="R158" s="48"/>
      <c r="T158" s="236" t="s">
        <v>22</v>
      </c>
      <c r="U158" s="56" t="s">
        <v>46</v>
      </c>
      <c r="V158" s="47"/>
      <c r="W158" s="237">
        <f>V158*K158</f>
        <v>0</v>
      </c>
      <c r="X158" s="237">
        <v>0</v>
      </c>
      <c r="Y158" s="237">
        <f>X158*K158</f>
        <v>0</v>
      </c>
      <c r="Z158" s="237">
        <v>0</v>
      </c>
      <c r="AA158" s="238">
        <f>Z158*K158</f>
        <v>0</v>
      </c>
      <c r="AR158" s="21" t="s">
        <v>205</v>
      </c>
      <c r="AT158" s="21" t="s">
        <v>192</v>
      </c>
      <c r="AU158" s="21" t="s">
        <v>96</v>
      </c>
      <c r="AY158" s="21" t="s">
        <v>191</v>
      </c>
      <c r="BE158" s="152">
        <f>IF(U158="základní",N158,0)</f>
        <v>0</v>
      </c>
      <c r="BF158" s="152">
        <f>IF(U158="snížená",N158,0)</f>
        <v>0</v>
      </c>
      <c r="BG158" s="152">
        <f>IF(U158="zákl. přenesená",N158,0)</f>
        <v>0</v>
      </c>
      <c r="BH158" s="152">
        <f>IF(U158="sníž. přenesená",N158,0)</f>
        <v>0</v>
      </c>
      <c r="BI158" s="152">
        <f>IF(U158="nulová",N158,0)</f>
        <v>0</v>
      </c>
      <c r="BJ158" s="21" t="s">
        <v>89</v>
      </c>
      <c r="BK158" s="152">
        <f>ROUND(L158*K158,2)</f>
        <v>0</v>
      </c>
      <c r="BL158" s="21" t="s">
        <v>205</v>
      </c>
      <c r="BM158" s="21" t="s">
        <v>356</v>
      </c>
    </row>
    <row r="159" s="1" customFormat="1" ht="16.5" customHeight="1">
      <c r="B159" s="46"/>
      <c r="C159" s="47"/>
      <c r="D159" s="47"/>
      <c r="E159" s="47"/>
      <c r="F159" s="258" t="s">
        <v>357</v>
      </c>
      <c r="G159" s="67"/>
      <c r="H159" s="67"/>
      <c r="I159" s="67"/>
      <c r="J159" s="47"/>
      <c r="K159" s="47"/>
      <c r="L159" s="47"/>
      <c r="M159" s="47"/>
      <c r="N159" s="47"/>
      <c r="O159" s="47"/>
      <c r="P159" s="47"/>
      <c r="Q159" s="47"/>
      <c r="R159" s="48"/>
      <c r="T159" s="197"/>
      <c r="U159" s="47"/>
      <c r="V159" s="47"/>
      <c r="W159" s="47"/>
      <c r="X159" s="47"/>
      <c r="Y159" s="47"/>
      <c r="Z159" s="47"/>
      <c r="AA159" s="100"/>
      <c r="AT159" s="21" t="s">
        <v>312</v>
      </c>
      <c r="AU159" s="21" t="s">
        <v>96</v>
      </c>
    </row>
    <row r="160" s="1" customFormat="1" ht="38.25" customHeight="1">
      <c r="B160" s="46"/>
      <c r="C160" s="228" t="s">
        <v>259</v>
      </c>
      <c r="D160" s="228" t="s">
        <v>192</v>
      </c>
      <c r="E160" s="229" t="s">
        <v>358</v>
      </c>
      <c r="F160" s="230" t="s">
        <v>359</v>
      </c>
      <c r="G160" s="230"/>
      <c r="H160" s="230"/>
      <c r="I160" s="230"/>
      <c r="J160" s="231" t="s">
        <v>315</v>
      </c>
      <c r="K160" s="232">
        <v>2.8700000000000001</v>
      </c>
      <c r="L160" s="233">
        <v>0</v>
      </c>
      <c r="M160" s="234"/>
      <c r="N160" s="235">
        <f>ROUND(L160*K160,2)</f>
        <v>0</v>
      </c>
      <c r="O160" s="235"/>
      <c r="P160" s="235"/>
      <c r="Q160" s="235"/>
      <c r="R160" s="48"/>
      <c r="T160" s="236" t="s">
        <v>22</v>
      </c>
      <c r="U160" s="56" t="s">
        <v>46</v>
      </c>
      <c r="V160" s="47"/>
      <c r="W160" s="237">
        <f>V160*K160</f>
        <v>0</v>
      </c>
      <c r="X160" s="237">
        <v>0</v>
      </c>
      <c r="Y160" s="237">
        <f>X160*K160</f>
        <v>0</v>
      </c>
      <c r="Z160" s="237">
        <v>0</v>
      </c>
      <c r="AA160" s="238">
        <f>Z160*K160</f>
        <v>0</v>
      </c>
      <c r="AR160" s="21" t="s">
        <v>205</v>
      </c>
      <c r="AT160" s="21" t="s">
        <v>192</v>
      </c>
      <c r="AU160" s="21" t="s">
        <v>96</v>
      </c>
      <c r="AY160" s="21" t="s">
        <v>191</v>
      </c>
      <c r="BE160" s="152">
        <f>IF(U160="základní",N160,0)</f>
        <v>0</v>
      </c>
      <c r="BF160" s="152">
        <f>IF(U160="snížená",N160,0)</f>
        <v>0</v>
      </c>
      <c r="BG160" s="152">
        <f>IF(U160="zákl. přenesená",N160,0)</f>
        <v>0</v>
      </c>
      <c r="BH160" s="152">
        <f>IF(U160="sníž. přenesená",N160,0)</f>
        <v>0</v>
      </c>
      <c r="BI160" s="152">
        <f>IF(U160="nulová",N160,0)</f>
        <v>0</v>
      </c>
      <c r="BJ160" s="21" t="s">
        <v>89</v>
      </c>
      <c r="BK160" s="152">
        <f>ROUND(L160*K160,2)</f>
        <v>0</v>
      </c>
      <c r="BL160" s="21" t="s">
        <v>205</v>
      </c>
      <c r="BM160" s="21" t="s">
        <v>360</v>
      </c>
    </row>
    <row r="161" s="1" customFormat="1" ht="25.5" customHeight="1">
      <c r="B161" s="46"/>
      <c r="C161" s="228" t="s">
        <v>263</v>
      </c>
      <c r="D161" s="228" t="s">
        <v>192</v>
      </c>
      <c r="E161" s="229" t="s">
        <v>361</v>
      </c>
      <c r="F161" s="230" t="s">
        <v>362</v>
      </c>
      <c r="G161" s="230"/>
      <c r="H161" s="230"/>
      <c r="I161" s="230"/>
      <c r="J161" s="231" t="s">
        <v>315</v>
      </c>
      <c r="K161" s="232">
        <v>250.131</v>
      </c>
      <c r="L161" s="233">
        <v>0</v>
      </c>
      <c r="M161" s="234"/>
      <c r="N161" s="235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0</v>
      </c>
      <c r="Y161" s="237">
        <f>X161*K161</f>
        <v>0</v>
      </c>
      <c r="Z161" s="237">
        <v>0</v>
      </c>
      <c r="AA161" s="238">
        <f>Z161*K161</f>
        <v>0</v>
      </c>
      <c r="AR161" s="21" t="s">
        <v>205</v>
      </c>
      <c r="AT161" s="21" t="s">
        <v>192</v>
      </c>
      <c r="AU161" s="21" t="s">
        <v>96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205</v>
      </c>
      <c r="BM161" s="21" t="s">
        <v>363</v>
      </c>
    </row>
    <row r="162" s="1" customFormat="1" ht="16.5" customHeight="1">
      <c r="B162" s="46"/>
      <c r="C162" s="47"/>
      <c r="D162" s="47"/>
      <c r="E162" s="47"/>
      <c r="F162" s="258" t="s">
        <v>364</v>
      </c>
      <c r="G162" s="67"/>
      <c r="H162" s="67"/>
      <c r="I162" s="67"/>
      <c r="J162" s="47"/>
      <c r="K162" s="47"/>
      <c r="L162" s="47"/>
      <c r="M162" s="47"/>
      <c r="N162" s="47"/>
      <c r="O162" s="47"/>
      <c r="P162" s="47"/>
      <c r="Q162" s="47"/>
      <c r="R162" s="48"/>
      <c r="T162" s="197"/>
      <c r="U162" s="47"/>
      <c r="V162" s="47"/>
      <c r="W162" s="47"/>
      <c r="X162" s="47"/>
      <c r="Y162" s="47"/>
      <c r="Z162" s="47"/>
      <c r="AA162" s="100"/>
      <c r="AT162" s="21" t="s">
        <v>312</v>
      </c>
      <c r="AU162" s="21" t="s">
        <v>96</v>
      </c>
    </row>
    <row r="163" s="1" customFormat="1" ht="25.5" customHeight="1">
      <c r="B163" s="46"/>
      <c r="C163" s="228" t="s">
        <v>267</v>
      </c>
      <c r="D163" s="228" t="s">
        <v>192</v>
      </c>
      <c r="E163" s="229" t="s">
        <v>361</v>
      </c>
      <c r="F163" s="230" t="s">
        <v>362</v>
      </c>
      <c r="G163" s="230"/>
      <c r="H163" s="230"/>
      <c r="I163" s="230"/>
      <c r="J163" s="231" t="s">
        <v>315</v>
      </c>
      <c r="K163" s="232">
        <v>99.459999999999994</v>
      </c>
      <c r="L163" s="233">
        <v>0</v>
      </c>
      <c r="M163" s="234"/>
      <c r="N163" s="235">
        <f>ROUND(L163*K163,2)</f>
        <v>0</v>
      </c>
      <c r="O163" s="235"/>
      <c r="P163" s="235"/>
      <c r="Q163" s="235"/>
      <c r="R163" s="48"/>
      <c r="T163" s="236" t="s">
        <v>22</v>
      </c>
      <c r="U163" s="56" t="s">
        <v>46</v>
      </c>
      <c r="V163" s="47"/>
      <c r="W163" s="237">
        <f>V163*K163</f>
        <v>0</v>
      </c>
      <c r="X163" s="237">
        <v>0</v>
      </c>
      <c r="Y163" s="237">
        <f>X163*K163</f>
        <v>0</v>
      </c>
      <c r="Z163" s="237">
        <v>0</v>
      </c>
      <c r="AA163" s="238">
        <f>Z163*K163</f>
        <v>0</v>
      </c>
      <c r="AR163" s="21" t="s">
        <v>205</v>
      </c>
      <c r="AT163" s="21" t="s">
        <v>192</v>
      </c>
      <c r="AU163" s="21" t="s">
        <v>96</v>
      </c>
      <c r="AY163" s="21" t="s">
        <v>191</v>
      </c>
      <c r="BE163" s="152">
        <f>IF(U163="základní",N163,0)</f>
        <v>0</v>
      </c>
      <c r="BF163" s="152">
        <f>IF(U163="snížená",N163,0)</f>
        <v>0</v>
      </c>
      <c r="BG163" s="152">
        <f>IF(U163="zákl. přenesená",N163,0)</f>
        <v>0</v>
      </c>
      <c r="BH163" s="152">
        <f>IF(U163="sníž. přenesená",N163,0)</f>
        <v>0</v>
      </c>
      <c r="BI163" s="152">
        <f>IF(U163="nulová",N163,0)</f>
        <v>0</v>
      </c>
      <c r="BJ163" s="21" t="s">
        <v>89</v>
      </c>
      <c r="BK163" s="152">
        <f>ROUND(L163*K163,2)</f>
        <v>0</v>
      </c>
      <c r="BL163" s="21" t="s">
        <v>205</v>
      </c>
      <c r="BM163" s="21" t="s">
        <v>365</v>
      </c>
    </row>
    <row r="164" s="1" customFormat="1" ht="16.5" customHeight="1">
      <c r="B164" s="46"/>
      <c r="C164" s="47"/>
      <c r="D164" s="47"/>
      <c r="E164" s="47"/>
      <c r="F164" s="258" t="s">
        <v>366</v>
      </c>
      <c r="G164" s="67"/>
      <c r="H164" s="67"/>
      <c r="I164" s="67"/>
      <c r="J164" s="47"/>
      <c r="K164" s="47"/>
      <c r="L164" s="47"/>
      <c r="M164" s="47"/>
      <c r="N164" s="47"/>
      <c r="O164" s="47"/>
      <c r="P164" s="47"/>
      <c r="Q164" s="47"/>
      <c r="R164" s="48"/>
      <c r="T164" s="197"/>
      <c r="U164" s="47"/>
      <c r="V164" s="47"/>
      <c r="W164" s="47"/>
      <c r="X164" s="47"/>
      <c r="Y164" s="47"/>
      <c r="Z164" s="47"/>
      <c r="AA164" s="100"/>
      <c r="AT164" s="21" t="s">
        <v>312</v>
      </c>
      <c r="AU164" s="21" t="s">
        <v>96</v>
      </c>
    </row>
    <row r="165" s="1" customFormat="1" ht="25.5" customHeight="1">
      <c r="B165" s="46"/>
      <c r="C165" s="228" t="s">
        <v>10</v>
      </c>
      <c r="D165" s="228" t="s">
        <v>192</v>
      </c>
      <c r="E165" s="229" t="s">
        <v>361</v>
      </c>
      <c r="F165" s="230" t="s">
        <v>362</v>
      </c>
      <c r="G165" s="230"/>
      <c r="H165" s="230"/>
      <c r="I165" s="230"/>
      <c r="J165" s="231" t="s">
        <v>315</v>
      </c>
      <c r="K165" s="232">
        <v>277.63999999999999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</v>
      </c>
      <c r="Y165" s="237">
        <f>X165*K165</f>
        <v>0</v>
      </c>
      <c r="Z165" s="237">
        <v>0</v>
      </c>
      <c r="AA165" s="238">
        <f>Z165*K165</f>
        <v>0</v>
      </c>
      <c r="AR165" s="21" t="s">
        <v>205</v>
      </c>
      <c r="AT165" s="21" t="s">
        <v>192</v>
      </c>
      <c r="AU165" s="21" t="s">
        <v>96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205</v>
      </c>
      <c r="BM165" s="21" t="s">
        <v>367</v>
      </c>
    </row>
    <row r="166" s="1" customFormat="1" ht="16.5" customHeight="1">
      <c r="B166" s="46"/>
      <c r="C166" s="47"/>
      <c r="D166" s="47"/>
      <c r="E166" s="47"/>
      <c r="F166" s="258" t="s">
        <v>368</v>
      </c>
      <c r="G166" s="67"/>
      <c r="H166" s="67"/>
      <c r="I166" s="67"/>
      <c r="J166" s="47"/>
      <c r="K166" s="47"/>
      <c r="L166" s="47"/>
      <c r="M166" s="47"/>
      <c r="N166" s="47"/>
      <c r="O166" s="47"/>
      <c r="P166" s="47"/>
      <c r="Q166" s="47"/>
      <c r="R166" s="48"/>
      <c r="T166" s="197"/>
      <c r="U166" s="47"/>
      <c r="V166" s="47"/>
      <c r="W166" s="47"/>
      <c r="X166" s="47"/>
      <c r="Y166" s="47"/>
      <c r="Z166" s="47"/>
      <c r="AA166" s="100"/>
      <c r="AT166" s="21" t="s">
        <v>312</v>
      </c>
      <c r="AU166" s="21" t="s">
        <v>96</v>
      </c>
    </row>
    <row r="167" s="1" customFormat="1" ht="25.5" customHeight="1">
      <c r="B167" s="46"/>
      <c r="C167" s="228" t="s">
        <v>274</v>
      </c>
      <c r="D167" s="228" t="s">
        <v>192</v>
      </c>
      <c r="E167" s="229" t="s">
        <v>369</v>
      </c>
      <c r="F167" s="230" t="s">
        <v>370</v>
      </c>
      <c r="G167" s="230"/>
      <c r="H167" s="230"/>
      <c r="I167" s="230"/>
      <c r="J167" s="231" t="s">
        <v>315</v>
      </c>
      <c r="K167" s="232">
        <v>150.67099999999999</v>
      </c>
      <c r="L167" s="233">
        <v>0</v>
      </c>
      <c r="M167" s="234"/>
      <c r="N167" s="235">
        <f>ROUND(L167*K167,2)</f>
        <v>0</v>
      </c>
      <c r="O167" s="235"/>
      <c r="P167" s="235"/>
      <c r="Q167" s="235"/>
      <c r="R167" s="48"/>
      <c r="T167" s="236" t="s">
        <v>22</v>
      </c>
      <c r="U167" s="56" t="s">
        <v>46</v>
      </c>
      <c r="V167" s="47"/>
      <c r="W167" s="237">
        <f>V167*K167</f>
        <v>0</v>
      </c>
      <c r="X167" s="237">
        <v>0</v>
      </c>
      <c r="Y167" s="237">
        <f>X167*K167</f>
        <v>0</v>
      </c>
      <c r="Z167" s="237">
        <v>0</v>
      </c>
      <c r="AA167" s="238">
        <f>Z167*K167</f>
        <v>0</v>
      </c>
      <c r="AR167" s="21" t="s">
        <v>205</v>
      </c>
      <c r="AT167" s="21" t="s">
        <v>192</v>
      </c>
      <c r="AU167" s="21" t="s">
        <v>96</v>
      </c>
      <c r="AY167" s="21" t="s">
        <v>191</v>
      </c>
      <c r="BE167" s="152">
        <f>IF(U167="základní",N167,0)</f>
        <v>0</v>
      </c>
      <c r="BF167" s="152">
        <f>IF(U167="snížená",N167,0)</f>
        <v>0</v>
      </c>
      <c r="BG167" s="152">
        <f>IF(U167="zákl. přenesená",N167,0)</f>
        <v>0</v>
      </c>
      <c r="BH167" s="152">
        <f>IF(U167="sníž. přenesená",N167,0)</f>
        <v>0</v>
      </c>
      <c r="BI167" s="152">
        <f>IF(U167="nulová",N167,0)</f>
        <v>0</v>
      </c>
      <c r="BJ167" s="21" t="s">
        <v>89</v>
      </c>
      <c r="BK167" s="152">
        <f>ROUND(L167*K167,2)</f>
        <v>0</v>
      </c>
      <c r="BL167" s="21" t="s">
        <v>205</v>
      </c>
      <c r="BM167" s="21" t="s">
        <v>371</v>
      </c>
    </row>
    <row r="168" s="1" customFormat="1" ht="16.5" customHeight="1">
      <c r="B168" s="46"/>
      <c r="C168" s="47"/>
      <c r="D168" s="47"/>
      <c r="E168" s="47"/>
      <c r="F168" s="258" t="s">
        <v>372</v>
      </c>
      <c r="G168" s="67"/>
      <c r="H168" s="67"/>
      <c r="I168" s="67"/>
      <c r="J168" s="47"/>
      <c r="K168" s="47"/>
      <c r="L168" s="47"/>
      <c r="M168" s="47"/>
      <c r="N168" s="47"/>
      <c r="O168" s="47"/>
      <c r="P168" s="47"/>
      <c r="Q168" s="47"/>
      <c r="R168" s="48"/>
      <c r="T168" s="197"/>
      <c r="U168" s="47"/>
      <c r="V168" s="47"/>
      <c r="W168" s="47"/>
      <c r="X168" s="47"/>
      <c r="Y168" s="47"/>
      <c r="Z168" s="47"/>
      <c r="AA168" s="100"/>
      <c r="AT168" s="21" t="s">
        <v>312</v>
      </c>
      <c r="AU168" s="21" t="s">
        <v>96</v>
      </c>
    </row>
    <row r="169" s="1" customFormat="1" ht="38.25" customHeight="1">
      <c r="B169" s="46"/>
      <c r="C169" s="228" t="s">
        <v>278</v>
      </c>
      <c r="D169" s="228" t="s">
        <v>192</v>
      </c>
      <c r="E169" s="229" t="s">
        <v>373</v>
      </c>
      <c r="F169" s="230" t="s">
        <v>374</v>
      </c>
      <c r="G169" s="230"/>
      <c r="H169" s="230"/>
      <c r="I169" s="230"/>
      <c r="J169" s="231" t="s">
        <v>315</v>
      </c>
      <c r="K169" s="232">
        <v>1506.71</v>
      </c>
      <c r="L169" s="233">
        <v>0</v>
      </c>
      <c r="M169" s="234"/>
      <c r="N169" s="235">
        <f>ROUND(L169*K169,2)</f>
        <v>0</v>
      </c>
      <c r="O169" s="235"/>
      <c r="P169" s="235"/>
      <c r="Q169" s="235"/>
      <c r="R169" s="48"/>
      <c r="T169" s="236" t="s">
        <v>22</v>
      </c>
      <c r="U169" s="56" t="s">
        <v>46</v>
      </c>
      <c r="V169" s="47"/>
      <c r="W169" s="237">
        <f>V169*K169</f>
        <v>0</v>
      </c>
      <c r="X169" s="237">
        <v>0</v>
      </c>
      <c r="Y169" s="237">
        <f>X169*K169</f>
        <v>0</v>
      </c>
      <c r="Z169" s="237">
        <v>0</v>
      </c>
      <c r="AA169" s="238">
        <f>Z169*K169</f>
        <v>0</v>
      </c>
      <c r="AR169" s="21" t="s">
        <v>205</v>
      </c>
      <c r="AT169" s="21" t="s">
        <v>192</v>
      </c>
      <c r="AU169" s="21" t="s">
        <v>96</v>
      </c>
      <c r="AY169" s="21" t="s">
        <v>191</v>
      </c>
      <c r="BE169" s="152">
        <f>IF(U169="základní",N169,0)</f>
        <v>0</v>
      </c>
      <c r="BF169" s="152">
        <f>IF(U169="snížená",N169,0)</f>
        <v>0</v>
      </c>
      <c r="BG169" s="152">
        <f>IF(U169="zákl. přenesená",N169,0)</f>
        <v>0</v>
      </c>
      <c r="BH169" s="152">
        <f>IF(U169="sníž. přenesená",N169,0)</f>
        <v>0</v>
      </c>
      <c r="BI169" s="152">
        <f>IF(U169="nulová",N169,0)</f>
        <v>0</v>
      </c>
      <c r="BJ169" s="21" t="s">
        <v>89</v>
      </c>
      <c r="BK169" s="152">
        <f>ROUND(L169*K169,2)</f>
        <v>0</v>
      </c>
      <c r="BL169" s="21" t="s">
        <v>205</v>
      </c>
      <c r="BM169" s="21" t="s">
        <v>375</v>
      </c>
    </row>
    <row r="170" s="1" customFormat="1" ht="16.5" customHeight="1">
      <c r="B170" s="46"/>
      <c r="C170" s="47"/>
      <c r="D170" s="47"/>
      <c r="E170" s="47"/>
      <c r="F170" s="258" t="s">
        <v>376</v>
      </c>
      <c r="G170" s="67"/>
      <c r="H170" s="67"/>
      <c r="I170" s="67"/>
      <c r="J170" s="47"/>
      <c r="K170" s="47"/>
      <c r="L170" s="47"/>
      <c r="M170" s="47"/>
      <c r="N170" s="47"/>
      <c r="O170" s="47"/>
      <c r="P170" s="47"/>
      <c r="Q170" s="47"/>
      <c r="R170" s="48"/>
      <c r="T170" s="197"/>
      <c r="U170" s="47"/>
      <c r="V170" s="47"/>
      <c r="W170" s="47"/>
      <c r="X170" s="47"/>
      <c r="Y170" s="47"/>
      <c r="Z170" s="47"/>
      <c r="AA170" s="100"/>
      <c r="AT170" s="21" t="s">
        <v>312</v>
      </c>
      <c r="AU170" s="21" t="s">
        <v>96</v>
      </c>
    </row>
    <row r="171" s="1" customFormat="1" ht="25.5" customHeight="1">
      <c r="B171" s="46"/>
      <c r="C171" s="228" t="s">
        <v>377</v>
      </c>
      <c r="D171" s="228" t="s">
        <v>192</v>
      </c>
      <c r="E171" s="229" t="s">
        <v>378</v>
      </c>
      <c r="F171" s="230" t="s">
        <v>379</v>
      </c>
      <c r="G171" s="230"/>
      <c r="H171" s="230"/>
      <c r="I171" s="230"/>
      <c r="J171" s="231" t="s">
        <v>315</v>
      </c>
      <c r="K171" s="232">
        <v>250.131</v>
      </c>
      <c r="L171" s="233">
        <v>0</v>
      </c>
      <c r="M171" s="234"/>
      <c r="N171" s="235">
        <f>ROUND(L171*K171,2)</f>
        <v>0</v>
      </c>
      <c r="O171" s="235"/>
      <c r="P171" s="235"/>
      <c r="Q171" s="235"/>
      <c r="R171" s="48"/>
      <c r="T171" s="236" t="s">
        <v>22</v>
      </c>
      <c r="U171" s="56" t="s">
        <v>46</v>
      </c>
      <c r="V171" s="47"/>
      <c r="W171" s="237">
        <f>V171*K171</f>
        <v>0</v>
      </c>
      <c r="X171" s="237">
        <v>0</v>
      </c>
      <c r="Y171" s="237">
        <f>X171*K171</f>
        <v>0</v>
      </c>
      <c r="Z171" s="237">
        <v>0</v>
      </c>
      <c r="AA171" s="238">
        <f>Z171*K171</f>
        <v>0</v>
      </c>
      <c r="AR171" s="21" t="s">
        <v>205</v>
      </c>
      <c r="AT171" s="21" t="s">
        <v>192</v>
      </c>
      <c r="AU171" s="21" t="s">
        <v>96</v>
      </c>
      <c r="AY171" s="21" t="s">
        <v>191</v>
      </c>
      <c r="BE171" s="152">
        <f>IF(U171="základní",N171,0)</f>
        <v>0</v>
      </c>
      <c r="BF171" s="152">
        <f>IF(U171="snížená",N171,0)</f>
        <v>0</v>
      </c>
      <c r="BG171" s="152">
        <f>IF(U171="zákl. přenesená",N171,0)</f>
        <v>0</v>
      </c>
      <c r="BH171" s="152">
        <f>IF(U171="sníž. přenesená",N171,0)</f>
        <v>0</v>
      </c>
      <c r="BI171" s="152">
        <f>IF(U171="nulová",N171,0)</f>
        <v>0</v>
      </c>
      <c r="BJ171" s="21" t="s">
        <v>89</v>
      </c>
      <c r="BK171" s="152">
        <f>ROUND(L171*K171,2)</f>
        <v>0</v>
      </c>
      <c r="BL171" s="21" t="s">
        <v>205</v>
      </c>
      <c r="BM171" s="21" t="s">
        <v>380</v>
      </c>
    </row>
    <row r="172" s="1" customFormat="1" ht="16.5" customHeight="1">
      <c r="B172" s="46"/>
      <c r="C172" s="47"/>
      <c r="D172" s="47"/>
      <c r="E172" s="47"/>
      <c r="F172" s="258" t="s">
        <v>364</v>
      </c>
      <c r="G172" s="67"/>
      <c r="H172" s="67"/>
      <c r="I172" s="67"/>
      <c r="J172" s="47"/>
      <c r="K172" s="47"/>
      <c r="L172" s="47"/>
      <c r="M172" s="47"/>
      <c r="N172" s="47"/>
      <c r="O172" s="47"/>
      <c r="P172" s="47"/>
      <c r="Q172" s="47"/>
      <c r="R172" s="48"/>
      <c r="T172" s="197"/>
      <c r="U172" s="47"/>
      <c r="V172" s="47"/>
      <c r="W172" s="47"/>
      <c r="X172" s="47"/>
      <c r="Y172" s="47"/>
      <c r="Z172" s="47"/>
      <c r="AA172" s="100"/>
      <c r="AT172" s="21" t="s">
        <v>312</v>
      </c>
      <c r="AU172" s="21" t="s">
        <v>96</v>
      </c>
    </row>
    <row r="173" s="1" customFormat="1" ht="25.5" customHeight="1">
      <c r="B173" s="46"/>
      <c r="C173" s="228" t="s">
        <v>381</v>
      </c>
      <c r="D173" s="228" t="s">
        <v>192</v>
      </c>
      <c r="E173" s="229" t="s">
        <v>378</v>
      </c>
      <c r="F173" s="230" t="s">
        <v>379</v>
      </c>
      <c r="G173" s="230"/>
      <c r="H173" s="230"/>
      <c r="I173" s="230"/>
      <c r="J173" s="231" t="s">
        <v>315</v>
      </c>
      <c r="K173" s="232">
        <v>280.50999999999999</v>
      </c>
      <c r="L173" s="233">
        <v>0</v>
      </c>
      <c r="M173" s="234"/>
      <c r="N173" s="235">
        <f>ROUND(L173*K173,2)</f>
        <v>0</v>
      </c>
      <c r="O173" s="235"/>
      <c r="P173" s="235"/>
      <c r="Q173" s="235"/>
      <c r="R173" s="48"/>
      <c r="T173" s="236" t="s">
        <v>22</v>
      </c>
      <c r="U173" s="56" t="s">
        <v>46</v>
      </c>
      <c r="V173" s="47"/>
      <c r="W173" s="237">
        <f>V173*K173</f>
        <v>0</v>
      </c>
      <c r="X173" s="237">
        <v>0</v>
      </c>
      <c r="Y173" s="237">
        <f>X173*K173</f>
        <v>0</v>
      </c>
      <c r="Z173" s="237">
        <v>0</v>
      </c>
      <c r="AA173" s="238">
        <f>Z173*K173</f>
        <v>0</v>
      </c>
      <c r="AR173" s="21" t="s">
        <v>205</v>
      </c>
      <c r="AT173" s="21" t="s">
        <v>192</v>
      </c>
      <c r="AU173" s="21" t="s">
        <v>96</v>
      </c>
      <c r="AY173" s="21" t="s">
        <v>191</v>
      </c>
      <c r="BE173" s="152">
        <f>IF(U173="základní",N173,0)</f>
        <v>0</v>
      </c>
      <c r="BF173" s="152">
        <f>IF(U173="snížená",N173,0)</f>
        <v>0</v>
      </c>
      <c r="BG173" s="152">
        <f>IF(U173="zákl. přenesená",N173,0)</f>
        <v>0</v>
      </c>
      <c r="BH173" s="152">
        <f>IF(U173="sníž. přenesená",N173,0)</f>
        <v>0</v>
      </c>
      <c r="BI173" s="152">
        <f>IF(U173="nulová",N173,0)</f>
        <v>0</v>
      </c>
      <c r="BJ173" s="21" t="s">
        <v>89</v>
      </c>
      <c r="BK173" s="152">
        <f>ROUND(L173*K173,2)</f>
        <v>0</v>
      </c>
      <c r="BL173" s="21" t="s">
        <v>205</v>
      </c>
      <c r="BM173" s="21" t="s">
        <v>382</v>
      </c>
    </row>
    <row r="174" s="1" customFormat="1" ht="24" customHeight="1">
      <c r="B174" s="46"/>
      <c r="C174" s="47"/>
      <c r="D174" s="47"/>
      <c r="E174" s="47"/>
      <c r="F174" s="258" t="s">
        <v>383</v>
      </c>
      <c r="G174" s="67"/>
      <c r="H174" s="67"/>
      <c r="I174" s="67"/>
      <c r="J174" s="47"/>
      <c r="K174" s="47"/>
      <c r="L174" s="47"/>
      <c r="M174" s="47"/>
      <c r="N174" s="47"/>
      <c r="O174" s="47"/>
      <c r="P174" s="47"/>
      <c r="Q174" s="47"/>
      <c r="R174" s="48"/>
      <c r="T174" s="197"/>
      <c r="U174" s="47"/>
      <c r="V174" s="47"/>
      <c r="W174" s="47"/>
      <c r="X174" s="47"/>
      <c r="Y174" s="47"/>
      <c r="Z174" s="47"/>
      <c r="AA174" s="100"/>
      <c r="AT174" s="21" t="s">
        <v>312</v>
      </c>
      <c r="AU174" s="21" t="s">
        <v>96</v>
      </c>
    </row>
    <row r="175" s="10" customFormat="1" ht="29.88" customHeight="1">
      <c r="B175" s="215"/>
      <c r="C175" s="216"/>
      <c r="D175" s="225" t="s">
        <v>293</v>
      </c>
      <c r="E175" s="225"/>
      <c r="F175" s="225"/>
      <c r="G175" s="225"/>
      <c r="H175" s="225"/>
      <c r="I175" s="225"/>
      <c r="J175" s="225"/>
      <c r="K175" s="225"/>
      <c r="L175" s="225"/>
      <c r="M175" s="225"/>
      <c r="N175" s="226">
        <f>BK175</f>
        <v>0</v>
      </c>
      <c r="O175" s="227"/>
      <c r="P175" s="227"/>
      <c r="Q175" s="227"/>
      <c r="R175" s="218"/>
      <c r="T175" s="219"/>
      <c r="U175" s="216"/>
      <c r="V175" s="216"/>
      <c r="W175" s="220">
        <f>SUM(W176:W182)</f>
        <v>0</v>
      </c>
      <c r="X175" s="216"/>
      <c r="Y175" s="220">
        <f>SUM(Y176:Y182)</f>
        <v>0</v>
      </c>
      <c r="Z175" s="216"/>
      <c r="AA175" s="221">
        <f>SUM(AA176:AA182)</f>
        <v>0</v>
      </c>
      <c r="AR175" s="222" t="s">
        <v>89</v>
      </c>
      <c r="AT175" s="223" t="s">
        <v>80</v>
      </c>
      <c r="AU175" s="223" t="s">
        <v>89</v>
      </c>
      <c r="AY175" s="222" t="s">
        <v>191</v>
      </c>
      <c r="BK175" s="224">
        <f>SUM(BK176:BK182)</f>
        <v>0</v>
      </c>
    </row>
    <row r="176" s="1" customFormat="1" ht="16.5" customHeight="1">
      <c r="B176" s="46"/>
      <c r="C176" s="228" t="s">
        <v>384</v>
      </c>
      <c r="D176" s="228" t="s">
        <v>192</v>
      </c>
      <c r="E176" s="229" t="s">
        <v>385</v>
      </c>
      <c r="F176" s="230" t="s">
        <v>386</v>
      </c>
      <c r="G176" s="230"/>
      <c r="H176" s="230"/>
      <c r="I176" s="230"/>
      <c r="J176" s="231" t="s">
        <v>315</v>
      </c>
      <c r="K176" s="232">
        <v>150.67099999999999</v>
      </c>
      <c r="L176" s="233">
        <v>0</v>
      </c>
      <c r="M176" s="234"/>
      <c r="N176" s="235">
        <f>ROUND(L176*K176,2)</f>
        <v>0</v>
      </c>
      <c r="O176" s="235"/>
      <c r="P176" s="235"/>
      <c r="Q176" s="235"/>
      <c r="R176" s="48"/>
      <c r="T176" s="236" t="s">
        <v>22</v>
      </c>
      <c r="U176" s="56" t="s">
        <v>46</v>
      </c>
      <c r="V176" s="47"/>
      <c r="W176" s="237">
        <f>V176*K176</f>
        <v>0</v>
      </c>
      <c r="X176" s="237">
        <v>0</v>
      </c>
      <c r="Y176" s="237">
        <f>X176*K176</f>
        <v>0</v>
      </c>
      <c r="Z176" s="237">
        <v>0</v>
      </c>
      <c r="AA176" s="238">
        <f>Z176*K176</f>
        <v>0</v>
      </c>
      <c r="AR176" s="21" t="s">
        <v>205</v>
      </c>
      <c r="AT176" s="21" t="s">
        <v>192</v>
      </c>
      <c r="AU176" s="21" t="s">
        <v>96</v>
      </c>
      <c r="AY176" s="21" t="s">
        <v>191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ROUND(L176*K176,2)</f>
        <v>0</v>
      </c>
      <c r="BL176" s="21" t="s">
        <v>205</v>
      </c>
      <c r="BM176" s="21" t="s">
        <v>387</v>
      </c>
    </row>
    <row r="177" s="1" customFormat="1" ht="16.5" customHeight="1">
      <c r="B177" s="46"/>
      <c r="C177" s="47"/>
      <c r="D177" s="47"/>
      <c r="E177" s="47"/>
      <c r="F177" s="258" t="s">
        <v>388</v>
      </c>
      <c r="G177" s="67"/>
      <c r="H177" s="67"/>
      <c r="I177" s="67"/>
      <c r="J177" s="47"/>
      <c r="K177" s="47"/>
      <c r="L177" s="47"/>
      <c r="M177" s="47"/>
      <c r="N177" s="47"/>
      <c r="O177" s="47"/>
      <c r="P177" s="47"/>
      <c r="Q177" s="47"/>
      <c r="R177" s="48"/>
      <c r="T177" s="197"/>
      <c r="U177" s="47"/>
      <c r="V177" s="47"/>
      <c r="W177" s="47"/>
      <c r="X177" s="47"/>
      <c r="Y177" s="47"/>
      <c r="Z177" s="47"/>
      <c r="AA177" s="100"/>
      <c r="AT177" s="21" t="s">
        <v>312</v>
      </c>
      <c r="AU177" s="21" t="s">
        <v>96</v>
      </c>
    </row>
    <row r="178" s="1" customFormat="1" ht="25.5" customHeight="1">
      <c r="B178" s="46"/>
      <c r="C178" s="228" t="s">
        <v>389</v>
      </c>
      <c r="D178" s="228" t="s">
        <v>192</v>
      </c>
      <c r="E178" s="229" t="s">
        <v>390</v>
      </c>
      <c r="F178" s="230" t="s">
        <v>391</v>
      </c>
      <c r="G178" s="230"/>
      <c r="H178" s="230"/>
      <c r="I178" s="230"/>
      <c r="J178" s="231" t="s">
        <v>309</v>
      </c>
      <c r="K178" s="232">
        <v>271.20800000000003</v>
      </c>
      <c r="L178" s="233">
        <v>0</v>
      </c>
      <c r="M178" s="234"/>
      <c r="N178" s="235">
        <f>ROUND(L178*K178,2)</f>
        <v>0</v>
      </c>
      <c r="O178" s="235"/>
      <c r="P178" s="235"/>
      <c r="Q178" s="235"/>
      <c r="R178" s="48"/>
      <c r="T178" s="236" t="s">
        <v>22</v>
      </c>
      <c r="U178" s="56" t="s">
        <v>46</v>
      </c>
      <c r="V178" s="47"/>
      <c r="W178" s="237">
        <f>V178*K178</f>
        <v>0</v>
      </c>
      <c r="X178" s="237">
        <v>0</v>
      </c>
      <c r="Y178" s="237">
        <f>X178*K178</f>
        <v>0</v>
      </c>
      <c r="Z178" s="237">
        <v>0</v>
      </c>
      <c r="AA178" s="238">
        <f>Z178*K178</f>
        <v>0</v>
      </c>
      <c r="AR178" s="21" t="s">
        <v>205</v>
      </c>
      <c r="AT178" s="21" t="s">
        <v>192</v>
      </c>
      <c r="AU178" s="21" t="s">
        <v>96</v>
      </c>
      <c r="AY178" s="21" t="s">
        <v>191</v>
      </c>
      <c r="BE178" s="152">
        <f>IF(U178="základní",N178,0)</f>
        <v>0</v>
      </c>
      <c r="BF178" s="152">
        <f>IF(U178="snížená",N178,0)</f>
        <v>0</v>
      </c>
      <c r="BG178" s="152">
        <f>IF(U178="zákl. přenesená",N178,0)</f>
        <v>0</v>
      </c>
      <c r="BH178" s="152">
        <f>IF(U178="sníž. přenesená",N178,0)</f>
        <v>0</v>
      </c>
      <c r="BI178" s="152">
        <f>IF(U178="nulová",N178,0)</f>
        <v>0</v>
      </c>
      <c r="BJ178" s="21" t="s">
        <v>89</v>
      </c>
      <c r="BK178" s="152">
        <f>ROUND(L178*K178,2)</f>
        <v>0</v>
      </c>
      <c r="BL178" s="21" t="s">
        <v>205</v>
      </c>
      <c r="BM178" s="21" t="s">
        <v>392</v>
      </c>
    </row>
    <row r="179" s="1" customFormat="1" ht="25.5" customHeight="1">
      <c r="B179" s="46"/>
      <c r="C179" s="228" t="s">
        <v>393</v>
      </c>
      <c r="D179" s="228" t="s">
        <v>192</v>
      </c>
      <c r="E179" s="229" t="s">
        <v>394</v>
      </c>
      <c r="F179" s="230" t="s">
        <v>395</v>
      </c>
      <c r="G179" s="230"/>
      <c r="H179" s="230"/>
      <c r="I179" s="230"/>
      <c r="J179" s="231" t="s">
        <v>315</v>
      </c>
      <c r="K179" s="232">
        <v>78.569999999999993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0</v>
      </c>
      <c r="Y179" s="237">
        <f>X179*K179</f>
        <v>0</v>
      </c>
      <c r="Z179" s="237">
        <v>0</v>
      </c>
      <c r="AA179" s="238">
        <f>Z179*K179</f>
        <v>0</v>
      </c>
      <c r="AR179" s="21" t="s">
        <v>205</v>
      </c>
      <c r="AT179" s="21" t="s">
        <v>192</v>
      </c>
      <c r="AU179" s="21" t="s">
        <v>96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205</v>
      </c>
      <c r="BM179" s="21" t="s">
        <v>396</v>
      </c>
    </row>
    <row r="180" s="1" customFormat="1" ht="16.5" customHeight="1">
      <c r="B180" s="46"/>
      <c r="C180" s="47"/>
      <c r="D180" s="47"/>
      <c r="E180" s="47"/>
      <c r="F180" s="258" t="s">
        <v>397</v>
      </c>
      <c r="G180" s="67"/>
      <c r="H180" s="67"/>
      <c r="I180" s="67"/>
      <c r="J180" s="47"/>
      <c r="K180" s="47"/>
      <c r="L180" s="47"/>
      <c r="M180" s="47"/>
      <c r="N180" s="47"/>
      <c r="O180" s="47"/>
      <c r="P180" s="47"/>
      <c r="Q180" s="47"/>
      <c r="R180" s="48"/>
      <c r="T180" s="197"/>
      <c r="U180" s="47"/>
      <c r="V180" s="47"/>
      <c r="W180" s="47"/>
      <c r="X180" s="47"/>
      <c r="Y180" s="47"/>
      <c r="Z180" s="47"/>
      <c r="AA180" s="100"/>
      <c r="AT180" s="21" t="s">
        <v>312</v>
      </c>
      <c r="AU180" s="21" t="s">
        <v>96</v>
      </c>
    </row>
    <row r="181" s="1" customFormat="1" ht="25.5" customHeight="1">
      <c r="B181" s="46"/>
      <c r="C181" s="228" t="s">
        <v>398</v>
      </c>
      <c r="D181" s="228" t="s">
        <v>192</v>
      </c>
      <c r="E181" s="229" t="s">
        <v>399</v>
      </c>
      <c r="F181" s="230" t="s">
        <v>400</v>
      </c>
      <c r="G181" s="230"/>
      <c r="H181" s="230"/>
      <c r="I181" s="230"/>
      <c r="J181" s="231" t="s">
        <v>315</v>
      </c>
      <c r="K181" s="232">
        <v>20.890000000000001</v>
      </c>
      <c r="L181" s="233">
        <v>0</v>
      </c>
      <c r="M181" s="234"/>
      <c r="N181" s="235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</v>
      </c>
      <c r="Y181" s="237">
        <f>X181*K181</f>
        <v>0</v>
      </c>
      <c r="Z181" s="237">
        <v>0</v>
      </c>
      <c r="AA181" s="238">
        <f>Z181*K181</f>
        <v>0</v>
      </c>
      <c r="AR181" s="21" t="s">
        <v>205</v>
      </c>
      <c r="AT181" s="21" t="s">
        <v>192</v>
      </c>
      <c r="AU181" s="21" t="s">
        <v>96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205</v>
      </c>
      <c r="BM181" s="21" t="s">
        <v>401</v>
      </c>
    </row>
    <row r="182" s="1" customFormat="1" ht="16.5" customHeight="1">
      <c r="B182" s="46"/>
      <c r="C182" s="47"/>
      <c r="D182" s="47"/>
      <c r="E182" s="47"/>
      <c r="F182" s="258" t="s">
        <v>397</v>
      </c>
      <c r="G182" s="67"/>
      <c r="H182" s="67"/>
      <c r="I182" s="67"/>
      <c r="J182" s="47"/>
      <c r="K182" s="47"/>
      <c r="L182" s="47"/>
      <c r="M182" s="47"/>
      <c r="N182" s="47"/>
      <c r="O182" s="47"/>
      <c r="P182" s="47"/>
      <c r="Q182" s="47"/>
      <c r="R182" s="48"/>
      <c r="T182" s="197"/>
      <c r="U182" s="47"/>
      <c r="V182" s="47"/>
      <c r="W182" s="47"/>
      <c r="X182" s="47"/>
      <c r="Y182" s="47"/>
      <c r="Z182" s="47"/>
      <c r="AA182" s="100"/>
      <c r="AT182" s="21" t="s">
        <v>312</v>
      </c>
      <c r="AU182" s="21" t="s">
        <v>96</v>
      </c>
    </row>
    <row r="183" s="10" customFormat="1" ht="29.88" customHeight="1">
      <c r="B183" s="215"/>
      <c r="C183" s="216"/>
      <c r="D183" s="225" t="s">
        <v>294</v>
      </c>
      <c r="E183" s="225"/>
      <c r="F183" s="225"/>
      <c r="G183" s="225"/>
      <c r="H183" s="225"/>
      <c r="I183" s="225"/>
      <c r="J183" s="225"/>
      <c r="K183" s="225"/>
      <c r="L183" s="225"/>
      <c r="M183" s="225"/>
      <c r="N183" s="226">
        <f>BK183</f>
        <v>0</v>
      </c>
      <c r="O183" s="227"/>
      <c r="P183" s="227"/>
      <c r="Q183" s="227"/>
      <c r="R183" s="218"/>
      <c r="T183" s="219"/>
      <c r="U183" s="216"/>
      <c r="V183" s="216"/>
      <c r="W183" s="220">
        <f>SUM(W184:W185)</f>
        <v>0</v>
      </c>
      <c r="X183" s="216"/>
      <c r="Y183" s="220">
        <f>SUM(Y184:Y185)</f>
        <v>0</v>
      </c>
      <c r="Z183" s="216"/>
      <c r="AA183" s="221">
        <f>SUM(AA184:AA185)</f>
        <v>0</v>
      </c>
      <c r="AR183" s="222" t="s">
        <v>89</v>
      </c>
      <c r="AT183" s="223" t="s">
        <v>80</v>
      </c>
      <c r="AU183" s="223" t="s">
        <v>89</v>
      </c>
      <c r="AY183" s="222" t="s">
        <v>191</v>
      </c>
      <c r="BK183" s="224">
        <f>SUM(BK184:BK185)</f>
        <v>0</v>
      </c>
    </row>
    <row r="184" s="1" customFormat="1" ht="38.25" customHeight="1">
      <c r="B184" s="46"/>
      <c r="C184" s="228" t="s">
        <v>402</v>
      </c>
      <c r="D184" s="228" t="s">
        <v>192</v>
      </c>
      <c r="E184" s="229" t="s">
        <v>403</v>
      </c>
      <c r="F184" s="230" t="s">
        <v>404</v>
      </c>
      <c r="G184" s="230"/>
      <c r="H184" s="230"/>
      <c r="I184" s="230"/>
      <c r="J184" s="231" t="s">
        <v>304</v>
      </c>
      <c r="K184" s="232">
        <v>902.52999999999997</v>
      </c>
      <c r="L184" s="233">
        <v>0</v>
      </c>
      <c r="M184" s="234"/>
      <c r="N184" s="235">
        <f>ROUND(L184*K184,2)</f>
        <v>0</v>
      </c>
      <c r="O184" s="235"/>
      <c r="P184" s="235"/>
      <c r="Q184" s="235"/>
      <c r="R184" s="48"/>
      <c r="T184" s="236" t="s">
        <v>22</v>
      </c>
      <c r="U184" s="56" t="s">
        <v>46</v>
      </c>
      <c r="V184" s="47"/>
      <c r="W184" s="237">
        <f>V184*K184</f>
        <v>0</v>
      </c>
      <c r="X184" s="237">
        <v>0</v>
      </c>
      <c r="Y184" s="237">
        <f>X184*K184</f>
        <v>0</v>
      </c>
      <c r="Z184" s="237">
        <v>0</v>
      </c>
      <c r="AA184" s="238">
        <f>Z184*K184</f>
        <v>0</v>
      </c>
      <c r="AR184" s="21" t="s">
        <v>205</v>
      </c>
      <c r="AT184" s="21" t="s">
        <v>192</v>
      </c>
      <c r="AU184" s="21" t="s">
        <v>96</v>
      </c>
      <c r="AY184" s="21" t="s">
        <v>191</v>
      </c>
      <c r="BE184" s="152">
        <f>IF(U184="základní",N184,0)</f>
        <v>0</v>
      </c>
      <c r="BF184" s="152">
        <f>IF(U184="snížená",N184,0)</f>
        <v>0</v>
      </c>
      <c r="BG184" s="152">
        <f>IF(U184="zákl. přenesená",N184,0)</f>
        <v>0</v>
      </c>
      <c r="BH184" s="152">
        <f>IF(U184="sníž. přenesená",N184,0)</f>
        <v>0</v>
      </c>
      <c r="BI184" s="152">
        <f>IF(U184="nulová",N184,0)</f>
        <v>0</v>
      </c>
      <c r="BJ184" s="21" t="s">
        <v>89</v>
      </c>
      <c r="BK184" s="152">
        <f>ROUND(L184*K184,2)</f>
        <v>0</v>
      </c>
      <c r="BL184" s="21" t="s">
        <v>205</v>
      </c>
      <c r="BM184" s="21" t="s">
        <v>405</v>
      </c>
    </row>
    <row r="185" s="1" customFormat="1" ht="38.25" customHeight="1">
      <c r="B185" s="46"/>
      <c r="C185" s="228" t="s">
        <v>406</v>
      </c>
      <c r="D185" s="228" t="s">
        <v>192</v>
      </c>
      <c r="E185" s="229" t="s">
        <v>407</v>
      </c>
      <c r="F185" s="230" t="s">
        <v>408</v>
      </c>
      <c r="G185" s="230"/>
      <c r="H185" s="230"/>
      <c r="I185" s="230"/>
      <c r="J185" s="231" t="s">
        <v>304</v>
      </c>
      <c r="K185" s="232">
        <v>7.5599999999999996</v>
      </c>
      <c r="L185" s="233">
        <v>0</v>
      </c>
      <c r="M185" s="234"/>
      <c r="N185" s="235">
        <f>ROUND(L185*K185,2)</f>
        <v>0</v>
      </c>
      <c r="O185" s="235"/>
      <c r="P185" s="235"/>
      <c r="Q185" s="235"/>
      <c r="R185" s="48"/>
      <c r="T185" s="236" t="s">
        <v>22</v>
      </c>
      <c r="U185" s="56" t="s">
        <v>46</v>
      </c>
      <c r="V185" s="47"/>
      <c r="W185" s="237">
        <f>V185*K185</f>
        <v>0</v>
      </c>
      <c r="X185" s="237">
        <v>0</v>
      </c>
      <c r="Y185" s="237">
        <f>X185*K185</f>
        <v>0</v>
      </c>
      <c r="Z185" s="237">
        <v>0</v>
      </c>
      <c r="AA185" s="238">
        <f>Z185*K185</f>
        <v>0</v>
      </c>
      <c r="AR185" s="21" t="s">
        <v>205</v>
      </c>
      <c r="AT185" s="21" t="s">
        <v>192</v>
      </c>
      <c r="AU185" s="21" t="s">
        <v>96</v>
      </c>
      <c r="AY185" s="21" t="s">
        <v>191</v>
      </c>
      <c r="BE185" s="152">
        <f>IF(U185="základní",N185,0)</f>
        <v>0</v>
      </c>
      <c r="BF185" s="152">
        <f>IF(U185="snížená",N185,0)</f>
        <v>0</v>
      </c>
      <c r="BG185" s="152">
        <f>IF(U185="zákl. přenesená",N185,0)</f>
        <v>0</v>
      </c>
      <c r="BH185" s="152">
        <f>IF(U185="sníž. přenesená",N185,0)</f>
        <v>0</v>
      </c>
      <c r="BI185" s="152">
        <f>IF(U185="nulová",N185,0)</f>
        <v>0</v>
      </c>
      <c r="BJ185" s="21" t="s">
        <v>89</v>
      </c>
      <c r="BK185" s="152">
        <f>ROUND(L185*K185,2)</f>
        <v>0</v>
      </c>
      <c r="BL185" s="21" t="s">
        <v>205</v>
      </c>
      <c r="BM185" s="21" t="s">
        <v>409</v>
      </c>
    </row>
    <row r="186" s="1" customFormat="1" ht="49.92" customHeight="1">
      <c r="B186" s="46"/>
      <c r="C186" s="47"/>
      <c r="D186" s="217" t="s">
        <v>282</v>
      </c>
      <c r="E186" s="47"/>
      <c r="F186" s="47"/>
      <c r="G186" s="47"/>
      <c r="H186" s="47"/>
      <c r="I186" s="47"/>
      <c r="J186" s="47"/>
      <c r="K186" s="47"/>
      <c r="L186" s="47"/>
      <c r="M186" s="47"/>
      <c r="N186" s="241">
        <f>BK186</f>
        <v>0</v>
      </c>
      <c r="O186" s="242"/>
      <c r="P186" s="242"/>
      <c r="Q186" s="242"/>
      <c r="R186" s="48"/>
      <c r="T186" s="197"/>
      <c r="U186" s="47"/>
      <c r="V186" s="47"/>
      <c r="W186" s="47"/>
      <c r="X186" s="47"/>
      <c r="Y186" s="47"/>
      <c r="Z186" s="47"/>
      <c r="AA186" s="100"/>
      <c r="AT186" s="21" t="s">
        <v>80</v>
      </c>
      <c r="AU186" s="21" t="s">
        <v>81</v>
      </c>
      <c r="AY186" s="21" t="s">
        <v>283</v>
      </c>
      <c r="BK186" s="152">
        <f>SUM(BK187:BK191)</f>
        <v>0</v>
      </c>
    </row>
    <row r="187" s="1" customFormat="1" ht="22.32" customHeight="1">
      <c r="B187" s="46"/>
      <c r="C187" s="243" t="s">
        <v>22</v>
      </c>
      <c r="D187" s="243" t="s">
        <v>192</v>
      </c>
      <c r="E187" s="244" t="s">
        <v>22</v>
      </c>
      <c r="F187" s="245" t="s">
        <v>22</v>
      </c>
      <c r="G187" s="245"/>
      <c r="H187" s="245"/>
      <c r="I187" s="245"/>
      <c r="J187" s="246" t="s">
        <v>22</v>
      </c>
      <c r="K187" s="247"/>
      <c r="L187" s="233"/>
      <c r="M187" s="235"/>
      <c r="N187" s="235">
        <f>BK187</f>
        <v>0</v>
      </c>
      <c r="O187" s="235"/>
      <c r="P187" s="235"/>
      <c r="Q187" s="235"/>
      <c r="R187" s="48"/>
      <c r="T187" s="236" t="s">
        <v>22</v>
      </c>
      <c r="U187" s="248" t="s">
        <v>46</v>
      </c>
      <c r="V187" s="47"/>
      <c r="W187" s="47"/>
      <c r="X187" s="47"/>
      <c r="Y187" s="47"/>
      <c r="Z187" s="47"/>
      <c r="AA187" s="100"/>
      <c r="AT187" s="21" t="s">
        <v>283</v>
      </c>
      <c r="AU187" s="21" t="s">
        <v>89</v>
      </c>
      <c r="AY187" s="21" t="s">
        <v>283</v>
      </c>
      <c r="BE187" s="152">
        <f>IF(U187="základní",N187,0)</f>
        <v>0</v>
      </c>
      <c r="BF187" s="152">
        <f>IF(U187="snížená",N187,0)</f>
        <v>0</v>
      </c>
      <c r="BG187" s="152">
        <f>IF(U187="zákl. přenesená",N187,0)</f>
        <v>0</v>
      </c>
      <c r="BH187" s="152">
        <f>IF(U187="sníž. přenesená",N187,0)</f>
        <v>0</v>
      </c>
      <c r="BI187" s="152">
        <f>IF(U187="nulová",N187,0)</f>
        <v>0</v>
      </c>
      <c r="BJ187" s="21" t="s">
        <v>89</v>
      </c>
      <c r="BK187" s="152">
        <f>L187*K187</f>
        <v>0</v>
      </c>
    </row>
    <row r="188" s="1" customFormat="1" ht="22.32" customHeight="1">
      <c r="B188" s="46"/>
      <c r="C188" s="243" t="s">
        <v>22</v>
      </c>
      <c r="D188" s="243" t="s">
        <v>192</v>
      </c>
      <c r="E188" s="244" t="s">
        <v>22</v>
      </c>
      <c r="F188" s="245" t="s">
        <v>22</v>
      </c>
      <c r="G188" s="245"/>
      <c r="H188" s="245"/>
      <c r="I188" s="245"/>
      <c r="J188" s="246" t="s">
        <v>22</v>
      </c>
      <c r="K188" s="247"/>
      <c r="L188" s="233"/>
      <c r="M188" s="235"/>
      <c r="N188" s="235">
        <f>BK188</f>
        <v>0</v>
      </c>
      <c r="O188" s="235"/>
      <c r="P188" s="235"/>
      <c r="Q188" s="235"/>
      <c r="R188" s="48"/>
      <c r="T188" s="236" t="s">
        <v>22</v>
      </c>
      <c r="U188" s="248" t="s">
        <v>46</v>
      </c>
      <c r="V188" s="47"/>
      <c r="W188" s="47"/>
      <c r="X188" s="47"/>
      <c r="Y188" s="47"/>
      <c r="Z188" s="47"/>
      <c r="AA188" s="100"/>
      <c r="AT188" s="21" t="s">
        <v>283</v>
      </c>
      <c r="AU188" s="21" t="s">
        <v>89</v>
      </c>
      <c r="AY188" s="21" t="s">
        <v>283</v>
      </c>
      <c r="BE188" s="152">
        <f>IF(U188="základní",N188,0)</f>
        <v>0</v>
      </c>
      <c r="BF188" s="152">
        <f>IF(U188="snížená",N188,0)</f>
        <v>0</v>
      </c>
      <c r="BG188" s="152">
        <f>IF(U188="zákl. přenesená",N188,0)</f>
        <v>0</v>
      </c>
      <c r="BH188" s="152">
        <f>IF(U188="sníž. přenesená",N188,0)</f>
        <v>0</v>
      </c>
      <c r="BI188" s="152">
        <f>IF(U188="nulová",N188,0)</f>
        <v>0</v>
      </c>
      <c r="BJ188" s="21" t="s">
        <v>89</v>
      </c>
      <c r="BK188" s="152">
        <f>L188*K188</f>
        <v>0</v>
      </c>
    </row>
    <row r="189" s="1" customFormat="1" ht="22.32" customHeight="1">
      <c r="B189" s="46"/>
      <c r="C189" s="243" t="s">
        <v>22</v>
      </c>
      <c r="D189" s="243" t="s">
        <v>192</v>
      </c>
      <c r="E189" s="244" t="s">
        <v>22</v>
      </c>
      <c r="F189" s="245" t="s">
        <v>22</v>
      </c>
      <c r="G189" s="245"/>
      <c r="H189" s="245"/>
      <c r="I189" s="245"/>
      <c r="J189" s="246" t="s">
        <v>22</v>
      </c>
      <c r="K189" s="247"/>
      <c r="L189" s="233"/>
      <c r="M189" s="235"/>
      <c r="N189" s="235">
        <f>BK189</f>
        <v>0</v>
      </c>
      <c r="O189" s="235"/>
      <c r="P189" s="235"/>
      <c r="Q189" s="235"/>
      <c r="R189" s="48"/>
      <c r="T189" s="236" t="s">
        <v>22</v>
      </c>
      <c r="U189" s="248" t="s">
        <v>46</v>
      </c>
      <c r="V189" s="47"/>
      <c r="W189" s="47"/>
      <c r="X189" s="47"/>
      <c r="Y189" s="47"/>
      <c r="Z189" s="47"/>
      <c r="AA189" s="100"/>
      <c r="AT189" s="21" t="s">
        <v>283</v>
      </c>
      <c r="AU189" s="21" t="s">
        <v>89</v>
      </c>
      <c r="AY189" s="21" t="s">
        <v>283</v>
      </c>
      <c r="BE189" s="152">
        <f>IF(U189="základní",N189,0)</f>
        <v>0</v>
      </c>
      <c r="BF189" s="152">
        <f>IF(U189="snížená",N189,0)</f>
        <v>0</v>
      </c>
      <c r="BG189" s="152">
        <f>IF(U189="zákl. přenesená",N189,0)</f>
        <v>0</v>
      </c>
      <c r="BH189" s="152">
        <f>IF(U189="sníž. přenesená",N189,0)</f>
        <v>0</v>
      </c>
      <c r="BI189" s="152">
        <f>IF(U189="nulová",N189,0)</f>
        <v>0</v>
      </c>
      <c r="BJ189" s="21" t="s">
        <v>89</v>
      </c>
      <c r="BK189" s="152">
        <f>L189*K189</f>
        <v>0</v>
      </c>
    </row>
    <row r="190" s="1" customFormat="1" ht="22.32" customHeight="1">
      <c r="B190" s="46"/>
      <c r="C190" s="243" t="s">
        <v>22</v>
      </c>
      <c r="D190" s="243" t="s">
        <v>192</v>
      </c>
      <c r="E190" s="244" t="s">
        <v>22</v>
      </c>
      <c r="F190" s="245" t="s">
        <v>22</v>
      </c>
      <c r="G190" s="245"/>
      <c r="H190" s="245"/>
      <c r="I190" s="245"/>
      <c r="J190" s="246" t="s">
        <v>22</v>
      </c>
      <c r="K190" s="247"/>
      <c r="L190" s="233"/>
      <c r="M190" s="235"/>
      <c r="N190" s="235">
        <f>BK190</f>
        <v>0</v>
      </c>
      <c r="O190" s="235"/>
      <c r="P190" s="235"/>
      <c r="Q190" s="235"/>
      <c r="R190" s="48"/>
      <c r="T190" s="236" t="s">
        <v>22</v>
      </c>
      <c r="U190" s="248" t="s">
        <v>46</v>
      </c>
      <c r="V190" s="47"/>
      <c r="W190" s="47"/>
      <c r="X190" s="47"/>
      <c r="Y190" s="47"/>
      <c r="Z190" s="47"/>
      <c r="AA190" s="100"/>
      <c r="AT190" s="21" t="s">
        <v>283</v>
      </c>
      <c r="AU190" s="21" t="s">
        <v>89</v>
      </c>
      <c r="AY190" s="21" t="s">
        <v>283</v>
      </c>
      <c r="BE190" s="152">
        <f>IF(U190="základní",N190,0)</f>
        <v>0</v>
      </c>
      <c r="BF190" s="152">
        <f>IF(U190="snížená",N190,0)</f>
        <v>0</v>
      </c>
      <c r="BG190" s="152">
        <f>IF(U190="zákl. přenesená",N190,0)</f>
        <v>0</v>
      </c>
      <c r="BH190" s="152">
        <f>IF(U190="sníž. přenesená",N190,0)</f>
        <v>0</v>
      </c>
      <c r="BI190" s="152">
        <f>IF(U190="nulová",N190,0)</f>
        <v>0</v>
      </c>
      <c r="BJ190" s="21" t="s">
        <v>89</v>
      </c>
      <c r="BK190" s="152">
        <f>L190*K190</f>
        <v>0</v>
      </c>
    </row>
    <row r="191" s="1" customFormat="1" ht="22.32" customHeight="1">
      <c r="B191" s="46"/>
      <c r="C191" s="243" t="s">
        <v>22</v>
      </c>
      <c r="D191" s="243" t="s">
        <v>192</v>
      </c>
      <c r="E191" s="244" t="s">
        <v>22</v>
      </c>
      <c r="F191" s="245" t="s">
        <v>22</v>
      </c>
      <c r="G191" s="245"/>
      <c r="H191" s="245"/>
      <c r="I191" s="245"/>
      <c r="J191" s="246" t="s">
        <v>22</v>
      </c>
      <c r="K191" s="247"/>
      <c r="L191" s="233"/>
      <c r="M191" s="235"/>
      <c r="N191" s="235">
        <f>BK191</f>
        <v>0</v>
      </c>
      <c r="O191" s="235"/>
      <c r="P191" s="235"/>
      <c r="Q191" s="235"/>
      <c r="R191" s="48"/>
      <c r="T191" s="236" t="s">
        <v>22</v>
      </c>
      <c r="U191" s="248" t="s">
        <v>46</v>
      </c>
      <c r="V191" s="72"/>
      <c r="W191" s="72"/>
      <c r="X191" s="72"/>
      <c r="Y191" s="72"/>
      <c r="Z191" s="72"/>
      <c r="AA191" s="74"/>
      <c r="AT191" s="21" t="s">
        <v>283</v>
      </c>
      <c r="AU191" s="21" t="s">
        <v>89</v>
      </c>
      <c r="AY191" s="21" t="s">
        <v>283</v>
      </c>
      <c r="BE191" s="152">
        <f>IF(U191="základní",N191,0)</f>
        <v>0</v>
      </c>
      <c r="BF191" s="152">
        <f>IF(U191="snížená",N191,0)</f>
        <v>0</v>
      </c>
      <c r="BG191" s="152">
        <f>IF(U191="zákl. přenesená",N191,0)</f>
        <v>0</v>
      </c>
      <c r="BH191" s="152">
        <f>IF(U191="sníž. přenesená",N191,0)</f>
        <v>0</v>
      </c>
      <c r="BI191" s="152">
        <f>IF(U191="nulová",N191,0)</f>
        <v>0</v>
      </c>
      <c r="BJ191" s="21" t="s">
        <v>89</v>
      </c>
      <c r="BK191" s="152">
        <f>L191*K191</f>
        <v>0</v>
      </c>
    </row>
    <row r="192" s="1" customFormat="1" ht="6.96" customHeight="1">
      <c r="B192" s="75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7"/>
    </row>
  </sheetData>
  <sheetProtection sheet="1" objects="1" scenarios="1" spinCount="10" saltValue="cxd7ELaj4cxqAy72cazY+InzgMC1cLriSn8efuAMMbNnPyTyqVcwzDildKPx7NMH9uWQv3w2ITTlsj+zIZFjZQ==" hashValue="pVRROZWdBi0CqMOje7Ce+f4Qw5dCnfrktu4bo0GDNl3kE71HW4VNMCkSBQCJuTEzif089J7PEsLb1+Cy0+bDwg==" algorithmName="SHA-512" password="CC35"/>
  <mergeCells count="212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100:Q100"/>
    <mergeCell ref="D101:H101"/>
    <mergeCell ref="N101:Q101"/>
    <mergeCell ref="D102:H102"/>
    <mergeCell ref="N102:Q102"/>
    <mergeCell ref="D103:H103"/>
    <mergeCell ref="N103:Q103"/>
    <mergeCell ref="D104:H104"/>
    <mergeCell ref="N104:Q104"/>
    <mergeCell ref="D105:H105"/>
    <mergeCell ref="N105:Q105"/>
    <mergeCell ref="N106:Q106"/>
    <mergeCell ref="L108:Q108"/>
    <mergeCell ref="C114:Q114"/>
    <mergeCell ref="F116:P116"/>
    <mergeCell ref="F117:P117"/>
    <mergeCell ref="F118:P118"/>
    <mergeCell ref="M120:P120"/>
    <mergeCell ref="M122:Q122"/>
    <mergeCell ref="M123:Q123"/>
    <mergeCell ref="F125:I125"/>
    <mergeCell ref="L125:M125"/>
    <mergeCell ref="N125:Q125"/>
    <mergeCell ref="F129:I129"/>
    <mergeCell ref="L129:M129"/>
    <mergeCell ref="N129:Q129"/>
    <mergeCell ref="F130:I130"/>
    <mergeCell ref="L130:M130"/>
    <mergeCell ref="N130:Q130"/>
    <mergeCell ref="F131:I131"/>
    <mergeCell ref="L131:M131"/>
    <mergeCell ref="N131:Q131"/>
    <mergeCell ref="F132:I132"/>
    <mergeCell ref="L132:M132"/>
    <mergeCell ref="N132:Q132"/>
    <mergeCell ref="F133:I133"/>
    <mergeCell ref="F135:I135"/>
    <mergeCell ref="L135:M135"/>
    <mergeCell ref="N135:Q135"/>
    <mergeCell ref="F137:I137"/>
    <mergeCell ref="L137:M137"/>
    <mergeCell ref="N137:Q137"/>
    <mergeCell ref="F138:I138"/>
    <mergeCell ref="F139:I139"/>
    <mergeCell ref="L139:M139"/>
    <mergeCell ref="N139:Q139"/>
    <mergeCell ref="F140:I140"/>
    <mergeCell ref="F141:I141"/>
    <mergeCell ref="L141:M141"/>
    <mergeCell ref="N141:Q141"/>
    <mergeCell ref="F142:I142"/>
    <mergeCell ref="F143:I143"/>
    <mergeCell ref="L143:M143"/>
    <mergeCell ref="N143:Q143"/>
    <mergeCell ref="F144:I144"/>
    <mergeCell ref="F145:I145"/>
    <mergeCell ref="L145:M145"/>
    <mergeCell ref="N145:Q145"/>
    <mergeCell ref="F146:I146"/>
    <mergeCell ref="F147:I147"/>
    <mergeCell ref="L147:M147"/>
    <mergeCell ref="N147:Q147"/>
    <mergeCell ref="F148:I148"/>
    <mergeCell ref="L148:M148"/>
    <mergeCell ref="N148:Q148"/>
    <mergeCell ref="F149:I149"/>
    <mergeCell ref="F150:I150"/>
    <mergeCell ref="L150:M150"/>
    <mergeCell ref="N150:Q150"/>
    <mergeCell ref="F151:I151"/>
    <mergeCell ref="L151:M151"/>
    <mergeCell ref="N151:Q151"/>
    <mergeCell ref="F152:I152"/>
    <mergeCell ref="F154:I154"/>
    <mergeCell ref="L154:M154"/>
    <mergeCell ref="N154:Q154"/>
    <mergeCell ref="F155:I155"/>
    <mergeCell ref="F157:I157"/>
    <mergeCell ref="L157:M157"/>
    <mergeCell ref="N157:Q157"/>
    <mergeCell ref="F158:I158"/>
    <mergeCell ref="L158:M158"/>
    <mergeCell ref="N158:Q158"/>
    <mergeCell ref="F159:I159"/>
    <mergeCell ref="F160:I160"/>
    <mergeCell ref="L160:M160"/>
    <mergeCell ref="N160:Q160"/>
    <mergeCell ref="F161:I161"/>
    <mergeCell ref="L161:M161"/>
    <mergeCell ref="N161:Q161"/>
    <mergeCell ref="F162:I162"/>
    <mergeCell ref="F163:I163"/>
    <mergeCell ref="L163:M163"/>
    <mergeCell ref="N163:Q163"/>
    <mergeCell ref="F164:I164"/>
    <mergeCell ref="F165:I165"/>
    <mergeCell ref="L165:M165"/>
    <mergeCell ref="N165:Q165"/>
    <mergeCell ref="F166:I166"/>
    <mergeCell ref="F167:I167"/>
    <mergeCell ref="L167:M167"/>
    <mergeCell ref="N167:Q167"/>
    <mergeCell ref="F168:I168"/>
    <mergeCell ref="F169:I169"/>
    <mergeCell ref="L169:M169"/>
    <mergeCell ref="N169:Q169"/>
    <mergeCell ref="F170:I170"/>
    <mergeCell ref="F171:I171"/>
    <mergeCell ref="L171:M171"/>
    <mergeCell ref="N171:Q171"/>
    <mergeCell ref="F172:I172"/>
    <mergeCell ref="F173:I173"/>
    <mergeCell ref="L173:M173"/>
    <mergeCell ref="N173:Q173"/>
    <mergeCell ref="F174:I174"/>
    <mergeCell ref="F176:I176"/>
    <mergeCell ref="L176:M176"/>
    <mergeCell ref="N176:Q176"/>
    <mergeCell ref="F177:I177"/>
    <mergeCell ref="F178:I178"/>
    <mergeCell ref="L178:M178"/>
    <mergeCell ref="N178:Q178"/>
    <mergeCell ref="F179:I179"/>
    <mergeCell ref="L179:M179"/>
    <mergeCell ref="N179:Q179"/>
    <mergeCell ref="F180:I180"/>
    <mergeCell ref="F181:I181"/>
    <mergeCell ref="L181:M181"/>
    <mergeCell ref="N181:Q181"/>
    <mergeCell ref="F182:I182"/>
    <mergeCell ref="F184:I184"/>
    <mergeCell ref="L184:M184"/>
    <mergeCell ref="N184:Q184"/>
    <mergeCell ref="F185:I185"/>
    <mergeCell ref="L185:M185"/>
    <mergeCell ref="N185:Q185"/>
    <mergeCell ref="F187:I187"/>
    <mergeCell ref="L187:M187"/>
    <mergeCell ref="N187:Q187"/>
    <mergeCell ref="F188:I188"/>
    <mergeCell ref="L188:M188"/>
    <mergeCell ref="N188:Q188"/>
    <mergeCell ref="F189:I189"/>
    <mergeCell ref="L189:M189"/>
    <mergeCell ref="N189:Q189"/>
    <mergeCell ref="F190:I190"/>
    <mergeCell ref="L190:M190"/>
    <mergeCell ref="N190:Q190"/>
    <mergeCell ref="F191:I191"/>
    <mergeCell ref="L191:M191"/>
    <mergeCell ref="N191:Q191"/>
    <mergeCell ref="N126:Q126"/>
    <mergeCell ref="N127:Q127"/>
    <mergeCell ref="N128:Q128"/>
    <mergeCell ref="N134:Q134"/>
    <mergeCell ref="N136:Q136"/>
    <mergeCell ref="N153:Q153"/>
    <mergeCell ref="N156:Q156"/>
    <mergeCell ref="N175:Q175"/>
    <mergeCell ref="N183:Q183"/>
    <mergeCell ref="N186:Q186"/>
    <mergeCell ref="H1:K1"/>
    <mergeCell ref="S2:AC2"/>
  </mergeCells>
  <dataValidations count="2">
    <dataValidation type="list" allowBlank="1" showInputMessage="1" showErrorMessage="1" error="Povoleny jsou hodnoty K, M." sqref="D187:D192">
      <formula1>"K, M"</formula1>
    </dataValidation>
    <dataValidation type="list" allowBlank="1" showInputMessage="1" showErrorMessage="1" error="Povoleny jsou hodnoty základní, snížená, zákl. přenesená, sníž. přenesená, nulová." sqref="U187:U192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25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100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284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410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N105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ROUND((((SUM(BE105:BE112)+SUM(BE131:BE256))+SUM(BE258:BE262))),2)</f>
        <v>0</v>
      </c>
      <c r="I33" s="47"/>
      <c r="J33" s="47"/>
      <c r="K33" s="47"/>
      <c r="L33" s="47"/>
      <c r="M33" s="170">
        <f>ROUND(((ROUND((SUM(BE105:BE112)+SUM(BE131:BE256)), 2)*F33)+SUM(BE258:BE262)*F33),2)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ROUND((((SUM(BF105:BF112)+SUM(BF131:BF256))+SUM(BF258:BF262))),2)</f>
        <v>0</v>
      </c>
      <c r="I34" s="47"/>
      <c r="J34" s="47"/>
      <c r="K34" s="47"/>
      <c r="L34" s="47"/>
      <c r="M34" s="170">
        <f>ROUND(((ROUND((SUM(BF105:BF112)+SUM(BF131:BF256)), 2)*F34)+SUM(BF258:BF262)*F34),2)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ROUND((((SUM(BG105:BG112)+SUM(BG131:BG256))+SUM(BG258:BG262))),2)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ROUND((((SUM(BH105:BH112)+SUM(BH131:BH256))+SUM(BH258:BH262))),2)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ROUND((((SUM(BI105:BI112)+SUM(BI131:BI256))+SUM(BI258:BI262))),2)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284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N131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287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N132</f>
        <v>0</v>
      </c>
      <c r="O90" s="184"/>
      <c r="P90" s="184"/>
      <c r="Q90" s="184"/>
      <c r="R90" s="187"/>
      <c r="T90" s="188"/>
      <c r="U90" s="188"/>
    </row>
    <row r="91" s="8" customFormat="1" ht="19.92" customHeight="1">
      <c r="B91" s="189"/>
      <c r="C91" s="134"/>
      <c r="D91" s="147" t="s">
        <v>411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N133</f>
        <v>0</v>
      </c>
      <c r="O91" s="134"/>
      <c r="P91" s="134"/>
      <c r="Q91" s="134"/>
      <c r="R91" s="190"/>
      <c r="T91" s="191"/>
      <c r="U91" s="191"/>
    </row>
    <row r="92" s="8" customFormat="1" ht="19.92" customHeight="1">
      <c r="B92" s="189"/>
      <c r="C92" s="134"/>
      <c r="D92" s="147" t="s">
        <v>412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6">
        <f>N136</f>
        <v>0</v>
      </c>
      <c r="O92" s="134"/>
      <c r="P92" s="134"/>
      <c r="Q92" s="134"/>
      <c r="R92" s="190"/>
      <c r="T92" s="191"/>
      <c r="U92" s="191"/>
    </row>
    <row r="93" s="8" customFormat="1" ht="19.92" customHeight="1">
      <c r="B93" s="189"/>
      <c r="C93" s="134"/>
      <c r="D93" s="147" t="s">
        <v>413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6">
        <f>N164</f>
        <v>0</v>
      </c>
      <c r="O93" s="134"/>
      <c r="P93" s="134"/>
      <c r="Q93" s="134"/>
      <c r="R93" s="190"/>
      <c r="T93" s="191"/>
      <c r="U93" s="191"/>
    </row>
    <row r="94" s="8" customFormat="1" ht="19.92" customHeight="1">
      <c r="B94" s="189"/>
      <c r="C94" s="134"/>
      <c r="D94" s="147" t="s">
        <v>414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6">
        <f>N169</f>
        <v>0</v>
      </c>
      <c r="O94" s="134"/>
      <c r="P94" s="134"/>
      <c r="Q94" s="134"/>
      <c r="R94" s="190"/>
      <c r="T94" s="191"/>
      <c r="U94" s="191"/>
    </row>
    <row r="95" s="8" customFormat="1" ht="19.92" customHeight="1">
      <c r="B95" s="189"/>
      <c r="C95" s="134"/>
      <c r="D95" s="147" t="s">
        <v>415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6">
        <f>N188</f>
        <v>0</v>
      </c>
      <c r="O95" s="134"/>
      <c r="P95" s="134"/>
      <c r="Q95" s="134"/>
      <c r="R95" s="190"/>
      <c r="T95" s="191"/>
      <c r="U95" s="191"/>
    </row>
    <row r="96" s="8" customFormat="1" ht="19.92" customHeight="1">
      <c r="B96" s="189"/>
      <c r="C96" s="134"/>
      <c r="D96" s="147" t="s">
        <v>416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6">
        <f>N197</f>
        <v>0</v>
      </c>
      <c r="O96" s="134"/>
      <c r="P96" s="134"/>
      <c r="Q96" s="134"/>
      <c r="R96" s="190"/>
      <c r="T96" s="191"/>
      <c r="U96" s="191"/>
    </row>
    <row r="97" s="8" customFormat="1" ht="19.92" customHeight="1">
      <c r="B97" s="189"/>
      <c r="C97" s="134"/>
      <c r="D97" s="147" t="s">
        <v>417</v>
      </c>
      <c r="E97" s="134"/>
      <c r="F97" s="134"/>
      <c r="G97" s="134"/>
      <c r="H97" s="134"/>
      <c r="I97" s="134"/>
      <c r="J97" s="134"/>
      <c r="K97" s="134"/>
      <c r="L97" s="134"/>
      <c r="M97" s="134"/>
      <c r="N97" s="136">
        <f>N200</f>
        <v>0</v>
      </c>
      <c r="O97" s="134"/>
      <c r="P97" s="134"/>
      <c r="Q97" s="134"/>
      <c r="R97" s="190"/>
      <c r="T97" s="191"/>
      <c r="U97" s="191"/>
    </row>
    <row r="98" s="8" customFormat="1" ht="19.92" customHeight="1">
      <c r="B98" s="189"/>
      <c r="C98" s="134"/>
      <c r="D98" s="147" t="s">
        <v>418</v>
      </c>
      <c r="E98" s="134"/>
      <c r="F98" s="134"/>
      <c r="G98" s="134"/>
      <c r="H98" s="134"/>
      <c r="I98" s="134"/>
      <c r="J98" s="134"/>
      <c r="K98" s="134"/>
      <c r="L98" s="134"/>
      <c r="M98" s="134"/>
      <c r="N98" s="136">
        <f>N209</f>
        <v>0</v>
      </c>
      <c r="O98" s="134"/>
      <c r="P98" s="134"/>
      <c r="Q98" s="134"/>
      <c r="R98" s="190"/>
      <c r="T98" s="191"/>
      <c r="U98" s="191"/>
    </row>
    <row r="99" s="7" customFormat="1" ht="24.96" customHeight="1">
      <c r="B99" s="183"/>
      <c r="C99" s="184"/>
      <c r="D99" s="185" t="s">
        <v>419</v>
      </c>
      <c r="E99" s="184"/>
      <c r="F99" s="184"/>
      <c r="G99" s="184"/>
      <c r="H99" s="184"/>
      <c r="I99" s="184"/>
      <c r="J99" s="184"/>
      <c r="K99" s="184"/>
      <c r="L99" s="184"/>
      <c r="M99" s="184"/>
      <c r="N99" s="186">
        <f>N211</f>
        <v>0</v>
      </c>
      <c r="O99" s="184"/>
      <c r="P99" s="184"/>
      <c r="Q99" s="184"/>
      <c r="R99" s="187"/>
      <c r="T99" s="188"/>
      <c r="U99" s="188"/>
    </row>
    <row r="100" s="8" customFormat="1" ht="19.92" customHeight="1">
      <c r="B100" s="189"/>
      <c r="C100" s="134"/>
      <c r="D100" s="147" t="s">
        <v>420</v>
      </c>
      <c r="E100" s="134"/>
      <c r="F100" s="134"/>
      <c r="G100" s="134"/>
      <c r="H100" s="134"/>
      <c r="I100" s="134"/>
      <c r="J100" s="134"/>
      <c r="K100" s="134"/>
      <c r="L100" s="134"/>
      <c r="M100" s="134"/>
      <c r="N100" s="136">
        <f>N212</f>
        <v>0</v>
      </c>
      <c r="O100" s="134"/>
      <c r="P100" s="134"/>
      <c r="Q100" s="134"/>
      <c r="R100" s="190"/>
      <c r="T100" s="191"/>
      <c r="U100" s="191"/>
    </row>
    <row r="101" s="8" customFormat="1" ht="19.92" customHeight="1">
      <c r="B101" s="189"/>
      <c r="C101" s="134"/>
      <c r="D101" s="147" t="s">
        <v>421</v>
      </c>
      <c r="E101" s="134"/>
      <c r="F101" s="134"/>
      <c r="G101" s="134"/>
      <c r="H101" s="134"/>
      <c r="I101" s="134"/>
      <c r="J101" s="134"/>
      <c r="K101" s="134"/>
      <c r="L101" s="134"/>
      <c r="M101" s="134"/>
      <c r="N101" s="136">
        <f>N236</f>
        <v>0</v>
      </c>
      <c r="O101" s="134"/>
      <c r="P101" s="134"/>
      <c r="Q101" s="134"/>
      <c r="R101" s="190"/>
      <c r="T101" s="191"/>
      <c r="U101" s="191"/>
    </row>
    <row r="102" s="8" customFormat="1" ht="19.92" customHeight="1">
      <c r="B102" s="189"/>
      <c r="C102" s="134"/>
      <c r="D102" s="147" t="s">
        <v>422</v>
      </c>
      <c r="E102" s="134"/>
      <c r="F102" s="134"/>
      <c r="G102" s="134"/>
      <c r="H102" s="134"/>
      <c r="I102" s="134"/>
      <c r="J102" s="134"/>
      <c r="K102" s="134"/>
      <c r="L102" s="134"/>
      <c r="M102" s="134"/>
      <c r="N102" s="136">
        <f>N248</f>
        <v>0</v>
      </c>
      <c r="O102" s="134"/>
      <c r="P102" s="134"/>
      <c r="Q102" s="134"/>
      <c r="R102" s="190"/>
      <c r="T102" s="191"/>
      <c r="U102" s="191"/>
    </row>
    <row r="103" s="7" customFormat="1" ht="21.84" customHeight="1">
      <c r="B103" s="183"/>
      <c r="C103" s="184"/>
      <c r="D103" s="185" t="s">
        <v>167</v>
      </c>
      <c r="E103" s="184"/>
      <c r="F103" s="184"/>
      <c r="G103" s="184"/>
      <c r="H103" s="184"/>
      <c r="I103" s="184"/>
      <c r="J103" s="184"/>
      <c r="K103" s="184"/>
      <c r="L103" s="184"/>
      <c r="M103" s="184"/>
      <c r="N103" s="192">
        <f>N257</f>
        <v>0</v>
      </c>
      <c r="O103" s="184"/>
      <c r="P103" s="184"/>
      <c r="Q103" s="184"/>
      <c r="R103" s="187"/>
      <c r="T103" s="188"/>
      <c r="U103" s="188"/>
    </row>
    <row r="104" s="1" customFormat="1" ht="21.84" customHeight="1">
      <c r="B104" s="46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8"/>
      <c r="T104" s="179"/>
      <c r="U104" s="179"/>
    </row>
    <row r="105" s="1" customFormat="1" ht="29.28" customHeight="1">
      <c r="B105" s="46"/>
      <c r="C105" s="181" t="s">
        <v>168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182">
        <f>ROUND(N106+N107+N108+N109+N110+N111,2)</f>
        <v>0</v>
      </c>
      <c r="O105" s="193"/>
      <c r="P105" s="193"/>
      <c r="Q105" s="193"/>
      <c r="R105" s="48"/>
      <c r="T105" s="194"/>
      <c r="U105" s="195" t="s">
        <v>45</v>
      </c>
    </row>
    <row r="106" s="1" customFormat="1" ht="18" customHeight="1">
      <c r="B106" s="46"/>
      <c r="C106" s="47"/>
      <c r="D106" s="153" t="s">
        <v>169</v>
      </c>
      <c r="E106" s="147"/>
      <c r="F106" s="147"/>
      <c r="G106" s="147"/>
      <c r="H106" s="147"/>
      <c r="I106" s="47"/>
      <c r="J106" s="47"/>
      <c r="K106" s="47"/>
      <c r="L106" s="47"/>
      <c r="M106" s="47"/>
      <c r="N106" s="148">
        <f>ROUND(N89*T106,2)</f>
        <v>0</v>
      </c>
      <c r="O106" s="136"/>
      <c r="P106" s="136"/>
      <c r="Q106" s="136"/>
      <c r="R106" s="48"/>
      <c r="S106" s="196"/>
      <c r="T106" s="197"/>
      <c r="U106" s="198" t="s">
        <v>46</v>
      </c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199"/>
      <c r="AL106" s="199"/>
      <c r="AM106" s="199"/>
      <c r="AN106" s="199"/>
      <c r="AO106" s="199"/>
      <c r="AP106" s="199"/>
      <c r="AQ106" s="199"/>
      <c r="AR106" s="199"/>
      <c r="AS106" s="199"/>
      <c r="AT106" s="199"/>
      <c r="AU106" s="199"/>
      <c r="AV106" s="199"/>
      <c r="AW106" s="199"/>
      <c r="AX106" s="199"/>
      <c r="AY106" s="200" t="s">
        <v>88</v>
      </c>
      <c r="AZ106" s="199"/>
      <c r="BA106" s="199"/>
      <c r="BB106" s="199"/>
      <c r="BC106" s="199"/>
      <c r="BD106" s="199"/>
      <c r="BE106" s="201">
        <f>IF(U106="základní",N106,0)</f>
        <v>0</v>
      </c>
      <c r="BF106" s="201">
        <f>IF(U106="snížená",N106,0)</f>
        <v>0</v>
      </c>
      <c r="BG106" s="201">
        <f>IF(U106="zákl. přenesená",N106,0)</f>
        <v>0</v>
      </c>
      <c r="BH106" s="201">
        <f>IF(U106="sníž. přenesená",N106,0)</f>
        <v>0</v>
      </c>
      <c r="BI106" s="201">
        <f>IF(U106="nulová",N106,0)</f>
        <v>0</v>
      </c>
      <c r="BJ106" s="200" t="s">
        <v>89</v>
      </c>
      <c r="BK106" s="199"/>
      <c r="BL106" s="199"/>
      <c r="BM106" s="199"/>
    </row>
    <row r="107" s="1" customFormat="1" ht="18" customHeight="1">
      <c r="B107" s="46"/>
      <c r="C107" s="47"/>
      <c r="D107" s="153" t="s">
        <v>170</v>
      </c>
      <c r="E107" s="147"/>
      <c r="F107" s="147"/>
      <c r="G107" s="147"/>
      <c r="H107" s="147"/>
      <c r="I107" s="47"/>
      <c r="J107" s="47"/>
      <c r="K107" s="47"/>
      <c r="L107" s="47"/>
      <c r="M107" s="47"/>
      <c r="N107" s="148">
        <f>ROUND(N89*T107,2)</f>
        <v>0</v>
      </c>
      <c r="O107" s="136"/>
      <c r="P107" s="136"/>
      <c r="Q107" s="136"/>
      <c r="R107" s="48"/>
      <c r="S107" s="196"/>
      <c r="T107" s="197"/>
      <c r="U107" s="198" t="s">
        <v>46</v>
      </c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199"/>
      <c r="AL107" s="199"/>
      <c r="AM107" s="199"/>
      <c r="AN107" s="199"/>
      <c r="AO107" s="199"/>
      <c r="AP107" s="199"/>
      <c r="AQ107" s="199"/>
      <c r="AR107" s="199"/>
      <c r="AS107" s="199"/>
      <c r="AT107" s="199"/>
      <c r="AU107" s="199"/>
      <c r="AV107" s="199"/>
      <c r="AW107" s="199"/>
      <c r="AX107" s="199"/>
      <c r="AY107" s="200" t="s">
        <v>88</v>
      </c>
      <c r="AZ107" s="199"/>
      <c r="BA107" s="199"/>
      <c r="BB107" s="199"/>
      <c r="BC107" s="199"/>
      <c r="BD107" s="199"/>
      <c r="BE107" s="201">
        <f>IF(U107="základní",N107,0)</f>
        <v>0</v>
      </c>
      <c r="BF107" s="201">
        <f>IF(U107="snížená",N107,0)</f>
        <v>0</v>
      </c>
      <c r="BG107" s="201">
        <f>IF(U107="zákl. přenesená",N107,0)</f>
        <v>0</v>
      </c>
      <c r="BH107" s="201">
        <f>IF(U107="sníž. přenesená",N107,0)</f>
        <v>0</v>
      </c>
      <c r="BI107" s="201">
        <f>IF(U107="nulová",N107,0)</f>
        <v>0</v>
      </c>
      <c r="BJ107" s="200" t="s">
        <v>89</v>
      </c>
      <c r="BK107" s="199"/>
      <c r="BL107" s="199"/>
      <c r="BM107" s="199"/>
    </row>
    <row r="108" s="1" customFormat="1" ht="18" customHeight="1">
      <c r="B108" s="46"/>
      <c r="C108" s="47"/>
      <c r="D108" s="153" t="s">
        <v>171</v>
      </c>
      <c r="E108" s="147"/>
      <c r="F108" s="147"/>
      <c r="G108" s="147"/>
      <c r="H108" s="147"/>
      <c r="I108" s="47"/>
      <c r="J108" s="47"/>
      <c r="K108" s="47"/>
      <c r="L108" s="47"/>
      <c r="M108" s="47"/>
      <c r="N108" s="148">
        <f>ROUND(N89*T108,2)</f>
        <v>0</v>
      </c>
      <c r="O108" s="136"/>
      <c r="P108" s="136"/>
      <c r="Q108" s="136"/>
      <c r="R108" s="48"/>
      <c r="S108" s="196"/>
      <c r="T108" s="197"/>
      <c r="U108" s="198" t="s">
        <v>46</v>
      </c>
      <c r="V108" s="199"/>
      <c r="W108" s="199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199"/>
      <c r="AL108" s="199"/>
      <c r="AM108" s="199"/>
      <c r="AN108" s="199"/>
      <c r="AO108" s="199"/>
      <c r="AP108" s="199"/>
      <c r="AQ108" s="199"/>
      <c r="AR108" s="199"/>
      <c r="AS108" s="199"/>
      <c r="AT108" s="199"/>
      <c r="AU108" s="199"/>
      <c r="AV108" s="199"/>
      <c r="AW108" s="199"/>
      <c r="AX108" s="199"/>
      <c r="AY108" s="200" t="s">
        <v>88</v>
      </c>
      <c r="AZ108" s="199"/>
      <c r="BA108" s="199"/>
      <c r="BB108" s="199"/>
      <c r="BC108" s="199"/>
      <c r="BD108" s="199"/>
      <c r="BE108" s="201">
        <f>IF(U108="základní",N108,0)</f>
        <v>0</v>
      </c>
      <c r="BF108" s="201">
        <f>IF(U108="snížená",N108,0)</f>
        <v>0</v>
      </c>
      <c r="BG108" s="201">
        <f>IF(U108="zákl. přenesená",N108,0)</f>
        <v>0</v>
      </c>
      <c r="BH108" s="201">
        <f>IF(U108="sníž. přenesená",N108,0)</f>
        <v>0</v>
      </c>
      <c r="BI108" s="201">
        <f>IF(U108="nulová",N108,0)</f>
        <v>0</v>
      </c>
      <c r="BJ108" s="200" t="s">
        <v>89</v>
      </c>
      <c r="BK108" s="199"/>
      <c r="BL108" s="199"/>
      <c r="BM108" s="199"/>
    </row>
    <row r="109" s="1" customFormat="1" ht="18" customHeight="1">
      <c r="B109" s="46"/>
      <c r="C109" s="47"/>
      <c r="D109" s="153" t="s">
        <v>172</v>
      </c>
      <c r="E109" s="147"/>
      <c r="F109" s="147"/>
      <c r="G109" s="147"/>
      <c r="H109" s="147"/>
      <c r="I109" s="47"/>
      <c r="J109" s="47"/>
      <c r="K109" s="47"/>
      <c r="L109" s="47"/>
      <c r="M109" s="47"/>
      <c r="N109" s="148">
        <f>ROUND(N89*T109,2)</f>
        <v>0</v>
      </c>
      <c r="O109" s="136"/>
      <c r="P109" s="136"/>
      <c r="Q109" s="136"/>
      <c r="R109" s="48"/>
      <c r="S109" s="196"/>
      <c r="T109" s="197"/>
      <c r="U109" s="198" t="s">
        <v>46</v>
      </c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199"/>
      <c r="AL109" s="199"/>
      <c r="AM109" s="199"/>
      <c r="AN109" s="199"/>
      <c r="AO109" s="199"/>
      <c r="AP109" s="199"/>
      <c r="AQ109" s="199"/>
      <c r="AR109" s="199"/>
      <c r="AS109" s="199"/>
      <c r="AT109" s="199"/>
      <c r="AU109" s="199"/>
      <c r="AV109" s="199"/>
      <c r="AW109" s="199"/>
      <c r="AX109" s="199"/>
      <c r="AY109" s="200" t="s">
        <v>88</v>
      </c>
      <c r="AZ109" s="199"/>
      <c r="BA109" s="199"/>
      <c r="BB109" s="199"/>
      <c r="BC109" s="199"/>
      <c r="BD109" s="199"/>
      <c r="BE109" s="201">
        <f>IF(U109="základní",N109,0)</f>
        <v>0</v>
      </c>
      <c r="BF109" s="201">
        <f>IF(U109="snížená",N109,0)</f>
        <v>0</v>
      </c>
      <c r="BG109" s="201">
        <f>IF(U109="zákl. přenesená",N109,0)</f>
        <v>0</v>
      </c>
      <c r="BH109" s="201">
        <f>IF(U109="sníž. přenesená",N109,0)</f>
        <v>0</v>
      </c>
      <c r="BI109" s="201">
        <f>IF(U109="nulová",N109,0)</f>
        <v>0</v>
      </c>
      <c r="BJ109" s="200" t="s">
        <v>89</v>
      </c>
      <c r="BK109" s="199"/>
      <c r="BL109" s="199"/>
      <c r="BM109" s="199"/>
    </row>
    <row r="110" s="1" customFormat="1" ht="18" customHeight="1">
      <c r="B110" s="46"/>
      <c r="C110" s="47"/>
      <c r="D110" s="153" t="s">
        <v>173</v>
      </c>
      <c r="E110" s="147"/>
      <c r="F110" s="147"/>
      <c r="G110" s="147"/>
      <c r="H110" s="147"/>
      <c r="I110" s="47"/>
      <c r="J110" s="47"/>
      <c r="K110" s="47"/>
      <c r="L110" s="47"/>
      <c r="M110" s="47"/>
      <c r="N110" s="148">
        <f>ROUND(N89*T110,2)</f>
        <v>0</v>
      </c>
      <c r="O110" s="136"/>
      <c r="P110" s="136"/>
      <c r="Q110" s="136"/>
      <c r="R110" s="48"/>
      <c r="S110" s="196"/>
      <c r="T110" s="197"/>
      <c r="U110" s="198" t="s">
        <v>46</v>
      </c>
      <c r="V110" s="199"/>
      <c r="W110" s="199"/>
      <c r="X110" s="199"/>
      <c r="Y110" s="199"/>
      <c r="Z110" s="199"/>
      <c r="AA110" s="199"/>
      <c r="AB110" s="199"/>
      <c r="AC110" s="199"/>
      <c r="AD110" s="199"/>
      <c r="AE110" s="199"/>
      <c r="AF110" s="199"/>
      <c r="AG110" s="199"/>
      <c r="AH110" s="199"/>
      <c r="AI110" s="199"/>
      <c r="AJ110" s="199"/>
      <c r="AK110" s="199"/>
      <c r="AL110" s="199"/>
      <c r="AM110" s="199"/>
      <c r="AN110" s="199"/>
      <c r="AO110" s="199"/>
      <c r="AP110" s="199"/>
      <c r="AQ110" s="199"/>
      <c r="AR110" s="199"/>
      <c r="AS110" s="199"/>
      <c r="AT110" s="199"/>
      <c r="AU110" s="199"/>
      <c r="AV110" s="199"/>
      <c r="AW110" s="199"/>
      <c r="AX110" s="199"/>
      <c r="AY110" s="200" t="s">
        <v>88</v>
      </c>
      <c r="AZ110" s="199"/>
      <c r="BA110" s="199"/>
      <c r="BB110" s="199"/>
      <c r="BC110" s="199"/>
      <c r="BD110" s="199"/>
      <c r="BE110" s="201">
        <f>IF(U110="základní",N110,0)</f>
        <v>0</v>
      </c>
      <c r="BF110" s="201">
        <f>IF(U110="snížená",N110,0)</f>
        <v>0</v>
      </c>
      <c r="BG110" s="201">
        <f>IF(U110="zákl. přenesená",N110,0)</f>
        <v>0</v>
      </c>
      <c r="BH110" s="201">
        <f>IF(U110="sníž. přenesená",N110,0)</f>
        <v>0</v>
      </c>
      <c r="BI110" s="201">
        <f>IF(U110="nulová",N110,0)</f>
        <v>0</v>
      </c>
      <c r="BJ110" s="200" t="s">
        <v>89</v>
      </c>
      <c r="BK110" s="199"/>
      <c r="BL110" s="199"/>
      <c r="BM110" s="199"/>
    </row>
    <row r="111" s="1" customFormat="1" ht="18" customHeight="1">
      <c r="B111" s="46"/>
      <c r="C111" s="47"/>
      <c r="D111" s="147" t="s">
        <v>174</v>
      </c>
      <c r="E111" s="47"/>
      <c r="F111" s="47"/>
      <c r="G111" s="47"/>
      <c r="H111" s="47"/>
      <c r="I111" s="47"/>
      <c r="J111" s="47"/>
      <c r="K111" s="47"/>
      <c r="L111" s="47"/>
      <c r="M111" s="47"/>
      <c r="N111" s="148">
        <f>ROUND(N89*T111,2)</f>
        <v>0</v>
      </c>
      <c r="O111" s="136"/>
      <c r="P111" s="136"/>
      <c r="Q111" s="136"/>
      <c r="R111" s="48"/>
      <c r="S111" s="196"/>
      <c r="T111" s="202"/>
      <c r="U111" s="203" t="s">
        <v>46</v>
      </c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199"/>
      <c r="AL111" s="199"/>
      <c r="AM111" s="199"/>
      <c r="AN111" s="199"/>
      <c r="AO111" s="199"/>
      <c r="AP111" s="199"/>
      <c r="AQ111" s="199"/>
      <c r="AR111" s="199"/>
      <c r="AS111" s="199"/>
      <c r="AT111" s="199"/>
      <c r="AU111" s="199"/>
      <c r="AV111" s="199"/>
      <c r="AW111" s="199"/>
      <c r="AX111" s="199"/>
      <c r="AY111" s="200" t="s">
        <v>175</v>
      </c>
      <c r="AZ111" s="199"/>
      <c r="BA111" s="199"/>
      <c r="BB111" s="199"/>
      <c r="BC111" s="199"/>
      <c r="BD111" s="199"/>
      <c r="BE111" s="201">
        <f>IF(U111="základní",N111,0)</f>
        <v>0</v>
      </c>
      <c r="BF111" s="201">
        <f>IF(U111="snížená",N111,0)</f>
        <v>0</v>
      </c>
      <c r="BG111" s="201">
        <f>IF(U111="zákl. přenesená",N111,0)</f>
        <v>0</v>
      </c>
      <c r="BH111" s="201">
        <f>IF(U111="sníž. přenesená",N111,0)</f>
        <v>0</v>
      </c>
      <c r="BI111" s="201">
        <f>IF(U111="nulová",N111,0)</f>
        <v>0</v>
      </c>
      <c r="BJ111" s="200" t="s">
        <v>89</v>
      </c>
      <c r="BK111" s="199"/>
      <c r="BL111" s="199"/>
      <c r="BM111" s="199"/>
    </row>
    <row r="112" s="1" customForma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8"/>
      <c r="T112" s="179"/>
      <c r="U112" s="179"/>
    </row>
    <row r="113" s="1" customFormat="1" ht="29.28" customHeight="1">
      <c r="B113" s="46"/>
      <c r="C113" s="158" t="s">
        <v>143</v>
      </c>
      <c r="D113" s="159"/>
      <c r="E113" s="159"/>
      <c r="F113" s="159"/>
      <c r="G113" s="159"/>
      <c r="H113" s="159"/>
      <c r="I113" s="159"/>
      <c r="J113" s="159"/>
      <c r="K113" s="159"/>
      <c r="L113" s="160">
        <f>ROUND(SUM(N89+N105),2)</f>
        <v>0</v>
      </c>
      <c r="M113" s="160"/>
      <c r="N113" s="160"/>
      <c r="O113" s="160"/>
      <c r="P113" s="160"/>
      <c r="Q113" s="160"/>
      <c r="R113" s="48"/>
      <c r="T113" s="179"/>
      <c r="U113" s="179"/>
    </row>
    <row r="114" s="1" customFormat="1" ht="6.96" customHeight="1">
      <c r="B114" s="75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7"/>
      <c r="T114" s="179"/>
      <c r="U114" s="179"/>
    </row>
    <row r="118" s="1" customFormat="1" ht="6.96" customHeight="1">
      <c r="B118" s="78"/>
      <c r="C118" s="79"/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80"/>
    </row>
    <row r="119" s="1" customFormat="1" ht="36.96" customHeight="1">
      <c r="B119" s="46"/>
      <c r="C119" s="26" t="s">
        <v>176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8"/>
    </row>
    <row r="120" s="1" customFormat="1" ht="6.96" customHeight="1">
      <c r="B120" s="46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</row>
    <row r="121" s="1" customFormat="1" ht="30" customHeight="1">
      <c r="B121" s="46"/>
      <c r="C121" s="38" t="s">
        <v>19</v>
      </c>
      <c r="D121" s="47"/>
      <c r="E121" s="47"/>
      <c r="F121" s="163">
        <f>F6</f>
        <v>0</v>
      </c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47"/>
      <c r="R121" s="48"/>
    </row>
    <row r="122" ht="30" customHeight="1">
      <c r="B122" s="25"/>
      <c r="C122" s="38" t="s">
        <v>150</v>
      </c>
      <c r="D122" s="31"/>
      <c r="E122" s="31"/>
      <c r="F122" s="163" t="s">
        <v>284</v>
      </c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28"/>
    </row>
    <row r="123" s="1" customFormat="1" ht="36.96" customHeight="1">
      <c r="B123" s="46"/>
      <c r="C123" s="85" t="s">
        <v>285</v>
      </c>
      <c r="D123" s="47"/>
      <c r="E123" s="47"/>
      <c r="F123" s="87">
        <f>F8</f>
        <v>0</v>
      </c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8"/>
    </row>
    <row r="124" s="1" customFormat="1" ht="6.96" customHeight="1">
      <c r="B124" s="46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8"/>
    </row>
    <row r="125" s="1" customFormat="1" ht="18" customHeight="1">
      <c r="B125" s="46"/>
      <c r="C125" s="38" t="s">
        <v>24</v>
      </c>
      <c r="D125" s="47"/>
      <c r="E125" s="47"/>
      <c r="F125" s="33">
        <f>F10</f>
        <v>0</v>
      </c>
      <c r="G125" s="47"/>
      <c r="H125" s="47"/>
      <c r="I125" s="47"/>
      <c r="J125" s="47"/>
      <c r="K125" s="38" t="s">
        <v>26</v>
      </c>
      <c r="L125" s="47"/>
      <c r="M125" s="90">
        <f>IF(O10="","",O10)</f>
        <v>0</v>
      </c>
      <c r="N125" s="90"/>
      <c r="O125" s="90"/>
      <c r="P125" s="90"/>
      <c r="Q125" s="47"/>
      <c r="R125" s="48"/>
    </row>
    <row r="126" s="1" customFormat="1" ht="6.96" customHeight="1">
      <c r="B126" s="46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8"/>
    </row>
    <row r="127" s="1" customFormat="1">
      <c r="B127" s="46"/>
      <c r="C127" s="38" t="s">
        <v>28</v>
      </c>
      <c r="D127" s="47"/>
      <c r="E127" s="47"/>
      <c r="F127" s="33">
        <f>E13</f>
        <v>0</v>
      </c>
      <c r="G127" s="47"/>
      <c r="H127" s="47"/>
      <c r="I127" s="47"/>
      <c r="J127" s="47"/>
      <c r="K127" s="38" t="s">
        <v>35</v>
      </c>
      <c r="L127" s="47"/>
      <c r="M127" s="33">
        <f>E19</f>
        <v>0</v>
      </c>
      <c r="N127" s="33"/>
      <c r="O127" s="33"/>
      <c r="P127" s="33"/>
      <c r="Q127" s="33"/>
      <c r="R127" s="48"/>
    </row>
    <row r="128" s="1" customFormat="1" ht="14.4" customHeight="1">
      <c r="B128" s="46"/>
      <c r="C128" s="38" t="s">
        <v>33</v>
      </c>
      <c r="D128" s="47"/>
      <c r="E128" s="47"/>
      <c r="F128" s="33">
        <f>IF(E16="","",E16)</f>
        <v>0</v>
      </c>
      <c r="G128" s="47"/>
      <c r="H128" s="47"/>
      <c r="I128" s="47"/>
      <c r="J128" s="47"/>
      <c r="K128" s="38" t="s">
        <v>37</v>
      </c>
      <c r="L128" s="47"/>
      <c r="M128" s="33">
        <f>E22</f>
        <v>0</v>
      </c>
      <c r="N128" s="33"/>
      <c r="O128" s="33"/>
      <c r="P128" s="33"/>
      <c r="Q128" s="33"/>
      <c r="R128" s="48"/>
    </row>
    <row r="129" s="1" customFormat="1" ht="10.32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8"/>
    </row>
    <row r="130" s="9" customFormat="1" ht="29.28" customHeight="1">
      <c r="B130" s="204"/>
      <c r="C130" s="205" t="s">
        <v>177</v>
      </c>
      <c r="D130" s="206" t="s">
        <v>178</v>
      </c>
      <c r="E130" s="206" t="s">
        <v>63</v>
      </c>
      <c r="F130" s="206" t="s">
        <v>179</v>
      </c>
      <c r="G130" s="206"/>
      <c r="H130" s="206"/>
      <c r="I130" s="206"/>
      <c r="J130" s="206" t="s">
        <v>180</v>
      </c>
      <c r="K130" s="206" t="s">
        <v>181</v>
      </c>
      <c r="L130" s="207" t="s">
        <v>182</v>
      </c>
      <c r="M130" s="207"/>
      <c r="N130" s="206" t="s">
        <v>157</v>
      </c>
      <c r="O130" s="206"/>
      <c r="P130" s="206"/>
      <c r="Q130" s="208"/>
      <c r="R130" s="209"/>
      <c r="T130" s="106" t="s">
        <v>183</v>
      </c>
      <c r="U130" s="107" t="s">
        <v>45</v>
      </c>
      <c r="V130" s="107" t="s">
        <v>184</v>
      </c>
      <c r="W130" s="107" t="s">
        <v>185</v>
      </c>
      <c r="X130" s="107" t="s">
        <v>186</v>
      </c>
      <c r="Y130" s="107" t="s">
        <v>187</v>
      </c>
      <c r="Z130" s="107" t="s">
        <v>188</v>
      </c>
      <c r="AA130" s="108" t="s">
        <v>189</v>
      </c>
    </row>
    <row r="131" s="1" customFormat="1" ht="29.28" customHeight="1">
      <c r="B131" s="46"/>
      <c r="C131" s="110" t="s">
        <v>154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210">
        <f>BK131</f>
        <v>0</v>
      </c>
      <c r="O131" s="211"/>
      <c r="P131" s="211"/>
      <c r="Q131" s="211"/>
      <c r="R131" s="48"/>
      <c r="T131" s="109"/>
      <c r="U131" s="67"/>
      <c r="V131" s="67"/>
      <c r="W131" s="212">
        <f>W132+W211+W257</f>
        <v>0</v>
      </c>
      <c r="X131" s="67"/>
      <c r="Y131" s="212">
        <f>Y132+Y211+Y257</f>
        <v>0</v>
      </c>
      <c r="Z131" s="67"/>
      <c r="AA131" s="213">
        <f>AA132+AA211+AA257</f>
        <v>0</v>
      </c>
      <c r="AT131" s="21" t="s">
        <v>80</v>
      </c>
      <c r="AU131" s="21" t="s">
        <v>159</v>
      </c>
      <c r="BK131" s="214">
        <f>BK132+BK211+BK257</f>
        <v>0</v>
      </c>
    </row>
    <row r="132" s="10" customFormat="1" ht="37.44" customHeight="1">
      <c r="B132" s="215"/>
      <c r="C132" s="216"/>
      <c r="D132" s="217" t="s">
        <v>287</v>
      </c>
      <c r="E132" s="217"/>
      <c r="F132" s="217"/>
      <c r="G132" s="217"/>
      <c r="H132" s="217"/>
      <c r="I132" s="217"/>
      <c r="J132" s="217"/>
      <c r="K132" s="217"/>
      <c r="L132" s="217"/>
      <c r="M132" s="217"/>
      <c r="N132" s="192">
        <f>BK132</f>
        <v>0</v>
      </c>
      <c r="O132" s="186"/>
      <c r="P132" s="186"/>
      <c r="Q132" s="186"/>
      <c r="R132" s="218"/>
      <c r="T132" s="219"/>
      <c r="U132" s="216"/>
      <c r="V132" s="216"/>
      <c r="W132" s="220">
        <f>W133+W136+W164+W169+W188+W197+W200+W209</f>
        <v>0</v>
      </c>
      <c r="X132" s="216"/>
      <c r="Y132" s="220">
        <f>Y133+Y136+Y164+Y169+Y188+Y197+Y200+Y209</f>
        <v>0</v>
      </c>
      <c r="Z132" s="216"/>
      <c r="AA132" s="221">
        <f>AA133+AA136+AA164+AA169+AA188+AA197+AA200+AA209</f>
        <v>0</v>
      </c>
      <c r="AR132" s="222" t="s">
        <v>89</v>
      </c>
      <c r="AT132" s="223" t="s">
        <v>80</v>
      </c>
      <c r="AU132" s="223" t="s">
        <v>81</v>
      </c>
      <c r="AY132" s="222" t="s">
        <v>191</v>
      </c>
      <c r="BK132" s="224">
        <f>BK133+BK136+BK164+BK169+BK188+BK197+BK200+BK209</f>
        <v>0</v>
      </c>
    </row>
    <row r="133" s="10" customFormat="1" ht="19.92" customHeight="1">
      <c r="B133" s="215"/>
      <c r="C133" s="216"/>
      <c r="D133" s="225" t="s">
        <v>411</v>
      </c>
      <c r="E133" s="225"/>
      <c r="F133" s="225"/>
      <c r="G133" s="225"/>
      <c r="H133" s="225"/>
      <c r="I133" s="225"/>
      <c r="J133" s="225"/>
      <c r="K133" s="225"/>
      <c r="L133" s="225"/>
      <c r="M133" s="225"/>
      <c r="N133" s="226">
        <f>BK133</f>
        <v>0</v>
      </c>
      <c r="O133" s="227"/>
      <c r="P133" s="227"/>
      <c r="Q133" s="227"/>
      <c r="R133" s="218"/>
      <c r="T133" s="219"/>
      <c r="U133" s="216"/>
      <c r="V133" s="216"/>
      <c r="W133" s="220">
        <f>SUM(W134:W135)</f>
        <v>0</v>
      </c>
      <c r="X133" s="216"/>
      <c r="Y133" s="220">
        <f>SUM(Y134:Y135)</f>
        <v>0</v>
      </c>
      <c r="Z133" s="216"/>
      <c r="AA133" s="221">
        <f>SUM(AA134:AA135)</f>
        <v>0</v>
      </c>
      <c r="AR133" s="222" t="s">
        <v>89</v>
      </c>
      <c r="AT133" s="223" t="s">
        <v>80</v>
      </c>
      <c r="AU133" s="223" t="s">
        <v>89</v>
      </c>
      <c r="AY133" s="222" t="s">
        <v>191</v>
      </c>
      <c r="BK133" s="224">
        <f>SUM(BK134:BK135)</f>
        <v>0</v>
      </c>
    </row>
    <row r="134" s="1" customFormat="1" ht="25.5" customHeight="1">
      <c r="B134" s="46"/>
      <c r="C134" s="228" t="s">
        <v>89</v>
      </c>
      <c r="D134" s="228" t="s">
        <v>192</v>
      </c>
      <c r="E134" s="229" t="s">
        <v>423</v>
      </c>
      <c r="F134" s="230" t="s">
        <v>424</v>
      </c>
      <c r="G134" s="230"/>
      <c r="H134" s="230"/>
      <c r="I134" s="230"/>
      <c r="J134" s="231" t="s">
        <v>304</v>
      </c>
      <c r="K134" s="232">
        <v>500</v>
      </c>
      <c r="L134" s="233">
        <v>0</v>
      </c>
      <c r="M134" s="234"/>
      <c r="N134" s="235">
        <f>ROUND(L134*K134,2)</f>
        <v>0</v>
      </c>
      <c r="O134" s="235"/>
      <c r="P134" s="235"/>
      <c r="Q134" s="235"/>
      <c r="R134" s="48"/>
      <c r="T134" s="236" t="s">
        <v>22</v>
      </c>
      <c r="U134" s="56" t="s">
        <v>46</v>
      </c>
      <c r="V134" s="47"/>
      <c r="W134" s="237">
        <f>V134*K134</f>
        <v>0</v>
      </c>
      <c r="X134" s="237">
        <v>0</v>
      </c>
      <c r="Y134" s="237">
        <f>X134*K134</f>
        <v>0</v>
      </c>
      <c r="Z134" s="237">
        <v>0</v>
      </c>
      <c r="AA134" s="238">
        <f>Z134*K134</f>
        <v>0</v>
      </c>
      <c r="AR134" s="21" t="s">
        <v>205</v>
      </c>
      <c r="AT134" s="21" t="s">
        <v>192</v>
      </c>
      <c r="AU134" s="21" t="s">
        <v>96</v>
      </c>
      <c r="AY134" s="21" t="s">
        <v>191</v>
      </c>
      <c r="BE134" s="152">
        <f>IF(U134="základní",N134,0)</f>
        <v>0</v>
      </c>
      <c r="BF134" s="152">
        <f>IF(U134="snížená",N134,0)</f>
        <v>0</v>
      </c>
      <c r="BG134" s="152">
        <f>IF(U134="zákl. přenesená",N134,0)</f>
        <v>0</v>
      </c>
      <c r="BH134" s="152">
        <f>IF(U134="sníž. přenesená",N134,0)</f>
        <v>0</v>
      </c>
      <c r="BI134" s="152">
        <f>IF(U134="nulová",N134,0)</f>
        <v>0</v>
      </c>
      <c r="BJ134" s="21" t="s">
        <v>89</v>
      </c>
      <c r="BK134" s="152">
        <f>ROUND(L134*K134,2)</f>
        <v>0</v>
      </c>
      <c r="BL134" s="21" t="s">
        <v>205</v>
      </c>
      <c r="BM134" s="21" t="s">
        <v>425</v>
      </c>
    </row>
    <row r="135" s="1" customFormat="1" ht="16.5" customHeight="1">
      <c r="B135" s="46"/>
      <c r="C135" s="47"/>
      <c r="D135" s="47"/>
      <c r="E135" s="47"/>
      <c r="F135" s="258" t="s">
        <v>426</v>
      </c>
      <c r="G135" s="67"/>
      <c r="H135" s="67"/>
      <c r="I135" s="67"/>
      <c r="J135" s="47"/>
      <c r="K135" s="47"/>
      <c r="L135" s="47"/>
      <c r="M135" s="47"/>
      <c r="N135" s="47"/>
      <c r="O135" s="47"/>
      <c r="P135" s="47"/>
      <c r="Q135" s="47"/>
      <c r="R135" s="48"/>
      <c r="T135" s="197"/>
      <c r="U135" s="47"/>
      <c r="V135" s="47"/>
      <c r="W135" s="47"/>
      <c r="X135" s="47"/>
      <c r="Y135" s="47"/>
      <c r="Z135" s="47"/>
      <c r="AA135" s="100"/>
      <c r="AT135" s="21" t="s">
        <v>312</v>
      </c>
      <c r="AU135" s="21" t="s">
        <v>96</v>
      </c>
    </row>
    <row r="136" s="10" customFormat="1" ht="29.88" customHeight="1">
      <c r="B136" s="215"/>
      <c r="C136" s="216"/>
      <c r="D136" s="225" t="s">
        <v>412</v>
      </c>
      <c r="E136" s="225"/>
      <c r="F136" s="225"/>
      <c r="G136" s="225"/>
      <c r="H136" s="225"/>
      <c r="I136" s="225"/>
      <c r="J136" s="225"/>
      <c r="K136" s="225"/>
      <c r="L136" s="225"/>
      <c r="M136" s="225"/>
      <c r="N136" s="226">
        <f>BK136</f>
        <v>0</v>
      </c>
      <c r="O136" s="227"/>
      <c r="P136" s="227"/>
      <c r="Q136" s="227"/>
      <c r="R136" s="218"/>
      <c r="T136" s="219"/>
      <c r="U136" s="216"/>
      <c r="V136" s="216"/>
      <c r="W136" s="220">
        <f>SUM(W137:W163)</f>
        <v>0</v>
      </c>
      <c r="X136" s="216"/>
      <c r="Y136" s="220">
        <f>SUM(Y137:Y163)</f>
        <v>0</v>
      </c>
      <c r="Z136" s="216"/>
      <c r="AA136" s="221">
        <f>SUM(AA137:AA163)</f>
        <v>0</v>
      </c>
      <c r="AR136" s="222" t="s">
        <v>89</v>
      </c>
      <c r="AT136" s="223" t="s">
        <v>80</v>
      </c>
      <c r="AU136" s="223" t="s">
        <v>89</v>
      </c>
      <c r="AY136" s="222" t="s">
        <v>191</v>
      </c>
      <c r="BK136" s="224">
        <f>SUM(BK137:BK163)</f>
        <v>0</v>
      </c>
    </row>
    <row r="137" s="1" customFormat="1" ht="25.5" customHeight="1">
      <c r="B137" s="46"/>
      <c r="C137" s="228" t="s">
        <v>96</v>
      </c>
      <c r="D137" s="228" t="s">
        <v>192</v>
      </c>
      <c r="E137" s="229" t="s">
        <v>427</v>
      </c>
      <c r="F137" s="230" t="s">
        <v>428</v>
      </c>
      <c r="G137" s="230"/>
      <c r="H137" s="230"/>
      <c r="I137" s="230"/>
      <c r="J137" s="231" t="s">
        <v>304</v>
      </c>
      <c r="K137" s="232">
        <v>339.94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0.00010000000000000001</v>
      </c>
      <c r="Y137" s="237">
        <f>X137*K137</f>
        <v>0</v>
      </c>
      <c r="Z137" s="237">
        <v>0</v>
      </c>
      <c r="AA137" s="238">
        <f>Z137*K137</f>
        <v>0</v>
      </c>
      <c r="AR137" s="21" t="s">
        <v>205</v>
      </c>
      <c r="AT137" s="21" t="s">
        <v>192</v>
      </c>
      <c r="AU137" s="21" t="s">
        <v>96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205</v>
      </c>
      <c r="BM137" s="21" t="s">
        <v>429</v>
      </c>
    </row>
    <row r="138" s="1" customFormat="1" ht="24" customHeight="1">
      <c r="B138" s="46"/>
      <c r="C138" s="47"/>
      <c r="D138" s="47"/>
      <c r="E138" s="47"/>
      <c r="F138" s="258" t="s">
        <v>430</v>
      </c>
      <c r="G138" s="67"/>
      <c r="H138" s="67"/>
      <c r="I138" s="67"/>
      <c r="J138" s="47"/>
      <c r="K138" s="47"/>
      <c r="L138" s="47"/>
      <c r="M138" s="47"/>
      <c r="N138" s="47"/>
      <c r="O138" s="47"/>
      <c r="P138" s="47"/>
      <c r="Q138" s="47"/>
      <c r="R138" s="48"/>
      <c r="T138" s="197"/>
      <c r="U138" s="47"/>
      <c r="V138" s="47"/>
      <c r="W138" s="47"/>
      <c r="X138" s="47"/>
      <c r="Y138" s="47"/>
      <c r="Z138" s="47"/>
      <c r="AA138" s="100"/>
      <c r="AT138" s="21" t="s">
        <v>312</v>
      </c>
      <c r="AU138" s="21" t="s">
        <v>96</v>
      </c>
    </row>
    <row r="139" s="1" customFormat="1" ht="25.5" customHeight="1">
      <c r="B139" s="46"/>
      <c r="C139" s="250" t="s">
        <v>201</v>
      </c>
      <c r="D139" s="250" t="s">
        <v>306</v>
      </c>
      <c r="E139" s="251" t="s">
        <v>431</v>
      </c>
      <c r="F139" s="252" t="s">
        <v>432</v>
      </c>
      <c r="G139" s="252"/>
      <c r="H139" s="252"/>
      <c r="I139" s="252"/>
      <c r="J139" s="253" t="s">
        <v>304</v>
      </c>
      <c r="K139" s="254">
        <v>390.93099999999998</v>
      </c>
      <c r="L139" s="255">
        <v>0</v>
      </c>
      <c r="M139" s="256"/>
      <c r="N139" s="257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0.00050000000000000001</v>
      </c>
      <c r="Y139" s="237">
        <f>X139*K139</f>
        <v>0</v>
      </c>
      <c r="Z139" s="237">
        <v>0</v>
      </c>
      <c r="AA139" s="238">
        <f>Z139*K139</f>
        <v>0</v>
      </c>
      <c r="AR139" s="21" t="s">
        <v>220</v>
      </c>
      <c r="AT139" s="21" t="s">
        <v>306</v>
      </c>
      <c r="AU139" s="21" t="s">
        <v>96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205</v>
      </c>
      <c r="BM139" s="21" t="s">
        <v>433</v>
      </c>
    </row>
    <row r="140" s="1" customFormat="1" ht="48" customHeight="1">
      <c r="B140" s="46"/>
      <c r="C140" s="47"/>
      <c r="D140" s="47"/>
      <c r="E140" s="47"/>
      <c r="F140" s="258" t="s">
        <v>434</v>
      </c>
      <c r="G140" s="67"/>
      <c r="H140" s="67"/>
      <c r="I140" s="67"/>
      <c r="J140" s="47"/>
      <c r="K140" s="47"/>
      <c r="L140" s="47"/>
      <c r="M140" s="47"/>
      <c r="N140" s="47"/>
      <c r="O140" s="47"/>
      <c r="P140" s="47"/>
      <c r="Q140" s="47"/>
      <c r="R140" s="48"/>
      <c r="T140" s="197"/>
      <c r="U140" s="47"/>
      <c r="V140" s="47"/>
      <c r="W140" s="47"/>
      <c r="X140" s="47"/>
      <c r="Y140" s="47"/>
      <c r="Z140" s="47"/>
      <c r="AA140" s="100"/>
      <c r="AT140" s="21" t="s">
        <v>312</v>
      </c>
      <c r="AU140" s="21" t="s">
        <v>96</v>
      </c>
    </row>
    <row r="141" s="1" customFormat="1" ht="25.5" customHeight="1">
      <c r="B141" s="46"/>
      <c r="C141" s="228" t="s">
        <v>205</v>
      </c>
      <c r="D141" s="228" t="s">
        <v>192</v>
      </c>
      <c r="E141" s="229" t="s">
        <v>435</v>
      </c>
      <c r="F141" s="230" t="s">
        <v>436</v>
      </c>
      <c r="G141" s="230"/>
      <c r="H141" s="230"/>
      <c r="I141" s="230"/>
      <c r="J141" s="231" t="s">
        <v>315</v>
      </c>
      <c r="K141" s="232">
        <v>26.370000000000001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2.1600000000000001</v>
      </c>
      <c r="Y141" s="237">
        <f>X141*K141</f>
        <v>0</v>
      </c>
      <c r="Z141" s="237">
        <v>0</v>
      </c>
      <c r="AA141" s="238">
        <f>Z141*K141</f>
        <v>0</v>
      </c>
      <c r="AR141" s="21" t="s">
        <v>205</v>
      </c>
      <c r="AT141" s="21" t="s">
        <v>192</v>
      </c>
      <c r="AU141" s="21" t="s">
        <v>96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205</v>
      </c>
      <c r="BM141" s="21" t="s">
        <v>437</v>
      </c>
    </row>
    <row r="142" s="1" customFormat="1" ht="24" customHeight="1">
      <c r="B142" s="46"/>
      <c r="C142" s="47"/>
      <c r="D142" s="47"/>
      <c r="E142" s="47"/>
      <c r="F142" s="258" t="s">
        <v>438</v>
      </c>
      <c r="G142" s="67"/>
      <c r="H142" s="67"/>
      <c r="I142" s="67"/>
      <c r="J142" s="47"/>
      <c r="K142" s="47"/>
      <c r="L142" s="47"/>
      <c r="M142" s="47"/>
      <c r="N142" s="47"/>
      <c r="O142" s="47"/>
      <c r="P142" s="47"/>
      <c r="Q142" s="47"/>
      <c r="R142" s="48"/>
      <c r="T142" s="197"/>
      <c r="U142" s="47"/>
      <c r="V142" s="47"/>
      <c r="W142" s="47"/>
      <c r="X142" s="47"/>
      <c r="Y142" s="47"/>
      <c r="Z142" s="47"/>
      <c r="AA142" s="100"/>
      <c r="AT142" s="21" t="s">
        <v>312</v>
      </c>
      <c r="AU142" s="21" t="s">
        <v>96</v>
      </c>
    </row>
    <row r="143" s="1" customFormat="1" ht="25.5" customHeight="1">
      <c r="B143" s="46"/>
      <c r="C143" s="228" t="s">
        <v>190</v>
      </c>
      <c r="D143" s="228" t="s">
        <v>192</v>
      </c>
      <c r="E143" s="229" t="s">
        <v>439</v>
      </c>
      <c r="F143" s="230" t="s">
        <v>440</v>
      </c>
      <c r="G143" s="230"/>
      <c r="H143" s="230"/>
      <c r="I143" s="230"/>
      <c r="J143" s="231" t="s">
        <v>315</v>
      </c>
      <c r="K143" s="232">
        <v>51</v>
      </c>
      <c r="L143" s="233">
        <v>0</v>
      </c>
      <c r="M143" s="234"/>
      <c r="N143" s="235">
        <f>ROUND(L143*K143,2)</f>
        <v>0</v>
      </c>
      <c r="O143" s="235"/>
      <c r="P143" s="235"/>
      <c r="Q143" s="235"/>
      <c r="R143" s="48"/>
      <c r="T143" s="236" t="s">
        <v>22</v>
      </c>
      <c r="U143" s="56" t="s">
        <v>46</v>
      </c>
      <c r="V143" s="47"/>
      <c r="W143" s="237">
        <f>V143*K143</f>
        <v>0</v>
      </c>
      <c r="X143" s="237">
        <v>2.45329</v>
      </c>
      <c r="Y143" s="237">
        <f>X143*K143</f>
        <v>0</v>
      </c>
      <c r="Z143" s="237">
        <v>0</v>
      </c>
      <c r="AA143" s="238">
        <f>Z143*K143</f>
        <v>0</v>
      </c>
      <c r="AR143" s="21" t="s">
        <v>205</v>
      </c>
      <c r="AT143" s="21" t="s">
        <v>192</v>
      </c>
      <c r="AU143" s="21" t="s">
        <v>96</v>
      </c>
      <c r="AY143" s="21" t="s">
        <v>191</v>
      </c>
      <c r="BE143" s="152">
        <f>IF(U143="základní",N143,0)</f>
        <v>0</v>
      </c>
      <c r="BF143" s="152">
        <f>IF(U143="snížená",N143,0)</f>
        <v>0</v>
      </c>
      <c r="BG143" s="152">
        <f>IF(U143="zákl. přenesená",N143,0)</f>
        <v>0</v>
      </c>
      <c r="BH143" s="152">
        <f>IF(U143="sníž. přenesená",N143,0)</f>
        <v>0</v>
      </c>
      <c r="BI143" s="152">
        <f>IF(U143="nulová",N143,0)</f>
        <v>0</v>
      </c>
      <c r="BJ143" s="21" t="s">
        <v>89</v>
      </c>
      <c r="BK143" s="152">
        <f>ROUND(L143*K143,2)</f>
        <v>0</v>
      </c>
      <c r="BL143" s="21" t="s">
        <v>205</v>
      </c>
      <c r="BM143" s="21" t="s">
        <v>441</v>
      </c>
    </row>
    <row r="144" s="1" customFormat="1" ht="48" customHeight="1">
      <c r="B144" s="46"/>
      <c r="C144" s="47"/>
      <c r="D144" s="47"/>
      <c r="E144" s="47"/>
      <c r="F144" s="258" t="s">
        <v>442</v>
      </c>
      <c r="G144" s="67"/>
      <c r="H144" s="67"/>
      <c r="I144" s="67"/>
      <c r="J144" s="47"/>
      <c r="K144" s="47"/>
      <c r="L144" s="47"/>
      <c r="M144" s="47"/>
      <c r="N144" s="47"/>
      <c r="O144" s="47"/>
      <c r="P144" s="47"/>
      <c r="Q144" s="47"/>
      <c r="R144" s="48"/>
      <c r="T144" s="197"/>
      <c r="U144" s="47"/>
      <c r="V144" s="47"/>
      <c r="W144" s="47"/>
      <c r="X144" s="47"/>
      <c r="Y144" s="47"/>
      <c r="Z144" s="47"/>
      <c r="AA144" s="100"/>
      <c r="AT144" s="21" t="s">
        <v>312</v>
      </c>
      <c r="AU144" s="21" t="s">
        <v>96</v>
      </c>
    </row>
    <row r="145" s="1" customFormat="1" ht="16.5" customHeight="1">
      <c r="B145" s="46"/>
      <c r="C145" s="228" t="s">
        <v>212</v>
      </c>
      <c r="D145" s="228" t="s">
        <v>192</v>
      </c>
      <c r="E145" s="229" t="s">
        <v>443</v>
      </c>
      <c r="F145" s="230" t="s">
        <v>444</v>
      </c>
      <c r="G145" s="230"/>
      <c r="H145" s="230"/>
      <c r="I145" s="230"/>
      <c r="J145" s="231" t="s">
        <v>304</v>
      </c>
      <c r="K145" s="232">
        <v>42.380000000000003</v>
      </c>
      <c r="L145" s="233">
        <v>0</v>
      </c>
      <c r="M145" s="234"/>
      <c r="N145" s="235">
        <f>ROUND(L145*K145,2)</f>
        <v>0</v>
      </c>
      <c r="O145" s="235"/>
      <c r="P145" s="235"/>
      <c r="Q145" s="235"/>
      <c r="R145" s="48"/>
      <c r="T145" s="236" t="s">
        <v>22</v>
      </c>
      <c r="U145" s="56" t="s">
        <v>46</v>
      </c>
      <c r="V145" s="47"/>
      <c r="W145" s="237">
        <f>V145*K145</f>
        <v>0</v>
      </c>
      <c r="X145" s="237">
        <v>0.0010300000000000001</v>
      </c>
      <c r="Y145" s="237">
        <f>X145*K145</f>
        <v>0</v>
      </c>
      <c r="Z145" s="237">
        <v>0</v>
      </c>
      <c r="AA145" s="238">
        <f>Z145*K145</f>
        <v>0</v>
      </c>
      <c r="AR145" s="21" t="s">
        <v>205</v>
      </c>
      <c r="AT145" s="21" t="s">
        <v>192</v>
      </c>
      <c r="AU145" s="21" t="s">
        <v>96</v>
      </c>
      <c r="AY145" s="21" t="s">
        <v>191</v>
      </c>
      <c r="BE145" s="152">
        <f>IF(U145="základní",N145,0)</f>
        <v>0</v>
      </c>
      <c r="BF145" s="152">
        <f>IF(U145="snížená",N145,0)</f>
        <v>0</v>
      </c>
      <c r="BG145" s="152">
        <f>IF(U145="zákl. přenesená",N145,0)</f>
        <v>0</v>
      </c>
      <c r="BH145" s="152">
        <f>IF(U145="sníž. přenesená",N145,0)</f>
        <v>0</v>
      </c>
      <c r="BI145" s="152">
        <f>IF(U145="nulová",N145,0)</f>
        <v>0</v>
      </c>
      <c r="BJ145" s="21" t="s">
        <v>89</v>
      </c>
      <c r="BK145" s="152">
        <f>ROUND(L145*K145,2)</f>
        <v>0</v>
      </c>
      <c r="BL145" s="21" t="s">
        <v>205</v>
      </c>
      <c r="BM145" s="21" t="s">
        <v>445</v>
      </c>
    </row>
    <row r="146" s="1" customFormat="1" ht="24" customHeight="1">
      <c r="B146" s="46"/>
      <c r="C146" s="47"/>
      <c r="D146" s="47"/>
      <c r="E146" s="47"/>
      <c r="F146" s="258" t="s">
        <v>446</v>
      </c>
      <c r="G146" s="67"/>
      <c r="H146" s="67"/>
      <c r="I146" s="67"/>
      <c r="J146" s="47"/>
      <c r="K146" s="47"/>
      <c r="L146" s="47"/>
      <c r="M146" s="47"/>
      <c r="N146" s="47"/>
      <c r="O146" s="47"/>
      <c r="P146" s="47"/>
      <c r="Q146" s="47"/>
      <c r="R146" s="48"/>
      <c r="T146" s="197"/>
      <c r="U146" s="47"/>
      <c r="V146" s="47"/>
      <c r="W146" s="47"/>
      <c r="X146" s="47"/>
      <c r="Y146" s="47"/>
      <c r="Z146" s="47"/>
      <c r="AA146" s="100"/>
      <c r="AT146" s="21" t="s">
        <v>312</v>
      </c>
      <c r="AU146" s="21" t="s">
        <v>96</v>
      </c>
    </row>
    <row r="147" s="1" customFormat="1" ht="16.5" customHeight="1">
      <c r="B147" s="46"/>
      <c r="C147" s="228" t="s">
        <v>216</v>
      </c>
      <c r="D147" s="228" t="s">
        <v>192</v>
      </c>
      <c r="E147" s="229" t="s">
        <v>447</v>
      </c>
      <c r="F147" s="230" t="s">
        <v>448</v>
      </c>
      <c r="G147" s="230"/>
      <c r="H147" s="230"/>
      <c r="I147" s="230"/>
      <c r="J147" s="231" t="s">
        <v>304</v>
      </c>
      <c r="K147" s="232">
        <v>42.380000000000003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</v>
      </c>
      <c r="Y147" s="237">
        <f>X147*K147</f>
        <v>0</v>
      </c>
      <c r="Z147" s="237">
        <v>0</v>
      </c>
      <c r="AA147" s="238">
        <f>Z147*K147</f>
        <v>0</v>
      </c>
      <c r="AR147" s="21" t="s">
        <v>205</v>
      </c>
      <c r="AT147" s="21" t="s">
        <v>192</v>
      </c>
      <c r="AU147" s="21" t="s">
        <v>96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205</v>
      </c>
      <c r="BM147" s="21" t="s">
        <v>449</v>
      </c>
    </row>
    <row r="148" s="1" customFormat="1" ht="16.5" customHeight="1">
      <c r="B148" s="46"/>
      <c r="C148" s="228" t="s">
        <v>220</v>
      </c>
      <c r="D148" s="228" t="s">
        <v>192</v>
      </c>
      <c r="E148" s="229" t="s">
        <v>450</v>
      </c>
      <c r="F148" s="230" t="s">
        <v>451</v>
      </c>
      <c r="G148" s="230"/>
      <c r="H148" s="230"/>
      <c r="I148" s="230"/>
      <c r="J148" s="231" t="s">
        <v>315</v>
      </c>
      <c r="K148" s="232">
        <v>17.300000000000001</v>
      </c>
      <c r="L148" s="233">
        <v>0</v>
      </c>
      <c r="M148" s="234"/>
      <c r="N148" s="235">
        <f>ROUND(L148*K148,2)</f>
        <v>0</v>
      </c>
      <c r="O148" s="235"/>
      <c r="P148" s="235"/>
      <c r="Q148" s="235"/>
      <c r="R148" s="48"/>
      <c r="T148" s="236" t="s">
        <v>22</v>
      </c>
      <c r="U148" s="56" t="s">
        <v>46</v>
      </c>
      <c r="V148" s="47"/>
      <c r="W148" s="237">
        <f>V148*K148</f>
        <v>0</v>
      </c>
      <c r="X148" s="237">
        <v>2.2563399999999998</v>
      </c>
      <c r="Y148" s="237">
        <f>X148*K148</f>
        <v>0</v>
      </c>
      <c r="Z148" s="237">
        <v>0</v>
      </c>
      <c r="AA148" s="238">
        <f>Z148*K148</f>
        <v>0</v>
      </c>
      <c r="AR148" s="21" t="s">
        <v>205</v>
      </c>
      <c r="AT148" s="21" t="s">
        <v>192</v>
      </c>
      <c r="AU148" s="21" t="s">
        <v>96</v>
      </c>
      <c r="AY148" s="21" t="s">
        <v>191</v>
      </c>
      <c r="BE148" s="152">
        <f>IF(U148="základní",N148,0)</f>
        <v>0</v>
      </c>
      <c r="BF148" s="152">
        <f>IF(U148="snížená",N148,0)</f>
        <v>0</v>
      </c>
      <c r="BG148" s="152">
        <f>IF(U148="zákl. přenesená",N148,0)</f>
        <v>0</v>
      </c>
      <c r="BH148" s="152">
        <f>IF(U148="sníž. přenesená",N148,0)</f>
        <v>0</v>
      </c>
      <c r="BI148" s="152">
        <f>IF(U148="nulová",N148,0)</f>
        <v>0</v>
      </c>
      <c r="BJ148" s="21" t="s">
        <v>89</v>
      </c>
      <c r="BK148" s="152">
        <f>ROUND(L148*K148,2)</f>
        <v>0</v>
      </c>
      <c r="BL148" s="21" t="s">
        <v>205</v>
      </c>
      <c r="BM148" s="21" t="s">
        <v>452</v>
      </c>
    </row>
    <row r="149" s="1" customFormat="1" ht="24" customHeight="1">
      <c r="B149" s="46"/>
      <c r="C149" s="47"/>
      <c r="D149" s="47"/>
      <c r="E149" s="47"/>
      <c r="F149" s="258" t="s">
        <v>453</v>
      </c>
      <c r="G149" s="67"/>
      <c r="H149" s="67"/>
      <c r="I149" s="67"/>
      <c r="J149" s="47"/>
      <c r="K149" s="47"/>
      <c r="L149" s="47"/>
      <c r="M149" s="47"/>
      <c r="N149" s="47"/>
      <c r="O149" s="47"/>
      <c r="P149" s="47"/>
      <c r="Q149" s="47"/>
      <c r="R149" s="48"/>
      <c r="T149" s="197"/>
      <c r="U149" s="47"/>
      <c r="V149" s="47"/>
      <c r="W149" s="47"/>
      <c r="X149" s="47"/>
      <c r="Y149" s="47"/>
      <c r="Z149" s="47"/>
      <c r="AA149" s="100"/>
      <c r="AT149" s="21" t="s">
        <v>312</v>
      </c>
      <c r="AU149" s="21" t="s">
        <v>96</v>
      </c>
    </row>
    <row r="150" s="1" customFormat="1" ht="16.5" customHeight="1">
      <c r="B150" s="46"/>
      <c r="C150" s="228" t="s">
        <v>224</v>
      </c>
      <c r="D150" s="228" t="s">
        <v>192</v>
      </c>
      <c r="E150" s="229" t="s">
        <v>454</v>
      </c>
      <c r="F150" s="230" t="s">
        <v>455</v>
      </c>
      <c r="G150" s="230"/>
      <c r="H150" s="230"/>
      <c r="I150" s="230"/>
      <c r="J150" s="231" t="s">
        <v>315</v>
      </c>
      <c r="K150" s="232">
        <v>78.569999999999993</v>
      </c>
      <c r="L150" s="233">
        <v>0</v>
      </c>
      <c r="M150" s="234"/>
      <c r="N150" s="235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2.45329</v>
      </c>
      <c r="Y150" s="237">
        <f>X150*K150</f>
        <v>0</v>
      </c>
      <c r="Z150" s="237">
        <v>0</v>
      </c>
      <c r="AA150" s="238">
        <f>Z150*K150</f>
        <v>0</v>
      </c>
      <c r="AR150" s="21" t="s">
        <v>205</v>
      </c>
      <c r="AT150" s="21" t="s">
        <v>192</v>
      </c>
      <c r="AU150" s="21" t="s">
        <v>96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205</v>
      </c>
      <c r="BM150" s="21" t="s">
        <v>456</v>
      </c>
    </row>
    <row r="151" s="1" customFormat="1" ht="16.5" customHeight="1">
      <c r="B151" s="46"/>
      <c r="C151" s="228" t="s">
        <v>228</v>
      </c>
      <c r="D151" s="228" t="s">
        <v>192</v>
      </c>
      <c r="E151" s="229" t="s">
        <v>457</v>
      </c>
      <c r="F151" s="230" t="s">
        <v>458</v>
      </c>
      <c r="G151" s="230"/>
      <c r="H151" s="230"/>
      <c r="I151" s="230"/>
      <c r="J151" s="231" t="s">
        <v>304</v>
      </c>
      <c r="K151" s="232">
        <v>295.44</v>
      </c>
      <c r="L151" s="233">
        <v>0</v>
      </c>
      <c r="M151" s="234"/>
      <c r="N151" s="235">
        <f>ROUND(L151*K151,2)</f>
        <v>0</v>
      </c>
      <c r="O151" s="235"/>
      <c r="P151" s="235"/>
      <c r="Q151" s="235"/>
      <c r="R151" s="48"/>
      <c r="T151" s="236" t="s">
        <v>22</v>
      </c>
      <c r="U151" s="56" t="s">
        <v>46</v>
      </c>
      <c r="V151" s="47"/>
      <c r="W151" s="237">
        <f>V151*K151</f>
        <v>0</v>
      </c>
      <c r="X151" s="237">
        <v>0.0010300000000000001</v>
      </c>
      <c r="Y151" s="237">
        <f>X151*K151</f>
        <v>0</v>
      </c>
      <c r="Z151" s="237">
        <v>0</v>
      </c>
      <c r="AA151" s="238">
        <f>Z151*K151</f>
        <v>0</v>
      </c>
      <c r="AR151" s="21" t="s">
        <v>205</v>
      </c>
      <c r="AT151" s="21" t="s">
        <v>192</v>
      </c>
      <c r="AU151" s="21" t="s">
        <v>96</v>
      </c>
      <c r="AY151" s="21" t="s">
        <v>191</v>
      </c>
      <c r="BE151" s="152">
        <f>IF(U151="základní",N151,0)</f>
        <v>0</v>
      </c>
      <c r="BF151" s="152">
        <f>IF(U151="snížená",N151,0)</f>
        <v>0</v>
      </c>
      <c r="BG151" s="152">
        <f>IF(U151="zákl. přenesená",N151,0)</f>
        <v>0</v>
      </c>
      <c r="BH151" s="152">
        <f>IF(U151="sníž. přenesená",N151,0)</f>
        <v>0</v>
      </c>
      <c r="BI151" s="152">
        <f>IF(U151="nulová",N151,0)</f>
        <v>0</v>
      </c>
      <c r="BJ151" s="21" t="s">
        <v>89</v>
      </c>
      <c r="BK151" s="152">
        <f>ROUND(L151*K151,2)</f>
        <v>0</v>
      </c>
      <c r="BL151" s="21" t="s">
        <v>205</v>
      </c>
      <c r="BM151" s="21" t="s">
        <v>459</v>
      </c>
    </row>
    <row r="152" s="1" customFormat="1" ht="36" customHeight="1">
      <c r="B152" s="46"/>
      <c r="C152" s="47"/>
      <c r="D152" s="47"/>
      <c r="E152" s="47"/>
      <c r="F152" s="258" t="s">
        <v>460</v>
      </c>
      <c r="G152" s="67"/>
      <c r="H152" s="67"/>
      <c r="I152" s="67"/>
      <c r="J152" s="47"/>
      <c r="K152" s="47"/>
      <c r="L152" s="47"/>
      <c r="M152" s="47"/>
      <c r="N152" s="47"/>
      <c r="O152" s="47"/>
      <c r="P152" s="47"/>
      <c r="Q152" s="47"/>
      <c r="R152" s="48"/>
      <c r="T152" s="197"/>
      <c r="U152" s="47"/>
      <c r="V152" s="47"/>
      <c r="W152" s="47"/>
      <c r="X152" s="47"/>
      <c r="Y152" s="47"/>
      <c r="Z152" s="47"/>
      <c r="AA152" s="100"/>
      <c r="AT152" s="21" t="s">
        <v>312</v>
      </c>
      <c r="AU152" s="21" t="s">
        <v>96</v>
      </c>
    </row>
    <row r="153" s="1" customFormat="1" ht="16.5" customHeight="1">
      <c r="B153" s="46"/>
      <c r="C153" s="228" t="s">
        <v>232</v>
      </c>
      <c r="D153" s="228" t="s">
        <v>192</v>
      </c>
      <c r="E153" s="229" t="s">
        <v>461</v>
      </c>
      <c r="F153" s="230" t="s">
        <v>462</v>
      </c>
      <c r="G153" s="230"/>
      <c r="H153" s="230"/>
      <c r="I153" s="230"/>
      <c r="J153" s="231" t="s">
        <v>304</v>
      </c>
      <c r="K153" s="232">
        <v>295.44</v>
      </c>
      <c r="L153" s="233">
        <v>0</v>
      </c>
      <c r="M153" s="234"/>
      <c r="N153" s="235">
        <f>ROUND(L153*K153,2)</f>
        <v>0</v>
      </c>
      <c r="O153" s="235"/>
      <c r="P153" s="235"/>
      <c r="Q153" s="235"/>
      <c r="R153" s="48"/>
      <c r="T153" s="236" t="s">
        <v>22</v>
      </c>
      <c r="U153" s="56" t="s">
        <v>46</v>
      </c>
      <c r="V153" s="47"/>
      <c r="W153" s="237">
        <f>V153*K153</f>
        <v>0</v>
      </c>
      <c r="X153" s="237">
        <v>0</v>
      </c>
      <c r="Y153" s="237">
        <f>X153*K153</f>
        <v>0</v>
      </c>
      <c r="Z153" s="237">
        <v>0</v>
      </c>
      <c r="AA153" s="238">
        <f>Z153*K153</f>
        <v>0</v>
      </c>
      <c r="AR153" s="21" t="s">
        <v>205</v>
      </c>
      <c r="AT153" s="21" t="s">
        <v>192</v>
      </c>
      <c r="AU153" s="21" t="s">
        <v>96</v>
      </c>
      <c r="AY153" s="21" t="s">
        <v>191</v>
      </c>
      <c r="BE153" s="152">
        <f>IF(U153="základní",N153,0)</f>
        <v>0</v>
      </c>
      <c r="BF153" s="152">
        <f>IF(U153="snížená",N153,0)</f>
        <v>0</v>
      </c>
      <c r="BG153" s="152">
        <f>IF(U153="zákl. přenesená",N153,0)</f>
        <v>0</v>
      </c>
      <c r="BH153" s="152">
        <f>IF(U153="sníž. přenesená",N153,0)</f>
        <v>0</v>
      </c>
      <c r="BI153" s="152">
        <f>IF(U153="nulová",N153,0)</f>
        <v>0</v>
      </c>
      <c r="BJ153" s="21" t="s">
        <v>89</v>
      </c>
      <c r="BK153" s="152">
        <f>ROUND(L153*K153,2)</f>
        <v>0</v>
      </c>
      <c r="BL153" s="21" t="s">
        <v>205</v>
      </c>
      <c r="BM153" s="21" t="s">
        <v>463</v>
      </c>
    </row>
    <row r="154" s="1" customFormat="1" ht="25.5" customHeight="1">
      <c r="B154" s="46"/>
      <c r="C154" s="228" t="s">
        <v>236</v>
      </c>
      <c r="D154" s="228" t="s">
        <v>192</v>
      </c>
      <c r="E154" s="229" t="s">
        <v>464</v>
      </c>
      <c r="F154" s="230" t="s">
        <v>465</v>
      </c>
      <c r="G154" s="230"/>
      <c r="H154" s="230"/>
      <c r="I154" s="230"/>
      <c r="J154" s="231" t="s">
        <v>315</v>
      </c>
      <c r="K154" s="232">
        <v>3.9500000000000002</v>
      </c>
      <c r="L154" s="233">
        <v>0</v>
      </c>
      <c r="M154" s="234"/>
      <c r="N154" s="235">
        <f>ROUND(L154*K154,2)</f>
        <v>0</v>
      </c>
      <c r="O154" s="235"/>
      <c r="P154" s="235"/>
      <c r="Q154" s="235"/>
      <c r="R154" s="48"/>
      <c r="T154" s="236" t="s">
        <v>22</v>
      </c>
      <c r="U154" s="56" t="s">
        <v>46</v>
      </c>
      <c r="V154" s="47"/>
      <c r="W154" s="237">
        <f>V154*K154</f>
        <v>0</v>
      </c>
      <c r="X154" s="237">
        <v>2.2563399999999998</v>
      </c>
      <c r="Y154" s="237">
        <f>X154*K154</f>
        <v>0</v>
      </c>
      <c r="Z154" s="237">
        <v>0</v>
      </c>
      <c r="AA154" s="238">
        <f>Z154*K154</f>
        <v>0</v>
      </c>
      <c r="AR154" s="21" t="s">
        <v>205</v>
      </c>
      <c r="AT154" s="21" t="s">
        <v>192</v>
      </c>
      <c r="AU154" s="21" t="s">
        <v>96</v>
      </c>
      <c r="AY154" s="21" t="s">
        <v>191</v>
      </c>
      <c r="BE154" s="152">
        <f>IF(U154="základní",N154,0)</f>
        <v>0</v>
      </c>
      <c r="BF154" s="152">
        <f>IF(U154="snížená",N154,0)</f>
        <v>0</v>
      </c>
      <c r="BG154" s="152">
        <f>IF(U154="zákl. přenesená",N154,0)</f>
        <v>0</v>
      </c>
      <c r="BH154" s="152">
        <f>IF(U154="sníž. přenesená",N154,0)</f>
        <v>0</v>
      </c>
      <c r="BI154" s="152">
        <f>IF(U154="nulová",N154,0)</f>
        <v>0</v>
      </c>
      <c r="BJ154" s="21" t="s">
        <v>89</v>
      </c>
      <c r="BK154" s="152">
        <f>ROUND(L154*K154,2)</f>
        <v>0</v>
      </c>
      <c r="BL154" s="21" t="s">
        <v>205</v>
      </c>
      <c r="BM154" s="21" t="s">
        <v>466</v>
      </c>
    </row>
    <row r="155" s="1" customFormat="1" ht="24" customHeight="1">
      <c r="B155" s="46"/>
      <c r="C155" s="47"/>
      <c r="D155" s="47"/>
      <c r="E155" s="47"/>
      <c r="F155" s="258" t="s">
        <v>453</v>
      </c>
      <c r="G155" s="67"/>
      <c r="H155" s="67"/>
      <c r="I155" s="67"/>
      <c r="J155" s="47"/>
      <c r="K155" s="47"/>
      <c r="L155" s="47"/>
      <c r="M155" s="47"/>
      <c r="N155" s="47"/>
      <c r="O155" s="47"/>
      <c r="P155" s="47"/>
      <c r="Q155" s="47"/>
      <c r="R155" s="48"/>
      <c r="T155" s="197"/>
      <c r="U155" s="47"/>
      <c r="V155" s="47"/>
      <c r="W155" s="47"/>
      <c r="X155" s="47"/>
      <c r="Y155" s="47"/>
      <c r="Z155" s="47"/>
      <c r="AA155" s="100"/>
      <c r="AT155" s="21" t="s">
        <v>312</v>
      </c>
      <c r="AU155" s="21" t="s">
        <v>96</v>
      </c>
    </row>
    <row r="156" s="1" customFormat="1" ht="25.5" customHeight="1">
      <c r="B156" s="46"/>
      <c r="C156" s="228" t="s">
        <v>240</v>
      </c>
      <c r="D156" s="228" t="s">
        <v>192</v>
      </c>
      <c r="E156" s="229" t="s">
        <v>467</v>
      </c>
      <c r="F156" s="230" t="s">
        <v>468</v>
      </c>
      <c r="G156" s="230"/>
      <c r="H156" s="230"/>
      <c r="I156" s="230"/>
      <c r="J156" s="231" t="s">
        <v>315</v>
      </c>
      <c r="K156" s="232">
        <v>8.25</v>
      </c>
      <c r="L156" s="233">
        <v>0</v>
      </c>
      <c r="M156" s="234"/>
      <c r="N156" s="235">
        <f>ROUND(L156*K156,2)</f>
        <v>0</v>
      </c>
      <c r="O156" s="235"/>
      <c r="P156" s="235"/>
      <c r="Q156" s="235"/>
      <c r="R156" s="48"/>
      <c r="T156" s="236" t="s">
        <v>22</v>
      </c>
      <c r="U156" s="56" t="s">
        <v>46</v>
      </c>
      <c r="V156" s="47"/>
      <c r="W156" s="237">
        <f>V156*K156</f>
        <v>0</v>
      </c>
      <c r="X156" s="237">
        <v>2.45329</v>
      </c>
      <c r="Y156" s="237">
        <f>X156*K156</f>
        <v>0</v>
      </c>
      <c r="Z156" s="237">
        <v>0</v>
      </c>
      <c r="AA156" s="238">
        <f>Z156*K156</f>
        <v>0</v>
      </c>
      <c r="AR156" s="21" t="s">
        <v>205</v>
      </c>
      <c r="AT156" s="21" t="s">
        <v>192</v>
      </c>
      <c r="AU156" s="21" t="s">
        <v>96</v>
      </c>
      <c r="AY156" s="21" t="s">
        <v>191</v>
      </c>
      <c r="BE156" s="152">
        <f>IF(U156="základní",N156,0)</f>
        <v>0</v>
      </c>
      <c r="BF156" s="152">
        <f>IF(U156="snížená",N156,0)</f>
        <v>0</v>
      </c>
      <c r="BG156" s="152">
        <f>IF(U156="zákl. přenesená",N156,0)</f>
        <v>0</v>
      </c>
      <c r="BH156" s="152">
        <f>IF(U156="sníž. přenesená",N156,0)</f>
        <v>0</v>
      </c>
      <c r="BI156" s="152">
        <f>IF(U156="nulová",N156,0)</f>
        <v>0</v>
      </c>
      <c r="BJ156" s="21" t="s">
        <v>89</v>
      </c>
      <c r="BK156" s="152">
        <f>ROUND(L156*K156,2)</f>
        <v>0</v>
      </c>
      <c r="BL156" s="21" t="s">
        <v>205</v>
      </c>
      <c r="BM156" s="21" t="s">
        <v>469</v>
      </c>
    </row>
    <row r="157" s="1" customFormat="1" ht="16.5" customHeight="1">
      <c r="B157" s="46"/>
      <c r="C157" s="228" t="s">
        <v>244</v>
      </c>
      <c r="D157" s="228" t="s">
        <v>192</v>
      </c>
      <c r="E157" s="229" t="s">
        <v>470</v>
      </c>
      <c r="F157" s="230" t="s">
        <v>471</v>
      </c>
      <c r="G157" s="230"/>
      <c r="H157" s="230"/>
      <c r="I157" s="230"/>
      <c r="J157" s="231" t="s">
        <v>304</v>
      </c>
      <c r="K157" s="232">
        <v>48.799999999999997</v>
      </c>
      <c r="L157" s="233">
        <v>0</v>
      </c>
      <c r="M157" s="234"/>
      <c r="N157" s="235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0.0010300000000000001</v>
      </c>
      <c r="Y157" s="237">
        <f>X157*K157</f>
        <v>0</v>
      </c>
      <c r="Z157" s="237">
        <v>0</v>
      </c>
      <c r="AA157" s="238">
        <f>Z157*K157</f>
        <v>0</v>
      </c>
      <c r="AR157" s="21" t="s">
        <v>205</v>
      </c>
      <c r="AT157" s="21" t="s">
        <v>192</v>
      </c>
      <c r="AU157" s="21" t="s">
        <v>96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205</v>
      </c>
      <c r="BM157" s="21" t="s">
        <v>472</v>
      </c>
    </row>
    <row r="158" s="1" customFormat="1" ht="24" customHeight="1">
      <c r="B158" s="46"/>
      <c r="C158" s="47"/>
      <c r="D158" s="47"/>
      <c r="E158" s="47"/>
      <c r="F158" s="258" t="s">
        <v>473</v>
      </c>
      <c r="G158" s="67"/>
      <c r="H158" s="67"/>
      <c r="I158" s="67"/>
      <c r="J158" s="47"/>
      <c r="K158" s="47"/>
      <c r="L158" s="47"/>
      <c r="M158" s="47"/>
      <c r="N158" s="47"/>
      <c r="O158" s="47"/>
      <c r="P158" s="47"/>
      <c r="Q158" s="47"/>
      <c r="R158" s="48"/>
      <c r="T158" s="197"/>
      <c r="U158" s="47"/>
      <c r="V158" s="47"/>
      <c r="W158" s="47"/>
      <c r="X158" s="47"/>
      <c r="Y158" s="47"/>
      <c r="Z158" s="47"/>
      <c r="AA158" s="100"/>
      <c r="AT158" s="21" t="s">
        <v>312</v>
      </c>
      <c r="AU158" s="21" t="s">
        <v>96</v>
      </c>
    </row>
    <row r="159" s="1" customFormat="1" ht="16.5" customHeight="1">
      <c r="B159" s="46"/>
      <c r="C159" s="228" t="s">
        <v>11</v>
      </c>
      <c r="D159" s="228" t="s">
        <v>192</v>
      </c>
      <c r="E159" s="229" t="s">
        <v>474</v>
      </c>
      <c r="F159" s="230" t="s">
        <v>475</v>
      </c>
      <c r="G159" s="230"/>
      <c r="H159" s="230"/>
      <c r="I159" s="230"/>
      <c r="J159" s="231" t="s">
        <v>304</v>
      </c>
      <c r="K159" s="232">
        <v>48.799999999999997</v>
      </c>
      <c r="L159" s="233">
        <v>0</v>
      </c>
      <c r="M159" s="234"/>
      <c r="N159" s="235">
        <f>ROUND(L159*K159,2)</f>
        <v>0</v>
      </c>
      <c r="O159" s="235"/>
      <c r="P159" s="235"/>
      <c r="Q159" s="235"/>
      <c r="R159" s="48"/>
      <c r="T159" s="236" t="s">
        <v>22</v>
      </c>
      <c r="U159" s="56" t="s">
        <v>46</v>
      </c>
      <c r="V159" s="47"/>
      <c r="W159" s="237">
        <f>V159*K159</f>
        <v>0</v>
      </c>
      <c r="X159" s="237">
        <v>0</v>
      </c>
      <c r="Y159" s="237">
        <f>X159*K159</f>
        <v>0</v>
      </c>
      <c r="Z159" s="237">
        <v>0</v>
      </c>
      <c r="AA159" s="238">
        <f>Z159*K159</f>
        <v>0</v>
      </c>
      <c r="AR159" s="21" t="s">
        <v>205</v>
      </c>
      <c r="AT159" s="21" t="s">
        <v>192</v>
      </c>
      <c r="AU159" s="21" t="s">
        <v>96</v>
      </c>
      <c r="AY159" s="21" t="s">
        <v>191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ROUND(L159*K159,2)</f>
        <v>0</v>
      </c>
      <c r="BL159" s="21" t="s">
        <v>205</v>
      </c>
      <c r="BM159" s="21" t="s">
        <v>476</v>
      </c>
    </row>
    <row r="160" s="1" customFormat="1" ht="25.5" customHeight="1">
      <c r="B160" s="46"/>
      <c r="C160" s="228" t="s">
        <v>251</v>
      </c>
      <c r="D160" s="228" t="s">
        <v>192</v>
      </c>
      <c r="E160" s="229" t="s">
        <v>477</v>
      </c>
      <c r="F160" s="230" t="s">
        <v>478</v>
      </c>
      <c r="G160" s="230"/>
      <c r="H160" s="230"/>
      <c r="I160" s="230"/>
      <c r="J160" s="231" t="s">
        <v>309</v>
      </c>
      <c r="K160" s="232">
        <v>0.10299999999999999</v>
      </c>
      <c r="L160" s="233">
        <v>0</v>
      </c>
      <c r="M160" s="234"/>
      <c r="N160" s="235">
        <f>ROUND(L160*K160,2)</f>
        <v>0</v>
      </c>
      <c r="O160" s="235"/>
      <c r="P160" s="235"/>
      <c r="Q160" s="235"/>
      <c r="R160" s="48"/>
      <c r="T160" s="236" t="s">
        <v>22</v>
      </c>
      <c r="U160" s="56" t="s">
        <v>46</v>
      </c>
      <c r="V160" s="47"/>
      <c r="W160" s="237">
        <f>V160*K160</f>
        <v>0</v>
      </c>
      <c r="X160" s="237">
        <v>1.0601700000000001</v>
      </c>
      <c r="Y160" s="237">
        <f>X160*K160</f>
        <v>0</v>
      </c>
      <c r="Z160" s="237">
        <v>0</v>
      </c>
      <c r="AA160" s="238">
        <f>Z160*K160</f>
        <v>0</v>
      </c>
      <c r="AR160" s="21" t="s">
        <v>205</v>
      </c>
      <c r="AT160" s="21" t="s">
        <v>192</v>
      </c>
      <c r="AU160" s="21" t="s">
        <v>96</v>
      </c>
      <c r="AY160" s="21" t="s">
        <v>191</v>
      </c>
      <c r="BE160" s="152">
        <f>IF(U160="základní",N160,0)</f>
        <v>0</v>
      </c>
      <c r="BF160" s="152">
        <f>IF(U160="snížená",N160,0)</f>
        <v>0</v>
      </c>
      <c r="BG160" s="152">
        <f>IF(U160="zákl. přenesená",N160,0)</f>
        <v>0</v>
      </c>
      <c r="BH160" s="152">
        <f>IF(U160="sníž. přenesená",N160,0)</f>
        <v>0</v>
      </c>
      <c r="BI160" s="152">
        <f>IF(U160="nulová",N160,0)</f>
        <v>0</v>
      </c>
      <c r="BJ160" s="21" t="s">
        <v>89</v>
      </c>
      <c r="BK160" s="152">
        <f>ROUND(L160*K160,2)</f>
        <v>0</v>
      </c>
      <c r="BL160" s="21" t="s">
        <v>205</v>
      </c>
      <c r="BM160" s="21" t="s">
        <v>479</v>
      </c>
    </row>
    <row r="161" s="1" customFormat="1" ht="16.5" customHeight="1">
      <c r="B161" s="46"/>
      <c r="C161" s="47"/>
      <c r="D161" s="47"/>
      <c r="E161" s="47"/>
      <c r="F161" s="258" t="s">
        <v>480</v>
      </c>
      <c r="G161" s="67"/>
      <c r="H161" s="67"/>
      <c r="I161" s="67"/>
      <c r="J161" s="47"/>
      <c r="K161" s="47"/>
      <c r="L161" s="47"/>
      <c r="M161" s="47"/>
      <c r="N161" s="47"/>
      <c r="O161" s="47"/>
      <c r="P161" s="47"/>
      <c r="Q161" s="47"/>
      <c r="R161" s="48"/>
      <c r="T161" s="197"/>
      <c r="U161" s="47"/>
      <c r="V161" s="47"/>
      <c r="W161" s="47"/>
      <c r="X161" s="47"/>
      <c r="Y161" s="47"/>
      <c r="Z161" s="47"/>
      <c r="AA161" s="100"/>
      <c r="AT161" s="21" t="s">
        <v>312</v>
      </c>
      <c r="AU161" s="21" t="s">
        <v>96</v>
      </c>
    </row>
    <row r="162" s="1" customFormat="1" ht="25.5" customHeight="1">
      <c r="B162" s="46"/>
      <c r="C162" s="228" t="s">
        <v>255</v>
      </c>
      <c r="D162" s="228" t="s">
        <v>192</v>
      </c>
      <c r="E162" s="229" t="s">
        <v>481</v>
      </c>
      <c r="F162" s="230" t="s">
        <v>482</v>
      </c>
      <c r="G162" s="230"/>
      <c r="H162" s="230"/>
      <c r="I162" s="230"/>
      <c r="J162" s="231" t="s">
        <v>309</v>
      </c>
      <c r="K162" s="232">
        <v>0.11</v>
      </c>
      <c r="L162" s="233">
        <v>0</v>
      </c>
      <c r="M162" s="234"/>
      <c r="N162" s="235">
        <f>ROUND(L162*K162,2)</f>
        <v>0</v>
      </c>
      <c r="O162" s="235"/>
      <c r="P162" s="235"/>
      <c r="Q162" s="235"/>
      <c r="R162" s="48"/>
      <c r="T162" s="236" t="s">
        <v>22</v>
      </c>
      <c r="U162" s="56" t="s">
        <v>46</v>
      </c>
      <c r="V162" s="47"/>
      <c r="W162" s="237">
        <f>V162*K162</f>
        <v>0</v>
      </c>
      <c r="X162" s="237">
        <v>1.0530600000000001</v>
      </c>
      <c r="Y162" s="237">
        <f>X162*K162</f>
        <v>0</v>
      </c>
      <c r="Z162" s="237">
        <v>0</v>
      </c>
      <c r="AA162" s="238">
        <f>Z162*K162</f>
        <v>0</v>
      </c>
      <c r="AR162" s="21" t="s">
        <v>205</v>
      </c>
      <c r="AT162" s="21" t="s">
        <v>192</v>
      </c>
      <c r="AU162" s="21" t="s">
        <v>96</v>
      </c>
      <c r="AY162" s="21" t="s">
        <v>191</v>
      </c>
      <c r="BE162" s="152">
        <f>IF(U162="základní",N162,0)</f>
        <v>0</v>
      </c>
      <c r="BF162" s="152">
        <f>IF(U162="snížená",N162,0)</f>
        <v>0</v>
      </c>
      <c r="BG162" s="152">
        <f>IF(U162="zákl. přenesená",N162,0)</f>
        <v>0</v>
      </c>
      <c r="BH162" s="152">
        <f>IF(U162="sníž. přenesená",N162,0)</f>
        <v>0</v>
      </c>
      <c r="BI162" s="152">
        <f>IF(U162="nulová",N162,0)</f>
        <v>0</v>
      </c>
      <c r="BJ162" s="21" t="s">
        <v>89</v>
      </c>
      <c r="BK162" s="152">
        <f>ROUND(L162*K162,2)</f>
        <v>0</v>
      </c>
      <c r="BL162" s="21" t="s">
        <v>205</v>
      </c>
      <c r="BM162" s="21" t="s">
        <v>483</v>
      </c>
    </row>
    <row r="163" s="1" customFormat="1" ht="24" customHeight="1">
      <c r="B163" s="46"/>
      <c r="C163" s="47"/>
      <c r="D163" s="47"/>
      <c r="E163" s="47"/>
      <c r="F163" s="258" t="s">
        <v>484</v>
      </c>
      <c r="G163" s="67"/>
      <c r="H163" s="67"/>
      <c r="I163" s="67"/>
      <c r="J163" s="47"/>
      <c r="K163" s="47"/>
      <c r="L163" s="47"/>
      <c r="M163" s="47"/>
      <c r="N163" s="47"/>
      <c r="O163" s="47"/>
      <c r="P163" s="47"/>
      <c r="Q163" s="47"/>
      <c r="R163" s="48"/>
      <c r="T163" s="197"/>
      <c r="U163" s="47"/>
      <c r="V163" s="47"/>
      <c r="W163" s="47"/>
      <c r="X163" s="47"/>
      <c r="Y163" s="47"/>
      <c r="Z163" s="47"/>
      <c r="AA163" s="100"/>
      <c r="AT163" s="21" t="s">
        <v>312</v>
      </c>
      <c r="AU163" s="21" t="s">
        <v>96</v>
      </c>
    </row>
    <row r="164" s="10" customFormat="1" ht="29.88" customHeight="1">
      <c r="B164" s="215"/>
      <c r="C164" s="216"/>
      <c r="D164" s="225" t="s">
        <v>413</v>
      </c>
      <c r="E164" s="225"/>
      <c r="F164" s="225"/>
      <c r="G164" s="225"/>
      <c r="H164" s="225"/>
      <c r="I164" s="225"/>
      <c r="J164" s="225"/>
      <c r="K164" s="225"/>
      <c r="L164" s="225"/>
      <c r="M164" s="225"/>
      <c r="N164" s="226">
        <f>BK164</f>
        <v>0</v>
      </c>
      <c r="O164" s="227"/>
      <c r="P164" s="227"/>
      <c r="Q164" s="227"/>
      <c r="R164" s="218"/>
      <c r="T164" s="219"/>
      <c r="U164" s="216"/>
      <c r="V164" s="216"/>
      <c r="W164" s="220">
        <f>SUM(W165:W168)</f>
        <v>0</v>
      </c>
      <c r="X164" s="216"/>
      <c r="Y164" s="220">
        <f>SUM(Y165:Y168)</f>
        <v>0</v>
      </c>
      <c r="Z164" s="216"/>
      <c r="AA164" s="221">
        <f>SUM(AA165:AA168)</f>
        <v>0</v>
      </c>
      <c r="AR164" s="222" t="s">
        <v>89</v>
      </c>
      <c r="AT164" s="223" t="s">
        <v>80</v>
      </c>
      <c r="AU164" s="223" t="s">
        <v>89</v>
      </c>
      <c r="AY164" s="222" t="s">
        <v>191</v>
      </c>
      <c r="BK164" s="224">
        <f>SUM(BK165:BK168)</f>
        <v>0</v>
      </c>
    </row>
    <row r="165" s="1" customFormat="1" ht="25.5" customHeight="1">
      <c r="B165" s="46"/>
      <c r="C165" s="228" t="s">
        <v>259</v>
      </c>
      <c r="D165" s="228" t="s">
        <v>192</v>
      </c>
      <c r="E165" s="229" t="s">
        <v>485</v>
      </c>
      <c r="F165" s="230" t="s">
        <v>486</v>
      </c>
      <c r="G165" s="230"/>
      <c r="H165" s="230"/>
      <c r="I165" s="230"/>
      <c r="J165" s="231" t="s">
        <v>309</v>
      </c>
      <c r="K165" s="232">
        <v>0.13100000000000001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0.019539999999999998</v>
      </c>
      <c r="Y165" s="237">
        <f>X165*K165</f>
        <v>0</v>
      </c>
      <c r="Z165" s="237">
        <v>0</v>
      </c>
      <c r="AA165" s="238">
        <f>Z165*K165</f>
        <v>0</v>
      </c>
      <c r="AR165" s="21" t="s">
        <v>205</v>
      </c>
      <c r="AT165" s="21" t="s">
        <v>192</v>
      </c>
      <c r="AU165" s="21" t="s">
        <v>96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205</v>
      </c>
      <c r="BM165" s="21" t="s">
        <v>487</v>
      </c>
    </row>
    <row r="166" s="1" customFormat="1" ht="16.5" customHeight="1">
      <c r="B166" s="46"/>
      <c r="C166" s="47"/>
      <c r="D166" s="47"/>
      <c r="E166" s="47"/>
      <c r="F166" s="258" t="s">
        <v>488</v>
      </c>
      <c r="G166" s="67"/>
      <c r="H166" s="67"/>
      <c r="I166" s="67"/>
      <c r="J166" s="47"/>
      <c r="K166" s="47"/>
      <c r="L166" s="47"/>
      <c r="M166" s="47"/>
      <c r="N166" s="47"/>
      <c r="O166" s="47"/>
      <c r="P166" s="47"/>
      <c r="Q166" s="47"/>
      <c r="R166" s="48"/>
      <c r="T166" s="197"/>
      <c r="U166" s="47"/>
      <c r="V166" s="47"/>
      <c r="W166" s="47"/>
      <c r="X166" s="47"/>
      <c r="Y166" s="47"/>
      <c r="Z166" s="47"/>
      <c r="AA166" s="100"/>
      <c r="AT166" s="21" t="s">
        <v>312</v>
      </c>
      <c r="AU166" s="21" t="s">
        <v>96</v>
      </c>
    </row>
    <row r="167" s="1" customFormat="1" ht="25.5" customHeight="1">
      <c r="B167" s="46"/>
      <c r="C167" s="250" t="s">
        <v>263</v>
      </c>
      <c r="D167" s="250" t="s">
        <v>306</v>
      </c>
      <c r="E167" s="251" t="s">
        <v>489</v>
      </c>
      <c r="F167" s="252" t="s">
        <v>490</v>
      </c>
      <c r="G167" s="252"/>
      <c r="H167" s="252"/>
      <c r="I167" s="252"/>
      <c r="J167" s="253" t="s">
        <v>309</v>
      </c>
      <c r="K167" s="254">
        <v>0.14000000000000001</v>
      </c>
      <c r="L167" s="255">
        <v>0</v>
      </c>
      <c r="M167" s="256"/>
      <c r="N167" s="257">
        <f>ROUND(L167*K167,2)</f>
        <v>0</v>
      </c>
      <c r="O167" s="235"/>
      <c r="P167" s="235"/>
      <c r="Q167" s="235"/>
      <c r="R167" s="48"/>
      <c r="T167" s="236" t="s">
        <v>22</v>
      </c>
      <c r="U167" s="56" t="s">
        <v>46</v>
      </c>
      <c r="V167" s="47"/>
      <c r="W167" s="237">
        <f>V167*K167</f>
        <v>0</v>
      </c>
      <c r="X167" s="237">
        <v>1</v>
      </c>
      <c r="Y167" s="237">
        <f>X167*K167</f>
        <v>0</v>
      </c>
      <c r="Z167" s="237">
        <v>0</v>
      </c>
      <c r="AA167" s="238">
        <f>Z167*K167</f>
        <v>0</v>
      </c>
      <c r="AR167" s="21" t="s">
        <v>220</v>
      </c>
      <c r="AT167" s="21" t="s">
        <v>306</v>
      </c>
      <c r="AU167" s="21" t="s">
        <v>96</v>
      </c>
      <c r="AY167" s="21" t="s">
        <v>191</v>
      </c>
      <c r="BE167" s="152">
        <f>IF(U167="základní",N167,0)</f>
        <v>0</v>
      </c>
      <c r="BF167" s="152">
        <f>IF(U167="snížená",N167,0)</f>
        <v>0</v>
      </c>
      <c r="BG167" s="152">
        <f>IF(U167="zákl. přenesená",N167,0)</f>
        <v>0</v>
      </c>
      <c r="BH167" s="152">
        <f>IF(U167="sníž. přenesená",N167,0)</f>
        <v>0</v>
      </c>
      <c r="BI167" s="152">
        <f>IF(U167="nulová",N167,0)</f>
        <v>0</v>
      </c>
      <c r="BJ167" s="21" t="s">
        <v>89</v>
      </c>
      <c r="BK167" s="152">
        <f>ROUND(L167*K167,2)</f>
        <v>0</v>
      </c>
      <c r="BL167" s="21" t="s">
        <v>205</v>
      </c>
      <c r="BM167" s="21" t="s">
        <v>491</v>
      </c>
    </row>
    <row r="168" s="1" customFormat="1" ht="16.5" customHeight="1">
      <c r="B168" s="46"/>
      <c r="C168" s="47"/>
      <c r="D168" s="47"/>
      <c r="E168" s="47"/>
      <c r="F168" s="258" t="s">
        <v>492</v>
      </c>
      <c r="G168" s="67"/>
      <c r="H168" s="67"/>
      <c r="I168" s="67"/>
      <c r="J168" s="47"/>
      <c r="K168" s="47"/>
      <c r="L168" s="47"/>
      <c r="M168" s="47"/>
      <c r="N168" s="47"/>
      <c r="O168" s="47"/>
      <c r="P168" s="47"/>
      <c r="Q168" s="47"/>
      <c r="R168" s="48"/>
      <c r="T168" s="197"/>
      <c r="U168" s="47"/>
      <c r="V168" s="47"/>
      <c r="W168" s="47"/>
      <c r="X168" s="47"/>
      <c r="Y168" s="47"/>
      <c r="Z168" s="47"/>
      <c r="AA168" s="100"/>
      <c r="AT168" s="21" t="s">
        <v>312</v>
      </c>
      <c r="AU168" s="21" t="s">
        <v>96</v>
      </c>
    </row>
    <row r="169" s="10" customFormat="1" ht="29.88" customHeight="1">
      <c r="B169" s="215"/>
      <c r="C169" s="216"/>
      <c r="D169" s="225" t="s">
        <v>414</v>
      </c>
      <c r="E169" s="225"/>
      <c r="F169" s="225"/>
      <c r="G169" s="225"/>
      <c r="H169" s="225"/>
      <c r="I169" s="225"/>
      <c r="J169" s="225"/>
      <c r="K169" s="225"/>
      <c r="L169" s="225"/>
      <c r="M169" s="225"/>
      <c r="N169" s="226">
        <f>BK169</f>
        <v>0</v>
      </c>
      <c r="O169" s="227"/>
      <c r="P169" s="227"/>
      <c r="Q169" s="227"/>
      <c r="R169" s="218"/>
      <c r="T169" s="219"/>
      <c r="U169" s="216"/>
      <c r="V169" s="216"/>
      <c r="W169" s="220">
        <f>SUM(W170:W187)</f>
        <v>0</v>
      </c>
      <c r="X169" s="216"/>
      <c r="Y169" s="220">
        <f>SUM(Y170:Y187)</f>
        <v>0</v>
      </c>
      <c r="Z169" s="216"/>
      <c r="AA169" s="221">
        <f>SUM(AA170:AA187)</f>
        <v>0</v>
      </c>
      <c r="AR169" s="222" t="s">
        <v>89</v>
      </c>
      <c r="AT169" s="223" t="s">
        <v>80</v>
      </c>
      <c r="AU169" s="223" t="s">
        <v>89</v>
      </c>
      <c r="AY169" s="222" t="s">
        <v>191</v>
      </c>
      <c r="BK169" s="224">
        <f>SUM(BK170:BK187)</f>
        <v>0</v>
      </c>
    </row>
    <row r="170" s="1" customFormat="1" ht="38.25" customHeight="1">
      <c r="B170" s="46"/>
      <c r="C170" s="228" t="s">
        <v>267</v>
      </c>
      <c r="D170" s="228" t="s">
        <v>192</v>
      </c>
      <c r="E170" s="229" t="s">
        <v>493</v>
      </c>
      <c r="F170" s="230" t="s">
        <v>494</v>
      </c>
      <c r="G170" s="230"/>
      <c r="H170" s="230"/>
      <c r="I170" s="230"/>
      <c r="J170" s="231" t="s">
        <v>315</v>
      </c>
      <c r="K170" s="232">
        <v>9.5099999999999998</v>
      </c>
      <c r="L170" s="233">
        <v>0</v>
      </c>
      <c r="M170" s="234"/>
      <c r="N170" s="235">
        <f>ROUND(L170*K170,2)</f>
        <v>0</v>
      </c>
      <c r="O170" s="235"/>
      <c r="P170" s="235"/>
      <c r="Q170" s="235"/>
      <c r="R170" s="48"/>
      <c r="T170" s="236" t="s">
        <v>22</v>
      </c>
      <c r="U170" s="56" t="s">
        <v>46</v>
      </c>
      <c r="V170" s="47"/>
      <c r="W170" s="237">
        <f>V170*K170</f>
        <v>0</v>
      </c>
      <c r="X170" s="237">
        <v>2.5297900000000002</v>
      </c>
      <c r="Y170" s="237">
        <f>X170*K170</f>
        <v>0</v>
      </c>
      <c r="Z170" s="237">
        <v>0</v>
      </c>
      <c r="AA170" s="238">
        <f>Z170*K170</f>
        <v>0</v>
      </c>
      <c r="AR170" s="21" t="s">
        <v>205</v>
      </c>
      <c r="AT170" s="21" t="s">
        <v>192</v>
      </c>
      <c r="AU170" s="21" t="s">
        <v>96</v>
      </c>
      <c r="AY170" s="21" t="s">
        <v>191</v>
      </c>
      <c r="BE170" s="152">
        <f>IF(U170="základní",N170,0)</f>
        <v>0</v>
      </c>
      <c r="BF170" s="152">
        <f>IF(U170="snížená",N170,0)</f>
        <v>0</v>
      </c>
      <c r="BG170" s="152">
        <f>IF(U170="zákl. přenesená",N170,0)</f>
        <v>0</v>
      </c>
      <c r="BH170" s="152">
        <f>IF(U170="sníž. přenesená",N170,0)</f>
        <v>0</v>
      </c>
      <c r="BI170" s="152">
        <f>IF(U170="nulová",N170,0)</f>
        <v>0</v>
      </c>
      <c r="BJ170" s="21" t="s">
        <v>89</v>
      </c>
      <c r="BK170" s="152">
        <f>ROUND(L170*K170,2)</f>
        <v>0</v>
      </c>
      <c r="BL170" s="21" t="s">
        <v>205</v>
      </c>
      <c r="BM170" s="21" t="s">
        <v>495</v>
      </c>
    </row>
    <row r="171" s="1" customFormat="1" ht="16.5" customHeight="1">
      <c r="B171" s="46"/>
      <c r="C171" s="47"/>
      <c r="D171" s="47"/>
      <c r="E171" s="47"/>
      <c r="F171" s="258" t="s">
        <v>496</v>
      </c>
      <c r="G171" s="67"/>
      <c r="H171" s="67"/>
      <c r="I171" s="67"/>
      <c r="J171" s="47"/>
      <c r="K171" s="47"/>
      <c r="L171" s="47"/>
      <c r="M171" s="47"/>
      <c r="N171" s="47"/>
      <c r="O171" s="47"/>
      <c r="P171" s="47"/>
      <c r="Q171" s="47"/>
      <c r="R171" s="48"/>
      <c r="T171" s="197"/>
      <c r="U171" s="47"/>
      <c r="V171" s="47"/>
      <c r="W171" s="47"/>
      <c r="X171" s="47"/>
      <c r="Y171" s="47"/>
      <c r="Z171" s="47"/>
      <c r="AA171" s="100"/>
      <c r="AT171" s="21" t="s">
        <v>312</v>
      </c>
      <c r="AU171" s="21" t="s">
        <v>96</v>
      </c>
    </row>
    <row r="172" s="1" customFormat="1" ht="38.25" customHeight="1">
      <c r="B172" s="46"/>
      <c r="C172" s="228" t="s">
        <v>10</v>
      </c>
      <c r="D172" s="228" t="s">
        <v>192</v>
      </c>
      <c r="E172" s="229" t="s">
        <v>493</v>
      </c>
      <c r="F172" s="230" t="s">
        <v>494</v>
      </c>
      <c r="G172" s="230"/>
      <c r="H172" s="230"/>
      <c r="I172" s="230"/>
      <c r="J172" s="231" t="s">
        <v>315</v>
      </c>
      <c r="K172" s="232">
        <v>11.67</v>
      </c>
      <c r="L172" s="233">
        <v>0</v>
      </c>
      <c r="M172" s="234"/>
      <c r="N172" s="235">
        <f>ROUND(L172*K172,2)</f>
        <v>0</v>
      </c>
      <c r="O172" s="235"/>
      <c r="P172" s="235"/>
      <c r="Q172" s="235"/>
      <c r="R172" s="48"/>
      <c r="T172" s="236" t="s">
        <v>22</v>
      </c>
      <c r="U172" s="56" t="s">
        <v>46</v>
      </c>
      <c r="V172" s="47"/>
      <c r="W172" s="237">
        <f>V172*K172</f>
        <v>0</v>
      </c>
      <c r="X172" s="237">
        <v>2.5297900000000002</v>
      </c>
      <c r="Y172" s="237">
        <f>X172*K172</f>
        <v>0</v>
      </c>
      <c r="Z172" s="237">
        <v>0</v>
      </c>
      <c r="AA172" s="238">
        <f>Z172*K172</f>
        <v>0</v>
      </c>
      <c r="AR172" s="21" t="s">
        <v>205</v>
      </c>
      <c r="AT172" s="21" t="s">
        <v>192</v>
      </c>
      <c r="AU172" s="21" t="s">
        <v>96</v>
      </c>
      <c r="AY172" s="21" t="s">
        <v>191</v>
      </c>
      <c r="BE172" s="152">
        <f>IF(U172="základní",N172,0)</f>
        <v>0</v>
      </c>
      <c r="BF172" s="152">
        <f>IF(U172="snížená",N172,0)</f>
        <v>0</v>
      </c>
      <c r="BG172" s="152">
        <f>IF(U172="zákl. přenesená",N172,0)</f>
        <v>0</v>
      </c>
      <c r="BH172" s="152">
        <f>IF(U172="sníž. přenesená",N172,0)</f>
        <v>0</v>
      </c>
      <c r="BI172" s="152">
        <f>IF(U172="nulová",N172,0)</f>
        <v>0</v>
      </c>
      <c r="BJ172" s="21" t="s">
        <v>89</v>
      </c>
      <c r="BK172" s="152">
        <f>ROUND(L172*K172,2)</f>
        <v>0</v>
      </c>
      <c r="BL172" s="21" t="s">
        <v>205</v>
      </c>
      <c r="BM172" s="21" t="s">
        <v>497</v>
      </c>
    </row>
    <row r="173" s="1" customFormat="1" ht="16.5" customHeight="1">
      <c r="B173" s="46"/>
      <c r="C173" s="47"/>
      <c r="D173" s="47"/>
      <c r="E173" s="47"/>
      <c r="F173" s="258" t="s">
        <v>498</v>
      </c>
      <c r="G173" s="67"/>
      <c r="H173" s="67"/>
      <c r="I173" s="67"/>
      <c r="J173" s="47"/>
      <c r="K173" s="47"/>
      <c r="L173" s="47"/>
      <c r="M173" s="47"/>
      <c r="N173" s="47"/>
      <c r="O173" s="47"/>
      <c r="P173" s="47"/>
      <c r="Q173" s="47"/>
      <c r="R173" s="48"/>
      <c r="T173" s="197"/>
      <c r="U173" s="47"/>
      <c r="V173" s="47"/>
      <c r="W173" s="47"/>
      <c r="X173" s="47"/>
      <c r="Y173" s="47"/>
      <c r="Z173" s="47"/>
      <c r="AA173" s="100"/>
      <c r="AT173" s="21" t="s">
        <v>312</v>
      </c>
      <c r="AU173" s="21" t="s">
        <v>96</v>
      </c>
    </row>
    <row r="174" s="1" customFormat="1" ht="38.25" customHeight="1">
      <c r="B174" s="46"/>
      <c r="C174" s="228" t="s">
        <v>274</v>
      </c>
      <c r="D174" s="228" t="s">
        <v>192</v>
      </c>
      <c r="E174" s="229" t="s">
        <v>499</v>
      </c>
      <c r="F174" s="230" t="s">
        <v>500</v>
      </c>
      <c r="G174" s="230"/>
      <c r="H174" s="230"/>
      <c r="I174" s="230"/>
      <c r="J174" s="231" t="s">
        <v>315</v>
      </c>
      <c r="K174" s="232">
        <v>0.45000000000000001</v>
      </c>
      <c r="L174" s="233">
        <v>0</v>
      </c>
      <c r="M174" s="234"/>
      <c r="N174" s="235">
        <f>ROUND(L174*K174,2)</f>
        <v>0</v>
      </c>
      <c r="O174" s="235"/>
      <c r="P174" s="235"/>
      <c r="Q174" s="235"/>
      <c r="R174" s="48"/>
      <c r="T174" s="236" t="s">
        <v>22</v>
      </c>
      <c r="U174" s="56" t="s">
        <v>46</v>
      </c>
      <c r="V174" s="47"/>
      <c r="W174" s="237">
        <f>V174*K174</f>
        <v>0</v>
      </c>
      <c r="X174" s="237">
        <v>2.5143</v>
      </c>
      <c r="Y174" s="237">
        <f>X174*K174</f>
        <v>0</v>
      </c>
      <c r="Z174" s="237">
        <v>0</v>
      </c>
      <c r="AA174" s="238">
        <f>Z174*K174</f>
        <v>0</v>
      </c>
      <c r="AR174" s="21" t="s">
        <v>205</v>
      </c>
      <c r="AT174" s="21" t="s">
        <v>192</v>
      </c>
      <c r="AU174" s="21" t="s">
        <v>96</v>
      </c>
      <c r="AY174" s="21" t="s">
        <v>191</v>
      </c>
      <c r="BE174" s="152">
        <f>IF(U174="základní",N174,0)</f>
        <v>0</v>
      </c>
      <c r="BF174" s="152">
        <f>IF(U174="snížená",N174,0)</f>
        <v>0</v>
      </c>
      <c r="BG174" s="152">
        <f>IF(U174="zákl. přenesená",N174,0)</f>
        <v>0</v>
      </c>
      <c r="BH174" s="152">
        <f>IF(U174="sníž. přenesená",N174,0)</f>
        <v>0</v>
      </c>
      <c r="BI174" s="152">
        <f>IF(U174="nulová",N174,0)</f>
        <v>0</v>
      </c>
      <c r="BJ174" s="21" t="s">
        <v>89</v>
      </c>
      <c r="BK174" s="152">
        <f>ROUND(L174*K174,2)</f>
        <v>0</v>
      </c>
      <c r="BL174" s="21" t="s">
        <v>205</v>
      </c>
      <c r="BM174" s="21" t="s">
        <v>501</v>
      </c>
    </row>
    <row r="175" s="1" customFormat="1" ht="24" customHeight="1">
      <c r="B175" s="46"/>
      <c r="C175" s="47"/>
      <c r="D175" s="47"/>
      <c r="E175" s="47"/>
      <c r="F175" s="258" t="s">
        <v>502</v>
      </c>
      <c r="G175" s="67"/>
      <c r="H175" s="67"/>
      <c r="I175" s="67"/>
      <c r="J175" s="47"/>
      <c r="K175" s="47"/>
      <c r="L175" s="47"/>
      <c r="M175" s="47"/>
      <c r="N175" s="47"/>
      <c r="O175" s="47"/>
      <c r="P175" s="47"/>
      <c r="Q175" s="47"/>
      <c r="R175" s="48"/>
      <c r="T175" s="197"/>
      <c r="U175" s="47"/>
      <c r="V175" s="47"/>
      <c r="W175" s="47"/>
      <c r="X175" s="47"/>
      <c r="Y175" s="47"/>
      <c r="Z175" s="47"/>
      <c r="AA175" s="100"/>
      <c r="AT175" s="21" t="s">
        <v>312</v>
      </c>
      <c r="AU175" s="21" t="s">
        <v>96</v>
      </c>
    </row>
    <row r="176" s="1" customFormat="1" ht="38.25" customHeight="1">
      <c r="B176" s="46"/>
      <c r="C176" s="228" t="s">
        <v>278</v>
      </c>
      <c r="D176" s="228" t="s">
        <v>192</v>
      </c>
      <c r="E176" s="229" t="s">
        <v>503</v>
      </c>
      <c r="F176" s="230" t="s">
        <v>504</v>
      </c>
      <c r="G176" s="230"/>
      <c r="H176" s="230"/>
      <c r="I176" s="230"/>
      <c r="J176" s="231" t="s">
        <v>304</v>
      </c>
      <c r="K176" s="232">
        <v>47.210000000000001</v>
      </c>
      <c r="L176" s="233">
        <v>0</v>
      </c>
      <c r="M176" s="234"/>
      <c r="N176" s="235">
        <f>ROUND(L176*K176,2)</f>
        <v>0</v>
      </c>
      <c r="O176" s="235"/>
      <c r="P176" s="235"/>
      <c r="Q176" s="235"/>
      <c r="R176" s="48"/>
      <c r="T176" s="236" t="s">
        <v>22</v>
      </c>
      <c r="U176" s="56" t="s">
        <v>46</v>
      </c>
      <c r="V176" s="47"/>
      <c r="W176" s="237">
        <f>V176*K176</f>
        <v>0</v>
      </c>
      <c r="X176" s="237">
        <v>0.0043200000000000001</v>
      </c>
      <c r="Y176" s="237">
        <f>X176*K176</f>
        <v>0</v>
      </c>
      <c r="Z176" s="237">
        <v>0</v>
      </c>
      <c r="AA176" s="238">
        <f>Z176*K176</f>
        <v>0</v>
      </c>
      <c r="AR176" s="21" t="s">
        <v>205</v>
      </c>
      <c r="AT176" s="21" t="s">
        <v>192</v>
      </c>
      <c r="AU176" s="21" t="s">
        <v>96</v>
      </c>
      <c r="AY176" s="21" t="s">
        <v>191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ROUND(L176*K176,2)</f>
        <v>0</v>
      </c>
      <c r="BL176" s="21" t="s">
        <v>205</v>
      </c>
      <c r="BM176" s="21" t="s">
        <v>505</v>
      </c>
    </row>
    <row r="177" s="1" customFormat="1" ht="16.5" customHeight="1">
      <c r="B177" s="46"/>
      <c r="C177" s="47"/>
      <c r="D177" s="47"/>
      <c r="E177" s="47"/>
      <c r="F177" s="258" t="s">
        <v>506</v>
      </c>
      <c r="G177" s="67"/>
      <c r="H177" s="67"/>
      <c r="I177" s="67"/>
      <c r="J177" s="47"/>
      <c r="K177" s="47"/>
      <c r="L177" s="47"/>
      <c r="M177" s="47"/>
      <c r="N177" s="47"/>
      <c r="O177" s="47"/>
      <c r="P177" s="47"/>
      <c r="Q177" s="47"/>
      <c r="R177" s="48"/>
      <c r="T177" s="197"/>
      <c r="U177" s="47"/>
      <c r="V177" s="47"/>
      <c r="W177" s="47"/>
      <c r="X177" s="47"/>
      <c r="Y177" s="47"/>
      <c r="Z177" s="47"/>
      <c r="AA177" s="100"/>
      <c r="AT177" s="21" t="s">
        <v>312</v>
      </c>
      <c r="AU177" s="21" t="s">
        <v>96</v>
      </c>
    </row>
    <row r="178" s="1" customFormat="1" ht="38.25" customHeight="1">
      <c r="B178" s="46"/>
      <c r="C178" s="228" t="s">
        <v>377</v>
      </c>
      <c r="D178" s="228" t="s">
        <v>192</v>
      </c>
      <c r="E178" s="229" t="s">
        <v>507</v>
      </c>
      <c r="F178" s="230" t="s">
        <v>508</v>
      </c>
      <c r="G178" s="230"/>
      <c r="H178" s="230"/>
      <c r="I178" s="230"/>
      <c r="J178" s="231" t="s">
        <v>304</v>
      </c>
      <c r="K178" s="232">
        <v>47.210000000000001</v>
      </c>
      <c r="L178" s="233">
        <v>0</v>
      </c>
      <c r="M178" s="234"/>
      <c r="N178" s="235">
        <f>ROUND(L178*K178,2)</f>
        <v>0</v>
      </c>
      <c r="O178" s="235"/>
      <c r="P178" s="235"/>
      <c r="Q178" s="235"/>
      <c r="R178" s="48"/>
      <c r="T178" s="236" t="s">
        <v>22</v>
      </c>
      <c r="U178" s="56" t="s">
        <v>46</v>
      </c>
      <c r="V178" s="47"/>
      <c r="W178" s="237">
        <f>V178*K178</f>
        <v>0</v>
      </c>
      <c r="X178" s="237">
        <v>0</v>
      </c>
      <c r="Y178" s="237">
        <f>X178*K178</f>
        <v>0</v>
      </c>
      <c r="Z178" s="237">
        <v>0</v>
      </c>
      <c r="AA178" s="238">
        <f>Z178*K178</f>
        <v>0</v>
      </c>
      <c r="AR178" s="21" t="s">
        <v>205</v>
      </c>
      <c r="AT178" s="21" t="s">
        <v>192</v>
      </c>
      <c r="AU178" s="21" t="s">
        <v>96</v>
      </c>
      <c r="AY178" s="21" t="s">
        <v>191</v>
      </c>
      <c r="BE178" s="152">
        <f>IF(U178="základní",N178,0)</f>
        <v>0</v>
      </c>
      <c r="BF178" s="152">
        <f>IF(U178="snížená",N178,0)</f>
        <v>0</v>
      </c>
      <c r="BG178" s="152">
        <f>IF(U178="zákl. přenesená",N178,0)</f>
        <v>0</v>
      </c>
      <c r="BH178" s="152">
        <f>IF(U178="sníž. přenesená",N178,0)</f>
        <v>0</v>
      </c>
      <c r="BI178" s="152">
        <f>IF(U178="nulová",N178,0)</f>
        <v>0</v>
      </c>
      <c r="BJ178" s="21" t="s">
        <v>89</v>
      </c>
      <c r="BK178" s="152">
        <f>ROUND(L178*K178,2)</f>
        <v>0</v>
      </c>
      <c r="BL178" s="21" t="s">
        <v>205</v>
      </c>
      <c r="BM178" s="21" t="s">
        <v>509</v>
      </c>
    </row>
    <row r="179" s="1" customFormat="1" ht="16.5" customHeight="1">
      <c r="B179" s="46"/>
      <c r="C179" s="47"/>
      <c r="D179" s="47"/>
      <c r="E179" s="47"/>
      <c r="F179" s="258" t="s">
        <v>506</v>
      </c>
      <c r="G179" s="67"/>
      <c r="H179" s="67"/>
      <c r="I179" s="67"/>
      <c r="J179" s="47"/>
      <c r="K179" s="47"/>
      <c r="L179" s="47"/>
      <c r="M179" s="47"/>
      <c r="N179" s="47"/>
      <c r="O179" s="47"/>
      <c r="P179" s="47"/>
      <c r="Q179" s="47"/>
      <c r="R179" s="48"/>
      <c r="T179" s="197"/>
      <c r="U179" s="47"/>
      <c r="V179" s="47"/>
      <c r="W179" s="47"/>
      <c r="X179" s="47"/>
      <c r="Y179" s="47"/>
      <c r="Z179" s="47"/>
      <c r="AA179" s="100"/>
      <c r="AT179" s="21" t="s">
        <v>312</v>
      </c>
      <c r="AU179" s="21" t="s">
        <v>96</v>
      </c>
    </row>
    <row r="180" s="1" customFormat="1" ht="38.25" customHeight="1">
      <c r="B180" s="46"/>
      <c r="C180" s="228" t="s">
        <v>381</v>
      </c>
      <c r="D180" s="228" t="s">
        <v>192</v>
      </c>
      <c r="E180" s="229" t="s">
        <v>510</v>
      </c>
      <c r="F180" s="230" t="s">
        <v>511</v>
      </c>
      <c r="G180" s="230"/>
      <c r="H180" s="230"/>
      <c r="I180" s="230"/>
      <c r="J180" s="231" t="s">
        <v>304</v>
      </c>
      <c r="K180" s="232">
        <v>143.44999999999999</v>
      </c>
      <c r="L180" s="233">
        <v>0</v>
      </c>
      <c r="M180" s="234"/>
      <c r="N180" s="235">
        <f>ROUND(L180*K180,2)</f>
        <v>0</v>
      </c>
      <c r="O180" s="235"/>
      <c r="P180" s="235"/>
      <c r="Q180" s="235"/>
      <c r="R180" s="48"/>
      <c r="T180" s="236" t="s">
        <v>22</v>
      </c>
      <c r="U180" s="56" t="s">
        <v>46</v>
      </c>
      <c r="V180" s="47"/>
      <c r="W180" s="237">
        <f>V180*K180</f>
        <v>0</v>
      </c>
      <c r="X180" s="237">
        <v>0.00265</v>
      </c>
      <c r="Y180" s="237">
        <f>X180*K180</f>
        <v>0</v>
      </c>
      <c r="Z180" s="237">
        <v>0</v>
      </c>
      <c r="AA180" s="238">
        <f>Z180*K180</f>
        <v>0</v>
      </c>
      <c r="AR180" s="21" t="s">
        <v>205</v>
      </c>
      <c r="AT180" s="21" t="s">
        <v>192</v>
      </c>
      <c r="AU180" s="21" t="s">
        <v>96</v>
      </c>
      <c r="AY180" s="21" t="s">
        <v>191</v>
      </c>
      <c r="BE180" s="152">
        <f>IF(U180="základní",N180,0)</f>
        <v>0</v>
      </c>
      <c r="BF180" s="152">
        <f>IF(U180="snížená",N180,0)</f>
        <v>0</v>
      </c>
      <c r="BG180" s="152">
        <f>IF(U180="zákl. přenesená",N180,0)</f>
        <v>0</v>
      </c>
      <c r="BH180" s="152">
        <f>IF(U180="sníž. přenesená",N180,0)</f>
        <v>0</v>
      </c>
      <c r="BI180" s="152">
        <f>IF(U180="nulová",N180,0)</f>
        <v>0</v>
      </c>
      <c r="BJ180" s="21" t="s">
        <v>89</v>
      </c>
      <c r="BK180" s="152">
        <f>ROUND(L180*K180,2)</f>
        <v>0</v>
      </c>
      <c r="BL180" s="21" t="s">
        <v>205</v>
      </c>
      <c r="BM180" s="21" t="s">
        <v>512</v>
      </c>
    </row>
    <row r="181" s="1" customFormat="1" ht="16.5" customHeight="1">
      <c r="B181" s="46"/>
      <c r="C181" s="47"/>
      <c r="D181" s="47"/>
      <c r="E181" s="47"/>
      <c r="F181" s="258" t="s">
        <v>513</v>
      </c>
      <c r="G181" s="67"/>
      <c r="H181" s="67"/>
      <c r="I181" s="67"/>
      <c r="J181" s="47"/>
      <c r="K181" s="47"/>
      <c r="L181" s="47"/>
      <c r="M181" s="47"/>
      <c r="N181" s="47"/>
      <c r="O181" s="47"/>
      <c r="P181" s="47"/>
      <c r="Q181" s="47"/>
      <c r="R181" s="48"/>
      <c r="T181" s="197"/>
      <c r="U181" s="47"/>
      <c r="V181" s="47"/>
      <c r="W181" s="47"/>
      <c r="X181" s="47"/>
      <c r="Y181" s="47"/>
      <c r="Z181" s="47"/>
      <c r="AA181" s="100"/>
      <c r="AT181" s="21" t="s">
        <v>312</v>
      </c>
      <c r="AU181" s="21" t="s">
        <v>96</v>
      </c>
    </row>
    <row r="182" s="1" customFormat="1" ht="38.25" customHeight="1">
      <c r="B182" s="46"/>
      <c r="C182" s="228" t="s">
        <v>384</v>
      </c>
      <c r="D182" s="228" t="s">
        <v>192</v>
      </c>
      <c r="E182" s="229" t="s">
        <v>514</v>
      </c>
      <c r="F182" s="230" t="s">
        <v>515</v>
      </c>
      <c r="G182" s="230"/>
      <c r="H182" s="230"/>
      <c r="I182" s="230"/>
      <c r="J182" s="231" t="s">
        <v>304</v>
      </c>
      <c r="K182" s="232">
        <v>143.44999999999999</v>
      </c>
      <c r="L182" s="233">
        <v>0</v>
      </c>
      <c r="M182" s="234"/>
      <c r="N182" s="235">
        <f>ROUND(L182*K182,2)</f>
        <v>0</v>
      </c>
      <c r="O182" s="235"/>
      <c r="P182" s="235"/>
      <c r="Q182" s="235"/>
      <c r="R182" s="48"/>
      <c r="T182" s="236" t="s">
        <v>22</v>
      </c>
      <c r="U182" s="56" t="s">
        <v>46</v>
      </c>
      <c r="V182" s="47"/>
      <c r="W182" s="237">
        <f>V182*K182</f>
        <v>0</v>
      </c>
      <c r="X182" s="237">
        <v>0</v>
      </c>
      <c r="Y182" s="237">
        <f>X182*K182</f>
        <v>0</v>
      </c>
      <c r="Z182" s="237">
        <v>0</v>
      </c>
      <c r="AA182" s="238">
        <f>Z182*K182</f>
        <v>0</v>
      </c>
      <c r="AR182" s="21" t="s">
        <v>205</v>
      </c>
      <c r="AT182" s="21" t="s">
        <v>192</v>
      </c>
      <c r="AU182" s="21" t="s">
        <v>96</v>
      </c>
      <c r="AY182" s="21" t="s">
        <v>191</v>
      </c>
      <c r="BE182" s="152">
        <f>IF(U182="základní",N182,0)</f>
        <v>0</v>
      </c>
      <c r="BF182" s="152">
        <f>IF(U182="snížená",N182,0)</f>
        <v>0</v>
      </c>
      <c r="BG182" s="152">
        <f>IF(U182="zákl. přenesená",N182,0)</f>
        <v>0</v>
      </c>
      <c r="BH182" s="152">
        <f>IF(U182="sníž. přenesená",N182,0)</f>
        <v>0</v>
      </c>
      <c r="BI182" s="152">
        <f>IF(U182="nulová",N182,0)</f>
        <v>0</v>
      </c>
      <c r="BJ182" s="21" t="s">
        <v>89</v>
      </c>
      <c r="BK182" s="152">
        <f>ROUND(L182*K182,2)</f>
        <v>0</v>
      </c>
      <c r="BL182" s="21" t="s">
        <v>205</v>
      </c>
      <c r="BM182" s="21" t="s">
        <v>516</v>
      </c>
    </row>
    <row r="183" s="1" customFormat="1" ht="24" customHeight="1">
      <c r="B183" s="46"/>
      <c r="C183" s="47"/>
      <c r="D183" s="47"/>
      <c r="E183" s="47"/>
      <c r="F183" s="258" t="s">
        <v>517</v>
      </c>
      <c r="G183" s="67"/>
      <c r="H183" s="67"/>
      <c r="I183" s="67"/>
      <c r="J183" s="47"/>
      <c r="K183" s="47"/>
      <c r="L183" s="47"/>
      <c r="M183" s="47"/>
      <c r="N183" s="47"/>
      <c r="O183" s="47"/>
      <c r="P183" s="47"/>
      <c r="Q183" s="47"/>
      <c r="R183" s="48"/>
      <c r="T183" s="197"/>
      <c r="U183" s="47"/>
      <c r="V183" s="47"/>
      <c r="W183" s="47"/>
      <c r="X183" s="47"/>
      <c r="Y183" s="47"/>
      <c r="Z183" s="47"/>
      <c r="AA183" s="100"/>
      <c r="AT183" s="21" t="s">
        <v>312</v>
      </c>
      <c r="AU183" s="21" t="s">
        <v>96</v>
      </c>
    </row>
    <row r="184" s="1" customFormat="1" ht="25.5" customHeight="1">
      <c r="B184" s="46"/>
      <c r="C184" s="228" t="s">
        <v>389</v>
      </c>
      <c r="D184" s="228" t="s">
        <v>192</v>
      </c>
      <c r="E184" s="229" t="s">
        <v>518</v>
      </c>
      <c r="F184" s="230" t="s">
        <v>519</v>
      </c>
      <c r="G184" s="230"/>
      <c r="H184" s="230"/>
      <c r="I184" s="230"/>
      <c r="J184" s="231" t="s">
        <v>309</v>
      </c>
      <c r="K184" s="232">
        <v>0.33600000000000002</v>
      </c>
      <c r="L184" s="233">
        <v>0</v>
      </c>
      <c r="M184" s="234"/>
      <c r="N184" s="235">
        <f>ROUND(L184*K184,2)</f>
        <v>0</v>
      </c>
      <c r="O184" s="235"/>
      <c r="P184" s="235"/>
      <c r="Q184" s="235"/>
      <c r="R184" s="48"/>
      <c r="T184" s="236" t="s">
        <v>22</v>
      </c>
      <c r="U184" s="56" t="s">
        <v>46</v>
      </c>
      <c r="V184" s="47"/>
      <c r="W184" s="237">
        <f>V184*K184</f>
        <v>0</v>
      </c>
      <c r="X184" s="237">
        <v>1.0530600000000001</v>
      </c>
      <c r="Y184" s="237">
        <f>X184*K184</f>
        <v>0</v>
      </c>
      <c r="Z184" s="237">
        <v>0</v>
      </c>
      <c r="AA184" s="238">
        <f>Z184*K184</f>
        <v>0</v>
      </c>
      <c r="AR184" s="21" t="s">
        <v>205</v>
      </c>
      <c r="AT184" s="21" t="s">
        <v>192</v>
      </c>
      <c r="AU184" s="21" t="s">
        <v>96</v>
      </c>
      <c r="AY184" s="21" t="s">
        <v>191</v>
      </c>
      <c r="BE184" s="152">
        <f>IF(U184="základní",N184,0)</f>
        <v>0</v>
      </c>
      <c r="BF184" s="152">
        <f>IF(U184="snížená",N184,0)</f>
        <v>0</v>
      </c>
      <c r="BG184" s="152">
        <f>IF(U184="zákl. přenesená",N184,0)</f>
        <v>0</v>
      </c>
      <c r="BH184" s="152">
        <f>IF(U184="sníž. přenesená",N184,0)</f>
        <v>0</v>
      </c>
      <c r="BI184" s="152">
        <f>IF(U184="nulová",N184,0)</f>
        <v>0</v>
      </c>
      <c r="BJ184" s="21" t="s">
        <v>89</v>
      </c>
      <c r="BK184" s="152">
        <f>ROUND(L184*K184,2)</f>
        <v>0</v>
      </c>
      <c r="BL184" s="21" t="s">
        <v>205</v>
      </c>
      <c r="BM184" s="21" t="s">
        <v>520</v>
      </c>
    </row>
    <row r="185" s="1" customFormat="1" ht="16.5" customHeight="1">
      <c r="B185" s="46"/>
      <c r="C185" s="47"/>
      <c r="D185" s="47"/>
      <c r="E185" s="47"/>
      <c r="F185" s="258" t="s">
        <v>496</v>
      </c>
      <c r="G185" s="67"/>
      <c r="H185" s="67"/>
      <c r="I185" s="67"/>
      <c r="J185" s="47"/>
      <c r="K185" s="47"/>
      <c r="L185" s="47"/>
      <c r="M185" s="47"/>
      <c r="N185" s="47"/>
      <c r="O185" s="47"/>
      <c r="P185" s="47"/>
      <c r="Q185" s="47"/>
      <c r="R185" s="48"/>
      <c r="T185" s="197"/>
      <c r="U185" s="47"/>
      <c r="V185" s="47"/>
      <c r="W185" s="47"/>
      <c r="X185" s="47"/>
      <c r="Y185" s="47"/>
      <c r="Z185" s="47"/>
      <c r="AA185" s="100"/>
      <c r="AT185" s="21" t="s">
        <v>312</v>
      </c>
      <c r="AU185" s="21" t="s">
        <v>96</v>
      </c>
    </row>
    <row r="186" s="1" customFormat="1" ht="25.5" customHeight="1">
      <c r="B186" s="46"/>
      <c r="C186" s="228" t="s">
        <v>393</v>
      </c>
      <c r="D186" s="228" t="s">
        <v>192</v>
      </c>
      <c r="E186" s="229" t="s">
        <v>518</v>
      </c>
      <c r="F186" s="230" t="s">
        <v>519</v>
      </c>
      <c r="G186" s="230"/>
      <c r="H186" s="230"/>
      <c r="I186" s="230"/>
      <c r="J186" s="231" t="s">
        <v>309</v>
      </c>
      <c r="K186" s="232">
        <v>1.1279999999999999</v>
      </c>
      <c r="L186" s="233">
        <v>0</v>
      </c>
      <c r="M186" s="234"/>
      <c r="N186" s="235">
        <f>ROUND(L186*K186,2)</f>
        <v>0</v>
      </c>
      <c r="O186" s="235"/>
      <c r="P186" s="235"/>
      <c r="Q186" s="235"/>
      <c r="R186" s="48"/>
      <c r="T186" s="236" t="s">
        <v>22</v>
      </c>
      <c r="U186" s="56" t="s">
        <v>46</v>
      </c>
      <c r="V186" s="47"/>
      <c r="W186" s="237">
        <f>V186*K186</f>
        <v>0</v>
      </c>
      <c r="X186" s="237">
        <v>1.0530600000000001</v>
      </c>
      <c r="Y186" s="237">
        <f>X186*K186</f>
        <v>0</v>
      </c>
      <c r="Z186" s="237">
        <v>0</v>
      </c>
      <c r="AA186" s="238">
        <f>Z186*K186</f>
        <v>0</v>
      </c>
      <c r="AR186" s="21" t="s">
        <v>205</v>
      </c>
      <c r="AT186" s="21" t="s">
        <v>192</v>
      </c>
      <c r="AU186" s="21" t="s">
        <v>96</v>
      </c>
      <c r="AY186" s="21" t="s">
        <v>191</v>
      </c>
      <c r="BE186" s="152">
        <f>IF(U186="základní",N186,0)</f>
        <v>0</v>
      </c>
      <c r="BF186" s="152">
        <f>IF(U186="snížená",N186,0)</f>
        <v>0</v>
      </c>
      <c r="BG186" s="152">
        <f>IF(U186="zákl. přenesená",N186,0)</f>
        <v>0</v>
      </c>
      <c r="BH186" s="152">
        <f>IF(U186="sníž. přenesená",N186,0)</f>
        <v>0</v>
      </c>
      <c r="BI186" s="152">
        <f>IF(U186="nulová",N186,0)</f>
        <v>0</v>
      </c>
      <c r="BJ186" s="21" t="s">
        <v>89</v>
      </c>
      <c r="BK186" s="152">
        <f>ROUND(L186*K186,2)</f>
        <v>0</v>
      </c>
      <c r="BL186" s="21" t="s">
        <v>205</v>
      </c>
      <c r="BM186" s="21" t="s">
        <v>521</v>
      </c>
    </row>
    <row r="187" s="1" customFormat="1" ht="16.5" customHeight="1">
      <c r="B187" s="46"/>
      <c r="C187" s="47"/>
      <c r="D187" s="47"/>
      <c r="E187" s="47"/>
      <c r="F187" s="258" t="s">
        <v>498</v>
      </c>
      <c r="G187" s="67"/>
      <c r="H187" s="67"/>
      <c r="I187" s="67"/>
      <c r="J187" s="47"/>
      <c r="K187" s="47"/>
      <c r="L187" s="47"/>
      <c r="M187" s="47"/>
      <c r="N187" s="47"/>
      <c r="O187" s="47"/>
      <c r="P187" s="47"/>
      <c r="Q187" s="47"/>
      <c r="R187" s="48"/>
      <c r="T187" s="197"/>
      <c r="U187" s="47"/>
      <c r="V187" s="47"/>
      <c r="W187" s="47"/>
      <c r="X187" s="47"/>
      <c r="Y187" s="47"/>
      <c r="Z187" s="47"/>
      <c r="AA187" s="100"/>
      <c r="AT187" s="21" t="s">
        <v>312</v>
      </c>
      <c r="AU187" s="21" t="s">
        <v>96</v>
      </c>
    </row>
    <row r="188" s="10" customFormat="1" ht="29.88" customHeight="1">
      <c r="B188" s="215"/>
      <c r="C188" s="216"/>
      <c r="D188" s="225" t="s">
        <v>415</v>
      </c>
      <c r="E188" s="225"/>
      <c r="F188" s="225"/>
      <c r="G188" s="225"/>
      <c r="H188" s="225"/>
      <c r="I188" s="225"/>
      <c r="J188" s="225"/>
      <c r="K188" s="225"/>
      <c r="L188" s="225"/>
      <c r="M188" s="225"/>
      <c r="N188" s="226">
        <f>BK188</f>
        <v>0</v>
      </c>
      <c r="O188" s="227"/>
      <c r="P188" s="227"/>
      <c r="Q188" s="227"/>
      <c r="R188" s="218"/>
      <c r="T188" s="219"/>
      <c r="U188" s="216"/>
      <c r="V188" s="216"/>
      <c r="W188" s="220">
        <f>SUM(W189:W196)</f>
        <v>0</v>
      </c>
      <c r="X188" s="216"/>
      <c r="Y188" s="220">
        <f>SUM(Y189:Y196)</f>
        <v>0</v>
      </c>
      <c r="Z188" s="216"/>
      <c r="AA188" s="221">
        <f>SUM(AA189:AA196)</f>
        <v>0</v>
      </c>
      <c r="AR188" s="222" t="s">
        <v>89</v>
      </c>
      <c r="AT188" s="223" t="s">
        <v>80</v>
      </c>
      <c r="AU188" s="223" t="s">
        <v>89</v>
      </c>
      <c r="AY188" s="222" t="s">
        <v>191</v>
      </c>
      <c r="BK188" s="224">
        <f>SUM(BK189:BK196)</f>
        <v>0</v>
      </c>
    </row>
    <row r="189" s="1" customFormat="1" ht="25.5" customHeight="1">
      <c r="B189" s="46"/>
      <c r="C189" s="228" t="s">
        <v>398</v>
      </c>
      <c r="D189" s="228" t="s">
        <v>192</v>
      </c>
      <c r="E189" s="229" t="s">
        <v>522</v>
      </c>
      <c r="F189" s="230" t="s">
        <v>523</v>
      </c>
      <c r="G189" s="230"/>
      <c r="H189" s="230"/>
      <c r="I189" s="230"/>
      <c r="J189" s="231" t="s">
        <v>315</v>
      </c>
      <c r="K189" s="232">
        <v>6.5700000000000003</v>
      </c>
      <c r="L189" s="233">
        <v>0</v>
      </c>
      <c r="M189" s="234"/>
      <c r="N189" s="235">
        <f>ROUND(L189*K189,2)</f>
        <v>0</v>
      </c>
      <c r="O189" s="235"/>
      <c r="P189" s="235"/>
      <c r="Q189" s="235"/>
      <c r="R189" s="48"/>
      <c r="T189" s="236" t="s">
        <v>22</v>
      </c>
      <c r="U189" s="56" t="s">
        <v>46</v>
      </c>
      <c r="V189" s="47"/>
      <c r="W189" s="237">
        <f>V189*K189</f>
        <v>0</v>
      </c>
      <c r="X189" s="237">
        <v>2.45343</v>
      </c>
      <c r="Y189" s="237">
        <f>X189*K189</f>
        <v>0</v>
      </c>
      <c r="Z189" s="237">
        <v>0</v>
      </c>
      <c r="AA189" s="238">
        <f>Z189*K189</f>
        <v>0</v>
      </c>
      <c r="AR189" s="21" t="s">
        <v>205</v>
      </c>
      <c r="AT189" s="21" t="s">
        <v>192</v>
      </c>
      <c r="AU189" s="21" t="s">
        <v>96</v>
      </c>
      <c r="AY189" s="21" t="s">
        <v>191</v>
      </c>
      <c r="BE189" s="152">
        <f>IF(U189="základní",N189,0)</f>
        <v>0</v>
      </c>
      <c r="BF189" s="152">
        <f>IF(U189="snížená",N189,0)</f>
        <v>0</v>
      </c>
      <c r="BG189" s="152">
        <f>IF(U189="zákl. přenesená",N189,0)</f>
        <v>0</v>
      </c>
      <c r="BH189" s="152">
        <f>IF(U189="sníž. přenesená",N189,0)</f>
        <v>0</v>
      </c>
      <c r="BI189" s="152">
        <f>IF(U189="nulová",N189,0)</f>
        <v>0</v>
      </c>
      <c r="BJ189" s="21" t="s">
        <v>89</v>
      </c>
      <c r="BK189" s="152">
        <f>ROUND(L189*K189,2)</f>
        <v>0</v>
      </c>
      <c r="BL189" s="21" t="s">
        <v>205</v>
      </c>
      <c r="BM189" s="21" t="s">
        <v>524</v>
      </c>
    </row>
    <row r="190" s="1" customFormat="1" ht="16.5" customHeight="1">
      <c r="B190" s="46"/>
      <c r="C190" s="47"/>
      <c r="D190" s="47"/>
      <c r="E190" s="47"/>
      <c r="F190" s="258" t="s">
        <v>488</v>
      </c>
      <c r="G190" s="67"/>
      <c r="H190" s="67"/>
      <c r="I190" s="67"/>
      <c r="J190" s="47"/>
      <c r="K190" s="47"/>
      <c r="L190" s="47"/>
      <c r="M190" s="47"/>
      <c r="N190" s="47"/>
      <c r="O190" s="47"/>
      <c r="P190" s="47"/>
      <c r="Q190" s="47"/>
      <c r="R190" s="48"/>
      <c r="T190" s="197"/>
      <c r="U190" s="47"/>
      <c r="V190" s="47"/>
      <c r="W190" s="47"/>
      <c r="X190" s="47"/>
      <c r="Y190" s="47"/>
      <c r="Z190" s="47"/>
      <c r="AA190" s="100"/>
      <c r="AT190" s="21" t="s">
        <v>312</v>
      </c>
      <c r="AU190" s="21" t="s">
        <v>96</v>
      </c>
    </row>
    <row r="191" s="1" customFormat="1" ht="38.25" customHeight="1">
      <c r="B191" s="46"/>
      <c r="C191" s="228" t="s">
        <v>402</v>
      </c>
      <c r="D191" s="228" t="s">
        <v>192</v>
      </c>
      <c r="E191" s="229" t="s">
        <v>525</v>
      </c>
      <c r="F191" s="230" t="s">
        <v>526</v>
      </c>
      <c r="G191" s="230"/>
      <c r="H191" s="230"/>
      <c r="I191" s="230"/>
      <c r="J191" s="231" t="s">
        <v>304</v>
      </c>
      <c r="K191" s="232">
        <v>63.399999999999999</v>
      </c>
      <c r="L191" s="233">
        <v>0</v>
      </c>
      <c r="M191" s="234"/>
      <c r="N191" s="235">
        <f>ROUND(L191*K191,2)</f>
        <v>0</v>
      </c>
      <c r="O191" s="235"/>
      <c r="P191" s="235"/>
      <c r="Q191" s="235"/>
      <c r="R191" s="48"/>
      <c r="T191" s="236" t="s">
        <v>22</v>
      </c>
      <c r="U191" s="56" t="s">
        <v>46</v>
      </c>
      <c r="V191" s="47"/>
      <c r="W191" s="237">
        <f>V191*K191</f>
        <v>0</v>
      </c>
      <c r="X191" s="237">
        <v>0.01128</v>
      </c>
      <c r="Y191" s="237">
        <f>X191*K191</f>
        <v>0</v>
      </c>
      <c r="Z191" s="237">
        <v>0</v>
      </c>
      <c r="AA191" s="238">
        <f>Z191*K191</f>
        <v>0</v>
      </c>
      <c r="AR191" s="21" t="s">
        <v>205</v>
      </c>
      <c r="AT191" s="21" t="s">
        <v>192</v>
      </c>
      <c r="AU191" s="21" t="s">
        <v>96</v>
      </c>
      <c r="AY191" s="21" t="s">
        <v>191</v>
      </c>
      <c r="BE191" s="152">
        <f>IF(U191="základní",N191,0)</f>
        <v>0</v>
      </c>
      <c r="BF191" s="152">
        <f>IF(U191="snížená",N191,0)</f>
        <v>0</v>
      </c>
      <c r="BG191" s="152">
        <f>IF(U191="zákl. přenesená",N191,0)</f>
        <v>0</v>
      </c>
      <c r="BH191" s="152">
        <f>IF(U191="sníž. přenesená",N191,0)</f>
        <v>0</v>
      </c>
      <c r="BI191" s="152">
        <f>IF(U191="nulová",N191,0)</f>
        <v>0</v>
      </c>
      <c r="BJ191" s="21" t="s">
        <v>89</v>
      </c>
      <c r="BK191" s="152">
        <f>ROUND(L191*K191,2)</f>
        <v>0</v>
      </c>
      <c r="BL191" s="21" t="s">
        <v>205</v>
      </c>
      <c r="BM191" s="21" t="s">
        <v>527</v>
      </c>
    </row>
    <row r="192" s="1" customFormat="1" ht="16.5" customHeight="1">
      <c r="B192" s="46"/>
      <c r="C192" s="47"/>
      <c r="D192" s="47"/>
      <c r="E192" s="47"/>
      <c r="F192" s="258" t="s">
        <v>488</v>
      </c>
      <c r="G192" s="67"/>
      <c r="H192" s="67"/>
      <c r="I192" s="67"/>
      <c r="J192" s="47"/>
      <c r="K192" s="47"/>
      <c r="L192" s="47"/>
      <c r="M192" s="47"/>
      <c r="N192" s="47"/>
      <c r="O192" s="47"/>
      <c r="P192" s="47"/>
      <c r="Q192" s="47"/>
      <c r="R192" s="48"/>
      <c r="T192" s="197"/>
      <c r="U192" s="47"/>
      <c r="V192" s="47"/>
      <c r="W192" s="47"/>
      <c r="X192" s="47"/>
      <c r="Y192" s="47"/>
      <c r="Z192" s="47"/>
      <c r="AA192" s="100"/>
      <c r="AT192" s="21" t="s">
        <v>312</v>
      </c>
      <c r="AU192" s="21" t="s">
        <v>96</v>
      </c>
    </row>
    <row r="193" s="1" customFormat="1" ht="25.5" customHeight="1">
      <c r="B193" s="46"/>
      <c r="C193" s="228" t="s">
        <v>406</v>
      </c>
      <c r="D193" s="228" t="s">
        <v>192</v>
      </c>
      <c r="E193" s="229" t="s">
        <v>528</v>
      </c>
      <c r="F193" s="230" t="s">
        <v>529</v>
      </c>
      <c r="G193" s="230"/>
      <c r="H193" s="230"/>
      <c r="I193" s="230"/>
      <c r="J193" s="231" t="s">
        <v>304</v>
      </c>
      <c r="K193" s="232">
        <v>63.399999999999999</v>
      </c>
      <c r="L193" s="233">
        <v>0</v>
      </c>
      <c r="M193" s="234"/>
      <c r="N193" s="235">
        <f>ROUND(L193*K193,2)</f>
        <v>0</v>
      </c>
      <c r="O193" s="235"/>
      <c r="P193" s="235"/>
      <c r="Q193" s="235"/>
      <c r="R193" s="48"/>
      <c r="T193" s="236" t="s">
        <v>22</v>
      </c>
      <c r="U193" s="56" t="s">
        <v>46</v>
      </c>
      <c r="V193" s="47"/>
      <c r="W193" s="237">
        <f>V193*K193</f>
        <v>0</v>
      </c>
      <c r="X193" s="237">
        <v>0.0109</v>
      </c>
      <c r="Y193" s="237">
        <f>X193*K193</f>
        <v>0</v>
      </c>
      <c r="Z193" s="237">
        <v>0</v>
      </c>
      <c r="AA193" s="238">
        <f>Z193*K193</f>
        <v>0</v>
      </c>
      <c r="AR193" s="21" t="s">
        <v>205</v>
      </c>
      <c r="AT193" s="21" t="s">
        <v>192</v>
      </c>
      <c r="AU193" s="21" t="s">
        <v>96</v>
      </c>
      <c r="AY193" s="21" t="s">
        <v>191</v>
      </c>
      <c r="BE193" s="152">
        <f>IF(U193="základní",N193,0)</f>
        <v>0</v>
      </c>
      <c r="BF193" s="152">
        <f>IF(U193="snížená",N193,0)</f>
        <v>0</v>
      </c>
      <c r="BG193" s="152">
        <f>IF(U193="zákl. přenesená",N193,0)</f>
        <v>0</v>
      </c>
      <c r="BH193" s="152">
        <f>IF(U193="sníž. přenesená",N193,0)</f>
        <v>0</v>
      </c>
      <c r="BI193" s="152">
        <f>IF(U193="nulová",N193,0)</f>
        <v>0</v>
      </c>
      <c r="BJ193" s="21" t="s">
        <v>89</v>
      </c>
      <c r="BK193" s="152">
        <f>ROUND(L193*K193,2)</f>
        <v>0</v>
      </c>
      <c r="BL193" s="21" t="s">
        <v>205</v>
      </c>
      <c r="BM193" s="21" t="s">
        <v>530</v>
      </c>
    </row>
    <row r="194" s="1" customFormat="1" ht="16.5" customHeight="1">
      <c r="B194" s="46"/>
      <c r="C194" s="47"/>
      <c r="D194" s="47"/>
      <c r="E194" s="47"/>
      <c r="F194" s="258" t="s">
        <v>488</v>
      </c>
      <c r="G194" s="67"/>
      <c r="H194" s="67"/>
      <c r="I194" s="67"/>
      <c r="J194" s="47"/>
      <c r="K194" s="47"/>
      <c r="L194" s="47"/>
      <c r="M194" s="47"/>
      <c r="N194" s="47"/>
      <c r="O194" s="47"/>
      <c r="P194" s="47"/>
      <c r="Q194" s="47"/>
      <c r="R194" s="48"/>
      <c r="T194" s="197"/>
      <c r="U194" s="47"/>
      <c r="V194" s="47"/>
      <c r="W194" s="47"/>
      <c r="X194" s="47"/>
      <c r="Y194" s="47"/>
      <c r="Z194" s="47"/>
      <c r="AA194" s="100"/>
      <c r="AT194" s="21" t="s">
        <v>312</v>
      </c>
      <c r="AU194" s="21" t="s">
        <v>96</v>
      </c>
    </row>
    <row r="195" s="1" customFormat="1" ht="16.5" customHeight="1">
      <c r="B195" s="46"/>
      <c r="C195" s="228" t="s">
        <v>531</v>
      </c>
      <c r="D195" s="228" t="s">
        <v>192</v>
      </c>
      <c r="E195" s="229" t="s">
        <v>532</v>
      </c>
      <c r="F195" s="230" t="s">
        <v>533</v>
      </c>
      <c r="G195" s="230"/>
      <c r="H195" s="230"/>
      <c r="I195" s="230"/>
      <c r="J195" s="231" t="s">
        <v>309</v>
      </c>
      <c r="K195" s="232">
        <v>0.60099999999999998</v>
      </c>
      <c r="L195" s="233">
        <v>0</v>
      </c>
      <c r="M195" s="234"/>
      <c r="N195" s="235">
        <f>ROUND(L195*K195,2)</f>
        <v>0</v>
      </c>
      <c r="O195" s="235"/>
      <c r="P195" s="235"/>
      <c r="Q195" s="235"/>
      <c r="R195" s="48"/>
      <c r="T195" s="236" t="s">
        <v>22</v>
      </c>
      <c r="U195" s="56" t="s">
        <v>46</v>
      </c>
      <c r="V195" s="47"/>
      <c r="W195" s="237">
        <f>V195*K195</f>
        <v>0</v>
      </c>
      <c r="X195" s="237">
        <v>1.0530600000000001</v>
      </c>
      <c r="Y195" s="237">
        <f>X195*K195</f>
        <v>0</v>
      </c>
      <c r="Z195" s="237">
        <v>0</v>
      </c>
      <c r="AA195" s="238">
        <f>Z195*K195</f>
        <v>0</v>
      </c>
      <c r="AR195" s="21" t="s">
        <v>205</v>
      </c>
      <c r="AT195" s="21" t="s">
        <v>192</v>
      </c>
      <c r="AU195" s="21" t="s">
        <v>96</v>
      </c>
      <c r="AY195" s="21" t="s">
        <v>191</v>
      </c>
      <c r="BE195" s="152">
        <f>IF(U195="základní",N195,0)</f>
        <v>0</v>
      </c>
      <c r="BF195" s="152">
        <f>IF(U195="snížená",N195,0)</f>
        <v>0</v>
      </c>
      <c r="BG195" s="152">
        <f>IF(U195="zákl. přenesená",N195,0)</f>
        <v>0</v>
      </c>
      <c r="BH195" s="152">
        <f>IF(U195="sníž. přenesená",N195,0)</f>
        <v>0</v>
      </c>
      <c r="BI195" s="152">
        <f>IF(U195="nulová",N195,0)</f>
        <v>0</v>
      </c>
      <c r="BJ195" s="21" t="s">
        <v>89</v>
      </c>
      <c r="BK195" s="152">
        <f>ROUND(L195*K195,2)</f>
        <v>0</v>
      </c>
      <c r="BL195" s="21" t="s">
        <v>205</v>
      </c>
      <c r="BM195" s="21" t="s">
        <v>534</v>
      </c>
    </row>
    <row r="196" s="1" customFormat="1" ht="16.5" customHeight="1">
      <c r="B196" s="46"/>
      <c r="C196" s="47"/>
      <c r="D196" s="47"/>
      <c r="E196" s="47"/>
      <c r="F196" s="258" t="s">
        <v>488</v>
      </c>
      <c r="G196" s="67"/>
      <c r="H196" s="67"/>
      <c r="I196" s="67"/>
      <c r="J196" s="47"/>
      <c r="K196" s="47"/>
      <c r="L196" s="47"/>
      <c r="M196" s="47"/>
      <c r="N196" s="47"/>
      <c r="O196" s="47"/>
      <c r="P196" s="47"/>
      <c r="Q196" s="47"/>
      <c r="R196" s="48"/>
      <c r="T196" s="197"/>
      <c r="U196" s="47"/>
      <c r="V196" s="47"/>
      <c r="W196" s="47"/>
      <c r="X196" s="47"/>
      <c r="Y196" s="47"/>
      <c r="Z196" s="47"/>
      <c r="AA196" s="100"/>
      <c r="AT196" s="21" t="s">
        <v>312</v>
      </c>
      <c r="AU196" s="21" t="s">
        <v>96</v>
      </c>
    </row>
    <row r="197" s="10" customFormat="1" ht="29.88" customHeight="1">
      <c r="B197" s="215"/>
      <c r="C197" s="216"/>
      <c r="D197" s="225" t="s">
        <v>416</v>
      </c>
      <c r="E197" s="225"/>
      <c r="F197" s="225"/>
      <c r="G197" s="225"/>
      <c r="H197" s="225"/>
      <c r="I197" s="225"/>
      <c r="J197" s="225"/>
      <c r="K197" s="225"/>
      <c r="L197" s="225"/>
      <c r="M197" s="225"/>
      <c r="N197" s="226">
        <f>BK197</f>
        <v>0</v>
      </c>
      <c r="O197" s="227"/>
      <c r="P197" s="227"/>
      <c r="Q197" s="227"/>
      <c r="R197" s="218"/>
      <c r="T197" s="219"/>
      <c r="U197" s="216"/>
      <c r="V197" s="216"/>
      <c r="W197" s="220">
        <f>SUM(W198:W199)</f>
        <v>0</v>
      </c>
      <c r="X197" s="216"/>
      <c r="Y197" s="220">
        <f>SUM(Y198:Y199)</f>
        <v>0</v>
      </c>
      <c r="Z197" s="216"/>
      <c r="AA197" s="221">
        <f>SUM(AA198:AA199)</f>
        <v>0</v>
      </c>
      <c r="AR197" s="222" t="s">
        <v>89</v>
      </c>
      <c r="AT197" s="223" t="s">
        <v>80</v>
      </c>
      <c r="AU197" s="223" t="s">
        <v>89</v>
      </c>
      <c r="AY197" s="222" t="s">
        <v>191</v>
      </c>
      <c r="BK197" s="224">
        <f>SUM(BK198:BK199)</f>
        <v>0</v>
      </c>
    </row>
    <row r="198" s="1" customFormat="1" ht="38.25" customHeight="1">
      <c r="B198" s="46"/>
      <c r="C198" s="228" t="s">
        <v>535</v>
      </c>
      <c r="D198" s="228" t="s">
        <v>192</v>
      </c>
      <c r="E198" s="229" t="s">
        <v>536</v>
      </c>
      <c r="F198" s="230" t="s">
        <v>537</v>
      </c>
      <c r="G198" s="230"/>
      <c r="H198" s="230"/>
      <c r="I198" s="230"/>
      <c r="J198" s="231" t="s">
        <v>315</v>
      </c>
      <c r="K198" s="232">
        <v>51</v>
      </c>
      <c r="L198" s="233">
        <v>0</v>
      </c>
      <c r="M198" s="234"/>
      <c r="N198" s="235">
        <f>ROUND(L198*K198,2)</f>
        <v>0</v>
      </c>
      <c r="O198" s="235"/>
      <c r="P198" s="235"/>
      <c r="Q198" s="235"/>
      <c r="R198" s="48"/>
      <c r="T198" s="236" t="s">
        <v>22</v>
      </c>
      <c r="U198" s="56" t="s">
        <v>46</v>
      </c>
      <c r="V198" s="47"/>
      <c r="W198" s="237">
        <f>V198*K198</f>
        <v>0</v>
      </c>
      <c r="X198" s="237">
        <v>0.045400000000000003</v>
      </c>
      <c r="Y198" s="237">
        <f>X198*K198</f>
        <v>0</v>
      </c>
      <c r="Z198" s="237">
        <v>0</v>
      </c>
      <c r="AA198" s="238">
        <f>Z198*K198</f>
        <v>0</v>
      </c>
      <c r="AR198" s="21" t="s">
        <v>205</v>
      </c>
      <c r="AT198" s="21" t="s">
        <v>192</v>
      </c>
      <c r="AU198" s="21" t="s">
        <v>96</v>
      </c>
      <c r="AY198" s="21" t="s">
        <v>191</v>
      </c>
      <c r="BE198" s="152">
        <f>IF(U198="základní",N198,0)</f>
        <v>0</v>
      </c>
      <c r="BF198" s="152">
        <f>IF(U198="snížená",N198,0)</f>
        <v>0</v>
      </c>
      <c r="BG198" s="152">
        <f>IF(U198="zákl. přenesená",N198,0)</f>
        <v>0</v>
      </c>
      <c r="BH198" s="152">
        <f>IF(U198="sníž. přenesená",N198,0)</f>
        <v>0</v>
      </c>
      <c r="BI198" s="152">
        <f>IF(U198="nulová",N198,0)</f>
        <v>0</v>
      </c>
      <c r="BJ198" s="21" t="s">
        <v>89</v>
      </c>
      <c r="BK198" s="152">
        <f>ROUND(L198*K198,2)</f>
        <v>0</v>
      </c>
      <c r="BL198" s="21" t="s">
        <v>205</v>
      </c>
      <c r="BM198" s="21" t="s">
        <v>538</v>
      </c>
    </row>
    <row r="199" s="1" customFormat="1" ht="24" customHeight="1">
      <c r="B199" s="46"/>
      <c r="C199" s="47"/>
      <c r="D199" s="47"/>
      <c r="E199" s="47"/>
      <c r="F199" s="258" t="s">
        <v>446</v>
      </c>
      <c r="G199" s="67"/>
      <c r="H199" s="67"/>
      <c r="I199" s="67"/>
      <c r="J199" s="47"/>
      <c r="K199" s="47"/>
      <c r="L199" s="47"/>
      <c r="M199" s="47"/>
      <c r="N199" s="47"/>
      <c r="O199" s="47"/>
      <c r="P199" s="47"/>
      <c r="Q199" s="47"/>
      <c r="R199" s="48"/>
      <c r="T199" s="197"/>
      <c r="U199" s="47"/>
      <c r="V199" s="47"/>
      <c r="W199" s="47"/>
      <c r="X199" s="47"/>
      <c r="Y199" s="47"/>
      <c r="Z199" s="47"/>
      <c r="AA199" s="100"/>
      <c r="AT199" s="21" t="s">
        <v>312</v>
      </c>
      <c r="AU199" s="21" t="s">
        <v>96</v>
      </c>
    </row>
    <row r="200" s="10" customFormat="1" ht="29.88" customHeight="1">
      <c r="B200" s="215"/>
      <c r="C200" s="216"/>
      <c r="D200" s="225" t="s">
        <v>417</v>
      </c>
      <c r="E200" s="225"/>
      <c r="F200" s="225"/>
      <c r="G200" s="225"/>
      <c r="H200" s="225"/>
      <c r="I200" s="225"/>
      <c r="J200" s="225"/>
      <c r="K200" s="225"/>
      <c r="L200" s="225"/>
      <c r="M200" s="225"/>
      <c r="N200" s="226">
        <f>BK200</f>
        <v>0</v>
      </c>
      <c r="O200" s="227"/>
      <c r="P200" s="227"/>
      <c r="Q200" s="227"/>
      <c r="R200" s="218"/>
      <c r="T200" s="219"/>
      <c r="U200" s="216"/>
      <c r="V200" s="216"/>
      <c r="W200" s="220">
        <f>SUM(W201:W208)</f>
        <v>0</v>
      </c>
      <c r="X200" s="216"/>
      <c r="Y200" s="220">
        <f>SUM(Y201:Y208)</f>
        <v>0</v>
      </c>
      <c r="Z200" s="216"/>
      <c r="AA200" s="221">
        <f>SUM(AA201:AA208)</f>
        <v>0</v>
      </c>
      <c r="AR200" s="222" t="s">
        <v>89</v>
      </c>
      <c r="AT200" s="223" t="s">
        <v>80</v>
      </c>
      <c r="AU200" s="223" t="s">
        <v>89</v>
      </c>
      <c r="AY200" s="222" t="s">
        <v>191</v>
      </c>
      <c r="BK200" s="224">
        <f>SUM(BK201:BK208)</f>
        <v>0</v>
      </c>
    </row>
    <row r="201" s="1" customFormat="1" ht="38.25" customHeight="1">
      <c r="B201" s="46"/>
      <c r="C201" s="228" t="s">
        <v>539</v>
      </c>
      <c r="D201" s="228" t="s">
        <v>192</v>
      </c>
      <c r="E201" s="229" t="s">
        <v>540</v>
      </c>
      <c r="F201" s="230" t="s">
        <v>541</v>
      </c>
      <c r="G201" s="230"/>
      <c r="H201" s="230"/>
      <c r="I201" s="230"/>
      <c r="J201" s="231" t="s">
        <v>315</v>
      </c>
      <c r="K201" s="232">
        <v>4.3200000000000003</v>
      </c>
      <c r="L201" s="233">
        <v>0</v>
      </c>
      <c r="M201" s="234"/>
      <c r="N201" s="235">
        <f>ROUND(L201*K201,2)</f>
        <v>0</v>
      </c>
      <c r="O201" s="235"/>
      <c r="P201" s="235"/>
      <c r="Q201" s="235"/>
      <c r="R201" s="48"/>
      <c r="T201" s="236" t="s">
        <v>22</v>
      </c>
      <c r="U201" s="56" t="s">
        <v>46</v>
      </c>
      <c r="V201" s="47"/>
      <c r="W201" s="237">
        <f>V201*K201</f>
        <v>0</v>
      </c>
      <c r="X201" s="237">
        <v>2.45329</v>
      </c>
      <c r="Y201" s="237">
        <f>X201*K201</f>
        <v>0</v>
      </c>
      <c r="Z201" s="237">
        <v>0</v>
      </c>
      <c r="AA201" s="238">
        <f>Z201*K201</f>
        <v>0</v>
      </c>
      <c r="AR201" s="21" t="s">
        <v>205</v>
      </c>
      <c r="AT201" s="21" t="s">
        <v>192</v>
      </c>
      <c r="AU201" s="21" t="s">
        <v>96</v>
      </c>
      <c r="AY201" s="21" t="s">
        <v>191</v>
      </c>
      <c r="BE201" s="152">
        <f>IF(U201="základní",N201,0)</f>
        <v>0</v>
      </c>
      <c r="BF201" s="152">
        <f>IF(U201="snížená",N201,0)</f>
        <v>0</v>
      </c>
      <c r="BG201" s="152">
        <f>IF(U201="zákl. přenesená",N201,0)</f>
        <v>0</v>
      </c>
      <c r="BH201" s="152">
        <f>IF(U201="sníž. přenesená",N201,0)</f>
        <v>0</v>
      </c>
      <c r="BI201" s="152">
        <f>IF(U201="nulová",N201,0)</f>
        <v>0</v>
      </c>
      <c r="BJ201" s="21" t="s">
        <v>89</v>
      </c>
      <c r="BK201" s="152">
        <f>ROUND(L201*K201,2)</f>
        <v>0</v>
      </c>
      <c r="BL201" s="21" t="s">
        <v>205</v>
      </c>
      <c r="BM201" s="21" t="s">
        <v>542</v>
      </c>
    </row>
    <row r="202" s="1" customFormat="1" ht="16.5" customHeight="1">
      <c r="B202" s="46"/>
      <c r="C202" s="47"/>
      <c r="D202" s="47"/>
      <c r="E202" s="47"/>
      <c r="F202" s="258" t="s">
        <v>543</v>
      </c>
      <c r="G202" s="67"/>
      <c r="H202" s="67"/>
      <c r="I202" s="67"/>
      <c r="J202" s="47"/>
      <c r="K202" s="47"/>
      <c r="L202" s="47"/>
      <c r="M202" s="47"/>
      <c r="N202" s="47"/>
      <c r="O202" s="47"/>
      <c r="P202" s="47"/>
      <c r="Q202" s="47"/>
      <c r="R202" s="48"/>
      <c r="T202" s="197"/>
      <c r="U202" s="47"/>
      <c r="V202" s="47"/>
      <c r="W202" s="47"/>
      <c r="X202" s="47"/>
      <c r="Y202" s="47"/>
      <c r="Z202" s="47"/>
      <c r="AA202" s="100"/>
      <c r="AT202" s="21" t="s">
        <v>312</v>
      </c>
      <c r="AU202" s="21" t="s">
        <v>96</v>
      </c>
    </row>
    <row r="203" s="1" customFormat="1" ht="25.5" customHeight="1">
      <c r="B203" s="46"/>
      <c r="C203" s="228" t="s">
        <v>544</v>
      </c>
      <c r="D203" s="228" t="s">
        <v>192</v>
      </c>
      <c r="E203" s="229" t="s">
        <v>545</v>
      </c>
      <c r="F203" s="230" t="s">
        <v>546</v>
      </c>
      <c r="G203" s="230"/>
      <c r="H203" s="230"/>
      <c r="I203" s="230"/>
      <c r="J203" s="231" t="s">
        <v>315</v>
      </c>
      <c r="K203" s="232">
        <v>4.3200000000000003</v>
      </c>
      <c r="L203" s="233">
        <v>0</v>
      </c>
      <c r="M203" s="234"/>
      <c r="N203" s="235">
        <f>ROUND(L203*K203,2)</f>
        <v>0</v>
      </c>
      <c r="O203" s="235"/>
      <c r="P203" s="235"/>
      <c r="Q203" s="235"/>
      <c r="R203" s="48"/>
      <c r="T203" s="236" t="s">
        <v>22</v>
      </c>
      <c r="U203" s="56" t="s">
        <v>46</v>
      </c>
      <c r="V203" s="47"/>
      <c r="W203" s="237">
        <f>V203*K203</f>
        <v>0</v>
      </c>
      <c r="X203" s="237">
        <v>0</v>
      </c>
      <c r="Y203" s="237">
        <f>X203*K203</f>
        <v>0</v>
      </c>
      <c r="Z203" s="237">
        <v>0</v>
      </c>
      <c r="AA203" s="238">
        <f>Z203*K203</f>
        <v>0</v>
      </c>
      <c r="AR203" s="21" t="s">
        <v>205</v>
      </c>
      <c r="AT203" s="21" t="s">
        <v>192</v>
      </c>
      <c r="AU203" s="21" t="s">
        <v>96</v>
      </c>
      <c r="AY203" s="21" t="s">
        <v>191</v>
      </c>
      <c r="BE203" s="152">
        <f>IF(U203="základní",N203,0)</f>
        <v>0</v>
      </c>
      <c r="BF203" s="152">
        <f>IF(U203="snížená",N203,0)</f>
        <v>0</v>
      </c>
      <c r="BG203" s="152">
        <f>IF(U203="zákl. přenesená",N203,0)</f>
        <v>0</v>
      </c>
      <c r="BH203" s="152">
        <f>IF(U203="sníž. přenesená",N203,0)</f>
        <v>0</v>
      </c>
      <c r="BI203" s="152">
        <f>IF(U203="nulová",N203,0)</f>
        <v>0</v>
      </c>
      <c r="BJ203" s="21" t="s">
        <v>89</v>
      </c>
      <c r="BK203" s="152">
        <f>ROUND(L203*K203,2)</f>
        <v>0</v>
      </c>
      <c r="BL203" s="21" t="s">
        <v>205</v>
      </c>
      <c r="BM203" s="21" t="s">
        <v>547</v>
      </c>
    </row>
    <row r="204" s="1" customFormat="1" ht="16.5" customHeight="1">
      <c r="B204" s="46"/>
      <c r="C204" s="47"/>
      <c r="D204" s="47"/>
      <c r="E204" s="47"/>
      <c r="F204" s="258" t="s">
        <v>543</v>
      </c>
      <c r="G204" s="67"/>
      <c r="H204" s="67"/>
      <c r="I204" s="67"/>
      <c r="J204" s="47"/>
      <c r="K204" s="47"/>
      <c r="L204" s="47"/>
      <c r="M204" s="47"/>
      <c r="N204" s="47"/>
      <c r="O204" s="47"/>
      <c r="P204" s="47"/>
      <c r="Q204" s="47"/>
      <c r="R204" s="48"/>
      <c r="T204" s="197"/>
      <c r="U204" s="47"/>
      <c r="V204" s="47"/>
      <c r="W204" s="47"/>
      <c r="X204" s="47"/>
      <c r="Y204" s="47"/>
      <c r="Z204" s="47"/>
      <c r="AA204" s="100"/>
      <c r="AT204" s="21" t="s">
        <v>312</v>
      </c>
      <c r="AU204" s="21" t="s">
        <v>96</v>
      </c>
    </row>
    <row r="205" s="1" customFormat="1" ht="38.25" customHeight="1">
      <c r="B205" s="46"/>
      <c r="C205" s="228" t="s">
        <v>548</v>
      </c>
      <c r="D205" s="228" t="s">
        <v>192</v>
      </c>
      <c r="E205" s="229" t="s">
        <v>549</v>
      </c>
      <c r="F205" s="230" t="s">
        <v>550</v>
      </c>
      <c r="G205" s="230"/>
      <c r="H205" s="230"/>
      <c r="I205" s="230"/>
      <c r="J205" s="231" t="s">
        <v>315</v>
      </c>
      <c r="K205" s="232">
        <v>4.3200000000000003</v>
      </c>
      <c r="L205" s="233">
        <v>0</v>
      </c>
      <c r="M205" s="234"/>
      <c r="N205" s="235">
        <f>ROUND(L205*K205,2)</f>
        <v>0</v>
      </c>
      <c r="O205" s="235"/>
      <c r="P205" s="235"/>
      <c r="Q205" s="235"/>
      <c r="R205" s="48"/>
      <c r="T205" s="236" t="s">
        <v>22</v>
      </c>
      <c r="U205" s="56" t="s">
        <v>46</v>
      </c>
      <c r="V205" s="47"/>
      <c r="W205" s="237">
        <f>V205*K205</f>
        <v>0</v>
      </c>
      <c r="X205" s="237">
        <v>0</v>
      </c>
      <c r="Y205" s="237">
        <f>X205*K205</f>
        <v>0</v>
      </c>
      <c r="Z205" s="237">
        <v>0</v>
      </c>
      <c r="AA205" s="238">
        <f>Z205*K205</f>
        <v>0</v>
      </c>
      <c r="AR205" s="21" t="s">
        <v>205</v>
      </c>
      <c r="AT205" s="21" t="s">
        <v>192</v>
      </c>
      <c r="AU205" s="21" t="s">
        <v>96</v>
      </c>
      <c r="AY205" s="21" t="s">
        <v>191</v>
      </c>
      <c r="BE205" s="152">
        <f>IF(U205="základní",N205,0)</f>
        <v>0</v>
      </c>
      <c r="BF205" s="152">
        <f>IF(U205="snížená",N205,0)</f>
        <v>0</v>
      </c>
      <c r="BG205" s="152">
        <f>IF(U205="zákl. přenesená",N205,0)</f>
        <v>0</v>
      </c>
      <c r="BH205" s="152">
        <f>IF(U205="sníž. přenesená",N205,0)</f>
        <v>0</v>
      </c>
      <c r="BI205" s="152">
        <f>IF(U205="nulová",N205,0)</f>
        <v>0</v>
      </c>
      <c r="BJ205" s="21" t="s">
        <v>89</v>
      </c>
      <c r="BK205" s="152">
        <f>ROUND(L205*K205,2)</f>
        <v>0</v>
      </c>
      <c r="BL205" s="21" t="s">
        <v>205</v>
      </c>
      <c r="BM205" s="21" t="s">
        <v>551</v>
      </c>
    </row>
    <row r="206" s="1" customFormat="1" ht="16.5" customHeight="1">
      <c r="B206" s="46"/>
      <c r="C206" s="47"/>
      <c r="D206" s="47"/>
      <c r="E206" s="47"/>
      <c r="F206" s="258" t="s">
        <v>543</v>
      </c>
      <c r="G206" s="67"/>
      <c r="H206" s="67"/>
      <c r="I206" s="67"/>
      <c r="J206" s="47"/>
      <c r="K206" s="47"/>
      <c r="L206" s="47"/>
      <c r="M206" s="47"/>
      <c r="N206" s="47"/>
      <c r="O206" s="47"/>
      <c r="P206" s="47"/>
      <c r="Q206" s="47"/>
      <c r="R206" s="48"/>
      <c r="T206" s="197"/>
      <c r="U206" s="47"/>
      <c r="V206" s="47"/>
      <c r="W206" s="47"/>
      <c r="X206" s="47"/>
      <c r="Y206" s="47"/>
      <c r="Z206" s="47"/>
      <c r="AA206" s="100"/>
      <c r="AT206" s="21" t="s">
        <v>312</v>
      </c>
      <c r="AU206" s="21" t="s">
        <v>96</v>
      </c>
    </row>
    <row r="207" s="1" customFormat="1" ht="16.5" customHeight="1">
      <c r="B207" s="46"/>
      <c r="C207" s="228" t="s">
        <v>552</v>
      </c>
      <c r="D207" s="228" t="s">
        <v>192</v>
      </c>
      <c r="E207" s="229" t="s">
        <v>553</v>
      </c>
      <c r="F207" s="230" t="s">
        <v>554</v>
      </c>
      <c r="G207" s="230"/>
      <c r="H207" s="230"/>
      <c r="I207" s="230"/>
      <c r="J207" s="231" t="s">
        <v>309</v>
      </c>
      <c r="K207" s="232">
        <v>0.22800000000000001</v>
      </c>
      <c r="L207" s="233">
        <v>0</v>
      </c>
      <c r="M207" s="234"/>
      <c r="N207" s="235">
        <f>ROUND(L207*K207,2)</f>
        <v>0</v>
      </c>
      <c r="O207" s="235"/>
      <c r="P207" s="235"/>
      <c r="Q207" s="235"/>
      <c r="R207" s="48"/>
      <c r="T207" s="236" t="s">
        <v>22</v>
      </c>
      <c r="U207" s="56" t="s">
        <v>46</v>
      </c>
      <c r="V207" s="47"/>
      <c r="W207" s="237">
        <f>V207*K207</f>
        <v>0</v>
      </c>
      <c r="X207" s="237">
        <v>1.0530600000000001</v>
      </c>
      <c r="Y207" s="237">
        <f>X207*K207</f>
        <v>0</v>
      </c>
      <c r="Z207" s="237">
        <v>0</v>
      </c>
      <c r="AA207" s="238">
        <f>Z207*K207</f>
        <v>0</v>
      </c>
      <c r="AR207" s="21" t="s">
        <v>205</v>
      </c>
      <c r="AT207" s="21" t="s">
        <v>192</v>
      </c>
      <c r="AU207" s="21" t="s">
        <v>96</v>
      </c>
      <c r="AY207" s="21" t="s">
        <v>191</v>
      </c>
      <c r="BE207" s="152">
        <f>IF(U207="základní",N207,0)</f>
        <v>0</v>
      </c>
      <c r="BF207" s="152">
        <f>IF(U207="snížená",N207,0)</f>
        <v>0</v>
      </c>
      <c r="BG207" s="152">
        <f>IF(U207="zákl. přenesená",N207,0)</f>
        <v>0</v>
      </c>
      <c r="BH207" s="152">
        <f>IF(U207="sníž. přenesená",N207,0)</f>
        <v>0</v>
      </c>
      <c r="BI207" s="152">
        <f>IF(U207="nulová",N207,0)</f>
        <v>0</v>
      </c>
      <c r="BJ207" s="21" t="s">
        <v>89</v>
      </c>
      <c r="BK207" s="152">
        <f>ROUND(L207*K207,2)</f>
        <v>0</v>
      </c>
      <c r="BL207" s="21" t="s">
        <v>205</v>
      </c>
      <c r="BM207" s="21" t="s">
        <v>555</v>
      </c>
    </row>
    <row r="208" s="1" customFormat="1" ht="16.5" customHeight="1">
      <c r="B208" s="46"/>
      <c r="C208" s="47"/>
      <c r="D208" s="47"/>
      <c r="E208" s="47"/>
      <c r="F208" s="258" t="s">
        <v>543</v>
      </c>
      <c r="G208" s="67"/>
      <c r="H208" s="67"/>
      <c r="I208" s="67"/>
      <c r="J208" s="47"/>
      <c r="K208" s="47"/>
      <c r="L208" s="47"/>
      <c r="M208" s="47"/>
      <c r="N208" s="47"/>
      <c r="O208" s="47"/>
      <c r="P208" s="47"/>
      <c r="Q208" s="47"/>
      <c r="R208" s="48"/>
      <c r="T208" s="197"/>
      <c r="U208" s="47"/>
      <c r="V208" s="47"/>
      <c r="W208" s="47"/>
      <c r="X208" s="47"/>
      <c r="Y208" s="47"/>
      <c r="Z208" s="47"/>
      <c r="AA208" s="100"/>
      <c r="AT208" s="21" t="s">
        <v>312</v>
      </c>
      <c r="AU208" s="21" t="s">
        <v>96</v>
      </c>
    </row>
    <row r="209" s="10" customFormat="1" ht="29.88" customHeight="1">
      <c r="B209" s="215"/>
      <c r="C209" s="216"/>
      <c r="D209" s="225" t="s">
        <v>418</v>
      </c>
      <c r="E209" s="225"/>
      <c r="F209" s="225"/>
      <c r="G209" s="225"/>
      <c r="H209" s="225"/>
      <c r="I209" s="225"/>
      <c r="J209" s="225"/>
      <c r="K209" s="225"/>
      <c r="L209" s="225"/>
      <c r="M209" s="225"/>
      <c r="N209" s="226">
        <f>BK209</f>
        <v>0</v>
      </c>
      <c r="O209" s="227"/>
      <c r="P209" s="227"/>
      <c r="Q209" s="227"/>
      <c r="R209" s="218"/>
      <c r="T209" s="219"/>
      <c r="U209" s="216"/>
      <c r="V209" s="216"/>
      <c r="W209" s="220">
        <f>W210</f>
        <v>0</v>
      </c>
      <c r="X209" s="216"/>
      <c r="Y209" s="220">
        <f>Y210</f>
        <v>0</v>
      </c>
      <c r="Z209" s="216"/>
      <c r="AA209" s="221">
        <f>AA210</f>
        <v>0</v>
      </c>
      <c r="AR209" s="222" t="s">
        <v>89</v>
      </c>
      <c r="AT209" s="223" t="s">
        <v>80</v>
      </c>
      <c r="AU209" s="223" t="s">
        <v>89</v>
      </c>
      <c r="AY209" s="222" t="s">
        <v>191</v>
      </c>
      <c r="BK209" s="224">
        <f>BK210</f>
        <v>0</v>
      </c>
    </row>
    <row r="210" s="1" customFormat="1" ht="25.5" customHeight="1">
      <c r="B210" s="46"/>
      <c r="C210" s="228" t="s">
        <v>556</v>
      </c>
      <c r="D210" s="228" t="s">
        <v>192</v>
      </c>
      <c r="E210" s="229" t="s">
        <v>557</v>
      </c>
      <c r="F210" s="230" t="s">
        <v>558</v>
      </c>
      <c r="G210" s="230"/>
      <c r="H210" s="230"/>
      <c r="I210" s="230"/>
      <c r="J210" s="231" t="s">
        <v>309</v>
      </c>
      <c r="K210" s="232">
        <v>532.16399999999999</v>
      </c>
      <c r="L210" s="233">
        <v>0</v>
      </c>
      <c r="M210" s="234"/>
      <c r="N210" s="235">
        <f>ROUND(L210*K210,2)</f>
        <v>0</v>
      </c>
      <c r="O210" s="235"/>
      <c r="P210" s="235"/>
      <c r="Q210" s="235"/>
      <c r="R210" s="48"/>
      <c r="T210" s="236" t="s">
        <v>22</v>
      </c>
      <c r="U210" s="56" t="s">
        <v>46</v>
      </c>
      <c r="V210" s="47"/>
      <c r="W210" s="237">
        <f>V210*K210</f>
        <v>0</v>
      </c>
      <c r="X210" s="237">
        <v>0</v>
      </c>
      <c r="Y210" s="237">
        <f>X210*K210</f>
        <v>0</v>
      </c>
      <c r="Z210" s="237">
        <v>0</v>
      </c>
      <c r="AA210" s="238">
        <f>Z210*K210</f>
        <v>0</v>
      </c>
      <c r="AR210" s="21" t="s">
        <v>205</v>
      </c>
      <c r="AT210" s="21" t="s">
        <v>192</v>
      </c>
      <c r="AU210" s="21" t="s">
        <v>96</v>
      </c>
      <c r="AY210" s="21" t="s">
        <v>191</v>
      </c>
      <c r="BE210" s="152">
        <f>IF(U210="základní",N210,0)</f>
        <v>0</v>
      </c>
      <c r="BF210" s="152">
        <f>IF(U210="snížená",N210,0)</f>
        <v>0</v>
      </c>
      <c r="BG210" s="152">
        <f>IF(U210="zákl. přenesená",N210,0)</f>
        <v>0</v>
      </c>
      <c r="BH210" s="152">
        <f>IF(U210="sníž. přenesená",N210,0)</f>
        <v>0</v>
      </c>
      <c r="BI210" s="152">
        <f>IF(U210="nulová",N210,0)</f>
        <v>0</v>
      </c>
      <c r="BJ210" s="21" t="s">
        <v>89</v>
      </c>
      <c r="BK210" s="152">
        <f>ROUND(L210*K210,2)</f>
        <v>0</v>
      </c>
      <c r="BL210" s="21" t="s">
        <v>205</v>
      </c>
      <c r="BM210" s="21" t="s">
        <v>559</v>
      </c>
    </row>
    <row r="211" s="10" customFormat="1" ht="37.44" customHeight="1">
      <c r="B211" s="215"/>
      <c r="C211" s="216"/>
      <c r="D211" s="217" t="s">
        <v>419</v>
      </c>
      <c r="E211" s="217"/>
      <c r="F211" s="217"/>
      <c r="G211" s="217"/>
      <c r="H211" s="217"/>
      <c r="I211" s="217"/>
      <c r="J211" s="217"/>
      <c r="K211" s="217"/>
      <c r="L211" s="217"/>
      <c r="M211" s="217"/>
      <c r="N211" s="259">
        <f>BK211</f>
        <v>0</v>
      </c>
      <c r="O211" s="260"/>
      <c r="P211" s="260"/>
      <c r="Q211" s="260"/>
      <c r="R211" s="218"/>
      <c r="T211" s="219"/>
      <c r="U211" s="216"/>
      <c r="V211" s="216"/>
      <c r="W211" s="220">
        <f>W212+W236+W248</f>
        <v>0</v>
      </c>
      <c r="X211" s="216"/>
      <c r="Y211" s="220">
        <f>Y212+Y236+Y248</f>
        <v>0</v>
      </c>
      <c r="Z211" s="216"/>
      <c r="AA211" s="221">
        <f>AA212+AA236+AA248</f>
        <v>0</v>
      </c>
      <c r="AR211" s="222" t="s">
        <v>96</v>
      </c>
      <c r="AT211" s="223" t="s">
        <v>80</v>
      </c>
      <c r="AU211" s="223" t="s">
        <v>81</v>
      </c>
      <c r="AY211" s="222" t="s">
        <v>191</v>
      </c>
      <c r="BK211" s="224">
        <f>BK212+BK236+BK248</f>
        <v>0</v>
      </c>
    </row>
    <row r="212" s="10" customFormat="1" ht="19.92" customHeight="1">
      <c r="B212" s="215"/>
      <c r="C212" s="216"/>
      <c r="D212" s="225" t="s">
        <v>420</v>
      </c>
      <c r="E212" s="225"/>
      <c r="F212" s="225"/>
      <c r="G212" s="225"/>
      <c r="H212" s="225"/>
      <c r="I212" s="225"/>
      <c r="J212" s="225"/>
      <c r="K212" s="225"/>
      <c r="L212" s="225"/>
      <c r="M212" s="225"/>
      <c r="N212" s="226">
        <f>BK212</f>
        <v>0</v>
      </c>
      <c r="O212" s="227"/>
      <c r="P212" s="227"/>
      <c r="Q212" s="227"/>
      <c r="R212" s="218"/>
      <c r="T212" s="219"/>
      <c r="U212" s="216"/>
      <c r="V212" s="216"/>
      <c r="W212" s="220">
        <f>SUM(W213:W235)</f>
        <v>0</v>
      </c>
      <c r="X212" s="216"/>
      <c r="Y212" s="220">
        <f>SUM(Y213:Y235)</f>
        <v>0</v>
      </c>
      <c r="Z212" s="216"/>
      <c r="AA212" s="221">
        <f>SUM(AA213:AA235)</f>
        <v>0</v>
      </c>
      <c r="AR212" s="222" t="s">
        <v>96</v>
      </c>
      <c r="AT212" s="223" t="s">
        <v>80</v>
      </c>
      <c r="AU212" s="223" t="s">
        <v>89</v>
      </c>
      <c r="AY212" s="222" t="s">
        <v>191</v>
      </c>
      <c r="BK212" s="224">
        <f>SUM(BK213:BK235)</f>
        <v>0</v>
      </c>
    </row>
    <row r="213" s="1" customFormat="1" ht="38.25" customHeight="1">
      <c r="B213" s="46"/>
      <c r="C213" s="228" t="s">
        <v>560</v>
      </c>
      <c r="D213" s="228" t="s">
        <v>192</v>
      </c>
      <c r="E213" s="229" t="s">
        <v>561</v>
      </c>
      <c r="F213" s="230" t="s">
        <v>562</v>
      </c>
      <c r="G213" s="230"/>
      <c r="H213" s="230"/>
      <c r="I213" s="230"/>
      <c r="J213" s="231" t="s">
        <v>304</v>
      </c>
      <c r="K213" s="232">
        <v>399.92000000000002</v>
      </c>
      <c r="L213" s="233">
        <v>0</v>
      </c>
      <c r="M213" s="234"/>
      <c r="N213" s="235">
        <f>ROUND(L213*K213,2)</f>
        <v>0</v>
      </c>
      <c r="O213" s="235"/>
      <c r="P213" s="235"/>
      <c r="Q213" s="235"/>
      <c r="R213" s="48"/>
      <c r="T213" s="236" t="s">
        <v>22</v>
      </c>
      <c r="U213" s="56" t="s">
        <v>46</v>
      </c>
      <c r="V213" s="47"/>
      <c r="W213" s="237">
        <f>V213*K213</f>
        <v>0</v>
      </c>
      <c r="X213" s="237">
        <v>0</v>
      </c>
      <c r="Y213" s="237">
        <f>X213*K213</f>
        <v>0</v>
      </c>
      <c r="Z213" s="237">
        <v>0</v>
      </c>
      <c r="AA213" s="238">
        <f>Z213*K213</f>
        <v>0</v>
      </c>
      <c r="AR213" s="21" t="s">
        <v>251</v>
      </c>
      <c r="AT213" s="21" t="s">
        <v>192</v>
      </c>
      <c r="AU213" s="21" t="s">
        <v>96</v>
      </c>
      <c r="AY213" s="21" t="s">
        <v>191</v>
      </c>
      <c r="BE213" s="152">
        <f>IF(U213="základní",N213,0)</f>
        <v>0</v>
      </c>
      <c r="BF213" s="152">
        <f>IF(U213="snížená",N213,0)</f>
        <v>0</v>
      </c>
      <c r="BG213" s="152">
        <f>IF(U213="zákl. přenesená",N213,0)</f>
        <v>0</v>
      </c>
      <c r="BH213" s="152">
        <f>IF(U213="sníž. přenesená",N213,0)</f>
        <v>0</v>
      </c>
      <c r="BI213" s="152">
        <f>IF(U213="nulová",N213,0)</f>
        <v>0</v>
      </c>
      <c r="BJ213" s="21" t="s">
        <v>89</v>
      </c>
      <c r="BK213" s="152">
        <f>ROUND(L213*K213,2)</f>
        <v>0</v>
      </c>
      <c r="BL213" s="21" t="s">
        <v>251</v>
      </c>
      <c r="BM213" s="21" t="s">
        <v>563</v>
      </c>
    </row>
    <row r="214" s="1" customFormat="1" ht="24" customHeight="1">
      <c r="B214" s="46"/>
      <c r="C214" s="47"/>
      <c r="D214" s="47"/>
      <c r="E214" s="47"/>
      <c r="F214" s="258" t="s">
        <v>564</v>
      </c>
      <c r="G214" s="67"/>
      <c r="H214" s="67"/>
      <c r="I214" s="67"/>
      <c r="J214" s="47"/>
      <c r="K214" s="47"/>
      <c r="L214" s="47"/>
      <c r="M214" s="47"/>
      <c r="N214" s="47"/>
      <c r="O214" s="47"/>
      <c r="P214" s="47"/>
      <c r="Q214" s="47"/>
      <c r="R214" s="48"/>
      <c r="T214" s="197"/>
      <c r="U214" s="47"/>
      <c r="V214" s="47"/>
      <c r="W214" s="47"/>
      <c r="X214" s="47"/>
      <c r="Y214" s="47"/>
      <c r="Z214" s="47"/>
      <c r="AA214" s="100"/>
      <c r="AT214" s="21" t="s">
        <v>312</v>
      </c>
      <c r="AU214" s="21" t="s">
        <v>96</v>
      </c>
    </row>
    <row r="215" s="1" customFormat="1" ht="16.5" customHeight="1">
      <c r="B215" s="46"/>
      <c r="C215" s="250" t="s">
        <v>565</v>
      </c>
      <c r="D215" s="250" t="s">
        <v>306</v>
      </c>
      <c r="E215" s="251" t="s">
        <v>566</v>
      </c>
      <c r="F215" s="252" t="s">
        <v>567</v>
      </c>
      <c r="G215" s="252"/>
      <c r="H215" s="252"/>
      <c r="I215" s="252"/>
      <c r="J215" s="253" t="s">
        <v>309</v>
      </c>
      <c r="K215" s="254">
        <v>0.12</v>
      </c>
      <c r="L215" s="255">
        <v>0</v>
      </c>
      <c r="M215" s="256"/>
      <c r="N215" s="257">
        <f>ROUND(L215*K215,2)</f>
        <v>0</v>
      </c>
      <c r="O215" s="235"/>
      <c r="P215" s="235"/>
      <c r="Q215" s="235"/>
      <c r="R215" s="48"/>
      <c r="T215" s="236" t="s">
        <v>22</v>
      </c>
      <c r="U215" s="56" t="s">
        <v>46</v>
      </c>
      <c r="V215" s="47"/>
      <c r="W215" s="237">
        <f>V215*K215</f>
        <v>0</v>
      </c>
      <c r="X215" s="237">
        <v>1</v>
      </c>
      <c r="Y215" s="237">
        <f>X215*K215</f>
        <v>0</v>
      </c>
      <c r="Z215" s="237">
        <v>0</v>
      </c>
      <c r="AA215" s="238">
        <f>Z215*K215</f>
        <v>0</v>
      </c>
      <c r="AR215" s="21" t="s">
        <v>531</v>
      </c>
      <c r="AT215" s="21" t="s">
        <v>306</v>
      </c>
      <c r="AU215" s="21" t="s">
        <v>96</v>
      </c>
      <c r="AY215" s="21" t="s">
        <v>191</v>
      </c>
      <c r="BE215" s="152">
        <f>IF(U215="základní",N215,0)</f>
        <v>0</v>
      </c>
      <c r="BF215" s="152">
        <f>IF(U215="snížená",N215,0)</f>
        <v>0</v>
      </c>
      <c r="BG215" s="152">
        <f>IF(U215="zákl. přenesená",N215,0)</f>
        <v>0</v>
      </c>
      <c r="BH215" s="152">
        <f>IF(U215="sníž. přenesená",N215,0)</f>
        <v>0</v>
      </c>
      <c r="BI215" s="152">
        <f>IF(U215="nulová",N215,0)</f>
        <v>0</v>
      </c>
      <c r="BJ215" s="21" t="s">
        <v>89</v>
      </c>
      <c r="BK215" s="152">
        <f>ROUND(L215*K215,2)</f>
        <v>0</v>
      </c>
      <c r="BL215" s="21" t="s">
        <v>251</v>
      </c>
      <c r="BM215" s="21" t="s">
        <v>568</v>
      </c>
    </row>
    <row r="216" s="1" customFormat="1" ht="24" customHeight="1">
      <c r="B216" s="46"/>
      <c r="C216" s="47"/>
      <c r="D216" s="47"/>
      <c r="E216" s="47"/>
      <c r="F216" s="258" t="s">
        <v>569</v>
      </c>
      <c r="G216" s="67"/>
      <c r="H216" s="67"/>
      <c r="I216" s="67"/>
      <c r="J216" s="47"/>
      <c r="K216" s="47"/>
      <c r="L216" s="47"/>
      <c r="M216" s="47"/>
      <c r="N216" s="47"/>
      <c r="O216" s="47"/>
      <c r="P216" s="47"/>
      <c r="Q216" s="47"/>
      <c r="R216" s="48"/>
      <c r="T216" s="197"/>
      <c r="U216" s="47"/>
      <c r="V216" s="47"/>
      <c r="W216" s="47"/>
      <c r="X216" s="47"/>
      <c r="Y216" s="47"/>
      <c r="Z216" s="47"/>
      <c r="AA216" s="100"/>
      <c r="AT216" s="21" t="s">
        <v>312</v>
      </c>
      <c r="AU216" s="21" t="s">
        <v>96</v>
      </c>
    </row>
    <row r="217" s="1" customFormat="1" ht="25.5" customHeight="1">
      <c r="B217" s="46"/>
      <c r="C217" s="228" t="s">
        <v>570</v>
      </c>
      <c r="D217" s="228" t="s">
        <v>192</v>
      </c>
      <c r="E217" s="229" t="s">
        <v>571</v>
      </c>
      <c r="F217" s="230" t="s">
        <v>572</v>
      </c>
      <c r="G217" s="230"/>
      <c r="H217" s="230"/>
      <c r="I217" s="230"/>
      <c r="J217" s="231" t="s">
        <v>304</v>
      </c>
      <c r="K217" s="232">
        <v>232.50999999999999</v>
      </c>
      <c r="L217" s="233">
        <v>0</v>
      </c>
      <c r="M217" s="234"/>
      <c r="N217" s="235">
        <f>ROUND(L217*K217,2)</f>
        <v>0</v>
      </c>
      <c r="O217" s="235"/>
      <c r="P217" s="235"/>
      <c r="Q217" s="235"/>
      <c r="R217" s="48"/>
      <c r="T217" s="236" t="s">
        <v>22</v>
      </c>
      <c r="U217" s="56" t="s">
        <v>46</v>
      </c>
      <c r="V217" s="47"/>
      <c r="W217" s="237">
        <f>V217*K217</f>
        <v>0</v>
      </c>
      <c r="X217" s="237">
        <v>0</v>
      </c>
      <c r="Y217" s="237">
        <f>X217*K217</f>
        <v>0</v>
      </c>
      <c r="Z217" s="237">
        <v>0</v>
      </c>
      <c r="AA217" s="238">
        <f>Z217*K217</f>
        <v>0</v>
      </c>
      <c r="AR217" s="21" t="s">
        <v>251</v>
      </c>
      <c r="AT217" s="21" t="s">
        <v>192</v>
      </c>
      <c r="AU217" s="21" t="s">
        <v>96</v>
      </c>
      <c r="AY217" s="21" t="s">
        <v>191</v>
      </c>
      <c r="BE217" s="152">
        <f>IF(U217="základní",N217,0)</f>
        <v>0</v>
      </c>
      <c r="BF217" s="152">
        <f>IF(U217="snížená",N217,0)</f>
        <v>0</v>
      </c>
      <c r="BG217" s="152">
        <f>IF(U217="zákl. přenesená",N217,0)</f>
        <v>0</v>
      </c>
      <c r="BH217" s="152">
        <f>IF(U217="sníž. přenesená",N217,0)</f>
        <v>0</v>
      </c>
      <c r="BI217" s="152">
        <f>IF(U217="nulová",N217,0)</f>
        <v>0</v>
      </c>
      <c r="BJ217" s="21" t="s">
        <v>89</v>
      </c>
      <c r="BK217" s="152">
        <f>ROUND(L217*K217,2)</f>
        <v>0</v>
      </c>
      <c r="BL217" s="21" t="s">
        <v>251</v>
      </c>
      <c r="BM217" s="21" t="s">
        <v>573</v>
      </c>
    </row>
    <row r="218" s="1" customFormat="1" ht="24" customHeight="1">
      <c r="B218" s="46"/>
      <c r="C218" s="47"/>
      <c r="D218" s="47"/>
      <c r="E218" s="47"/>
      <c r="F218" s="258" t="s">
        <v>574</v>
      </c>
      <c r="G218" s="67"/>
      <c r="H218" s="67"/>
      <c r="I218" s="67"/>
      <c r="J218" s="47"/>
      <c r="K218" s="47"/>
      <c r="L218" s="47"/>
      <c r="M218" s="47"/>
      <c r="N218" s="47"/>
      <c r="O218" s="47"/>
      <c r="P218" s="47"/>
      <c r="Q218" s="47"/>
      <c r="R218" s="48"/>
      <c r="T218" s="197"/>
      <c r="U218" s="47"/>
      <c r="V218" s="47"/>
      <c r="W218" s="47"/>
      <c r="X218" s="47"/>
      <c r="Y218" s="47"/>
      <c r="Z218" s="47"/>
      <c r="AA218" s="100"/>
      <c r="AT218" s="21" t="s">
        <v>312</v>
      </c>
      <c r="AU218" s="21" t="s">
        <v>96</v>
      </c>
    </row>
    <row r="219" s="1" customFormat="1" ht="16.5" customHeight="1">
      <c r="B219" s="46"/>
      <c r="C219" s="250" t="s">
        <v>575</v>
      </c>
      <c r="D219" s="250" t="s">
        <v>306</v>
      </c>
      <c r="E219" s="251" t="s">
        <v>566</v>
      </c>
      <c r="F219" s="252" t="s">
        <v>567</v>
      </c>
      <c r="G219" s="252"/>
      <c r="H219" s="252"/>
      <c r="I219" s="252"/>
      <c r="J219" s="253" t="s">
        <v>309</v>
      </c>
      <c r="K219" s="254">
        <v>0.081000000000000003</v>
      </c>
      <c r="L219" s="255">
        <v>0</v>
      </c>
      <c r="M219" s="256"/>
      <c r="N219" s="257">
        <f>ROUND(L219*K219,2)</f>
        <v>0</v>
      </c>
      <c r="O219" s="235"/>
      <c r="P219" s="235"/>
      <c r="Q219" s="235"/>
      <c r="R219" s="48"/>
      <c r="T219" s="236" t="s">
        <v>22</v>
      </c>
      <c r="U219" s="56" t="s">
        <v>46</v>
      </c>
      <c r="V219" s="47"/>
      <c r="W219" s="237">
        <f>V219*K219</f>
        <v>0</v>
      </c>
      <c r="X219" s="237">
        <v>1</v>
      </c>
      <c r="Y219" s="237">
        <f>X219*K219</f>
        <v>0</v>
      </c>
      <c r="Z219" s="237">
        <v>0</v>
      </c>
      <c r="AA219" s="238">
        <f>Z219*K219</f>
        <v>0</v>
      </c>
      <c r="AR219" s="21" t="s">
        <v>531</v>
      </c>
      <c r="AT219" s="21" t="s">
        <v>306</v>
      </c>
      <c r="AU219" s="21" t="s">
        <v>96</v>
      </c>
      <c r="AY219" s="21" t="s">
        <v>191</v>
      </c>
      <c r="BE219" s="152">
        <f>IF(U219="základní",N219,0)</f>
        <v>0</v>
      </c>
      <c r="BF219" s="152">
        <f>IF(U219="snížená",N219,0)</f>
        <v>0</v>
      </c>
      <c r="BG219" s="152">
        <f>IF(U219="zákl. přenesená",N219,0)</f>
        <v>0</v>
      </c>
      <c r="BH219" s="152">
        <f>IF(U219="sníž. přenesená",N219,0)</f>
        <v>0</v>
      </c>
      <c r="BI219" s="152">
        <f>IF(U219="nulová",N219,0)</f>
        <v>0</v>
      </c>
      <c r="BJ219" s="21" t="s">
        <v>89</v>
      </c>
      <c r="BK219" s="152">
        <f>ROUND(L219*K219,2)</f>
        <v>0</v>
      </c>
      <c r="BL219" s="21" t="s">
        <v>251</v>
      </c>
      <c r="BM219" s="21" t="s">
        <v>576</v>
      </c>
    </row>
    <row r="220" s="1" customFormat="1" ht="24" customHeight="1">
      <c r="B220" s="46"/>
      <c r="C220" s="47"/>
      <c r="D220" s="47"/>
      <c r="E220" s="47"/>
      <c r="F220" s="258" t="s">
        <v>569</v>
      </c>
      <c r="G220" s="67"/>
      <c r="H220" s="67"/>
      <c r="I220" s="67"/>
      <c r="J220" s="47"/>
      <c r="K220" s="47"/>
      <c r="L220" s="47"/>
      <c r="M220" s="47"/>
      <c r="N220" s="47"/>
      <c r="O220" s="47"/>
      <c r="P220" s="47"/>
      <c r="Q220" s="47"/>
      <c r="R220" s="48"/>
      <c r="T220" s="197"/>
      <c r="U220" s="47"/>
      <c r="V220" s="47"/>
      <c r="W220" s="47"/>
      <c r="X220" s="47"/>
      <c r="Y220" s="47"/>
      <c r="Z220" s="47"/>
      <c r="AA220" s="100"/>
      <c r="AT220" s="21" t="s">
        <v>312</v>
      </c>
      <c r="AU220" s="21" t="s">
        <v>96</v>
      </c>
    </row>
    <row r="221" s="1" customFormat="1" ht="25.5" customHeight="1">
      <c r="B221" s="46"/>
      <c r="C221" s="228" t="s">
        <v>577</v>
      </c>
      <c r="D221" s="228" t="s">
        <v>192</v>
      </c>
      <c r="E221" s="229" t="s">
        <v>578</v>
      </c>
      <c r="F221" s="230" t="s">
        <v>579</v>
      </c>
      <c r="G221" s="230"/>
      <c r="H221" s="230"/>
      <c r="I221" s="230"/>
      <c r="J221" s="231" t="s">
        <v>304</v>
      </c>
      <c r="K221" s="232">
        <v>799.84000000000003</v>
      </c>
      <c r="L221" s="233">
        <v>0</v>
      </c>
      <c r="M221" s="234"/>
      <c r="N221" s="235">
        <f>ROUND(L221*K221,2)</f>
        <v>0</v>
      </c>
      <c r="O221" s="235"/>
      <c r="P221" s="235"/>
      <c r="Q221" s="235"/>
      <c r="R221" s="48"/>
      <c r="T221" s="236" t="s">
        <v>22</v>
      </c>
      <c r="U221" s="56" t="s">
        <v>46</v>
      </c>
      <c r="V221" s="47"/>
      <c r="W221" s="237">
        <f>V221*K221</f>
        <v>0</v>
      </c>
      <c r="X221" s="237">
        <v>0.00040000000000000002</v>
      </c>
      <c r="Y221" s="237">
        <f>X221*K221</f>
        <v>0</v>
      </c>
      <c r="Z221" s="237">
        <v>0</v>
      </c>
      <c r="AA221" s="238">
        <f>Z221*K221</f>
        <v>0</v>
      </c>
      <c r="AR221" s="21" t="s">
        <v>251</v>
      </c>
      <c r="AT221" s="21" t="s">
        <v>192</v>
      </c>
      <c r="AU221" s="21" t="s">
        <v>96</v>
      </c>
      <c r="AY221" s="21" t="s">
        <v>191</v>
      </c>
      <c r="BE221" s="152">
        <f>IF(U221="základní",N221,0)</f>
        <v>0</v>
      </c>
      <c r="BF221" s="152">
        <f>IF(U221="snížená",N221,0)</f>
        <v>0</v>
      </c>
      <c r="BG221" s="152">
        <f>IF(U221="zákl. přenesená",N221,0)</f>
        <v>0</v>
      </c>
      <c r="BH221" s="152">
        <f>IF(U221="sníž. přenesená",N221,0)</f>
        <v>0</v>
      </c>
      <c r="BI221" s="152">
        <f>IF(U221="nulová",N221,0)</f>
        <v>0</v>
      </c>
      <c r="BJ221" s="21" t="s">
        <v>89</v>
      </c>
      <c r="BK221" s="152">
        <f>ROUND(L221*K221,2)</f>
        <v>0</v>
      </c>
      <c r="BL221" s="21" t="s">
        <v>251</v>
      </c>
      <c r="BM221" s="21" t="s">
        <v>580</v>
      </c>
    </row>
    <row r="222" s="1" customFormat="1" ht="24" customHeight="1">
      <c r="B222" s="46"/>
      <c r="C222" s="47"/>
      <c r="D222" s="47"/>
      <c r="E222" s="47"/>
      <c r="F222" s="258" t="s">
        <v>564</v>
      </c>
      <c r="G222" s="67"/>
      <c r="H222" s="67"/>
      <c r="I222" s="67"/>
      <c r="J222" s="47"/>
      <c r="K222" s="47"/>
      <c r="L222" s="47"/>
      <c r="M222" s="47"/>
      <c r="N222" s="47"/>
      <c r="O222" s="47"/>
      <c r="P222" s="47"/>
      <c r="Q222" s="47"/>
      <c r="R222" s="48"/>
      <c r="T222" s="197"/>
      <c r="U222" s="47"/>
      <c r="V222" s="47"/>
      <c r="W222" s="47"/>
      <c r="X222" s="47"/>
      <c r="Y222" s="47"/>
      <c r="Z222" s="47"/>
      <c r="AA222" s="100"/>
      <c r="AT222" s="21" t="s">
        <v>312</v>
      </c>
      <c r="AU222" s="21" t="s">
        <v>96</v>
      </c>
    </row>
    <row r="223" s="1" customFormat="1" ht="25.5" customHeight="1">
      <c r="B223" s="46"/>
      <c r="C223" s="250" t="s">
        <v>581</v>
      </c>
      <c r="D223" s="250" t="s">
        <v>306</v>
      </c>
      <c r="E223" s="251" t="s">
        <v>582</v>
      </c>
      <c r="F223" s="252" t="s">
        <v>583</v>
      </c>
      <c r="G223" s="252"/>
      <c r="H223" s="252"/>
      <c r="I223" s="252"/>
      <c r="J223" s="253" t="s">
        <v>304</v>
      </c>
      <c r="K223" s="254">
        <v>439.91199999999998</v>
      </c>
      <c r="L223" s="255">
        <v>0</v>
      </c>
      <c r="M223" s="256"/>
      <c r="N223" s="257">
        <f>ROUND(L223*K223,2)</f>
        <v>0</v>
      </c>
      <c r="O223" s="235"/>
      <c r="P223" s="235"/>
      <c r="Q223" s="235"/>
      <c r="R223" s="48"/>
      <c r="T223" s="236" t="s">
        <v>22</v>
      </c>
      <c r="U223" s="56" t="s">
        <v>46</v>
      </c>
      <c r="V223" s="47"/>
      <c r="W223" s="237">
        <f>V223*K223</f>
        <v>0</v>
      </c>
      <c r="X223" s="237">
        <v>0.0045399999999999998</v>
      </c>
      <c r="Y223" s="237">
        <f>X223*K223</f>
        <v>0</v>
      </c>
      <c r="Z223" s="237">
        <v>0</v>
      </c>
      <c r="AA223" s="238">
        <f>Z223*K223</f>
        <v>0</v>
      </c>
      <c r="AR223" s="21" t="s">
        <v>531</v>
      </c>
      <c r="AT223" s="21" t="s">
        <v>306</v>
      </c>
      <c r="AU223" s="21" t="s">
        <v>96</v>
      </c>
      <c r="AY223" s="21" t="s">
        <v>191</v>
      </c>
      <c r="BE223" s="152">
        <f>IF(U223="základní",N223,0)</f>
        <v>0</v>
      </c>
      <c r="BF223" s="152">
        <f>IF(U223="snížená",N223,0)</f>
        <v>0</v>
      </c>
      <c r="BG223" s="152">
        <f>IF(U223="zákl. přenesená",N223,0)</f>
        <v>0</v>
      </c>
      <c r="BH223" s="152">
        <f>IF(U223="sníž. přenesená",N223,0)</f>
        <v>0</v>
      </c>
      <c r="BI223" s="152">
        <f>IF(U223="nulová",N223,0)</f>
        <v>0</v>
      </c>
      <c r="BJ223" s="21" t="s">
        <v>89</v>
      </c>
      <c r="BK223" s="152">
        <f>ROUND(L223*K223,2)</f>
        <v>0</v>
      </c>
      <c r="BL223" s="21" t="s">
        <v>251</v>
      </c>
      <c r="BM223" s="21" t="s">
        <v>584</v>
      </c>
    </row>
    <row r="224" s="1" customFormat="1" ht="25.5" customHeight="1">
      <c r="B224" s="46"/>
      <c r="C224" s="250" t="s">
        <v>585</v>
      </c>
      <c r="D224" s="250" t="s">
        <v>306</v>
      </c>
      <c r="E224" s="251" t="s">
        <v>586</v>
      </c>
      <c r="F224" s="252" t="s">
        <v>587</v>
      </c>
      <c r="G224" s="252"/>
      <c r="H224" s="252"/>
      <c r="I224" s="252"/>
      <c r="J224" s="253" t="s">
        <v>304</v>
      </c>
      <c r="K224" s="254">
        <v>439.91199999999998</v>
      </c>
      <c r="L224" s="255">
        <v>0</v>
      </c>
      <c r="M224" s="256"/>
      <c r="N224" s="257">
        <f>ROUND(L224*K224,2)</f>
        <v>0</v>
      </c>
      <c r="O224" s="235"/>
      <c r="P224" s="235"/>
      <c r="Q224" s="235"/>
      <c r="R224" s="48"/>
      <c r="T224" s="236" t="s">
        <v>22</v>
      </c>
      <c r="U224" s="56" t="s">
        <v>46</v>
      </c>
      <c r="V224" s="47"/>
      <c r="W224" s="237">
        <f>V224*K224</f>
        <v>0</v>
      </c>
      <c r="X224" s="237">
        <v>0.0045399999999999998</v>
      </c>
      <c r="Y224" s="237">
        <f>X224*K224</f>
        <v>0</v>
      </c>
      <c r="Z224" s="237">
        <v>0</v>
      </c>
      <c r="AA224" s="238">
        <f>Z224*K224</f>
        <v>0</v>
      </c>
      <c r="AR224" s="21" t="s">
        <v>531</v>
      </c>
      <c r="AT224" s="21" t="s">
        <v>306</v>
      </c>
      <c r="AU224" s="21" t="s">
        <v>96</v>
      </c>
      <c r="AY224" s="21" t="s">
        <v>191</v>
      </c>
      <c r="BE224" s="152">
        <f>IF(U224="základní",N224,0)</f>
        <v>0</v>
      </c>
      <c r="BF224" s="152">
        <f>IF(U224="snížená",N224,0)</f>
        <v>0</v>
      </c>
      <c r="BG224" s="152">
        <f>IF(U224="zákl. přenesená",N224,0)</f>
        <v>0</v>
      </c>
      <c r="BH224" s="152">
        <f>IF(U224="sníž. přenesená",N224,0)</f>
        <v>0</v>
      </c>
      <c r="BI224" s="152">
        <f>IF(U224="nulová",N224,0)</f>
        <v>0</v>
      </c>
      <c r="BJ224" s="21" t="s">
        <v>89</v>
      </c>
      <c r="BK224" s="152">
        <f>ROUND(L224*K224,2)</f>
        <v>0</v>
      </c>
      <c r="BL224" s="21" t="s">
        <v>251</v>
      </c>
      <c r="BM224" s="21" t="s">
        <v>588</v>
      </c>
    </row>
    <row r="225" s="1" customFormat="1" ht="25.5" customHeight="1">
      <c r="B225" s="46"/>
      <c r="C225" s="228" t="s">
        <v>589</v>
      </c>
      <c r="D225" s="228" t="s">
        <v>192</v>
      </c>
      <c r="E225" s="229" t="s">
        <v>590</v>
      </c>
      <c r="F225" s="230" t="s">
        <v>591</v>
      </c>
      <c r="G225" s="230"/>
      <c r="H225" s="230"/>
      <c r="I225" s="230"/>
      <c r="J225" s="231" t="s">
        <v>304</v>
      </c>
      <c r="K225" s="232">
        <v>465.01999999999998</v>
      </c>
      <c r="L225" s="233">
        <v>0</v>
      </c>
      <c r="M225" s="234"/>
      <c r="N225" s="235">
        <f>ROUND(L225*K225,2)</f>
        <v>0</v>
      </c>
      <c r="O225" s="235"/>
      <c r="P225" s="235"/>
      <c r="Q225" s="235"/>
      <c r="R225" s="48"/>
      <c r="T225" s="236" t="s">
        <v>22</v>
      </c>
      <c r="U225" s="56" t="s">
        <v>46</v>
      </c>
      <c r="V225" s="47"/>
      <c r="W225" s="237">
        <f>V225*K225</f>
        <v>0</v>
      </c>
      <c r="X225" s="237">
        <v>0.00040000000000000002</v>
      </c>
      <c r="Y225" s="237">
        <f>X225*K225</f>
        <v>0</v>
      </c>
      <c r="Z225" s="237">
        <v>0</v>
      </c>
      <c r="AA225" s="238">
        <f>Z225*K225</f>
        <v>0</v>
      </c>
      <c r="AR225" s="21" t="s">
        <v>251</v>
      </c>
      <c r="AT225" s="21" t="s">
        <v>192</v>
      </c>
      <c r="AU225" s="21" t="s">
        <v>96</v>
      </c>
      <c r="AY225" s="21" t="s">
        <v>191</v>
      </c>
      <c r="BE225" s="152">
        <f>IF(U225="základní",N225,0)</f>
        <v>0</v>
      </c>
      <c r="BF225" s="152">
        <f>IF(U225="snížená",N225,0)</f>
        <v>0</v>
      </c>
      <c r="BG225" s="152">
        <f>IF(U225="zákl. přenesená",N225,0)</f>
        <v>0</v>
      </c>
      <c r="BH225" s="152">
        <f>IF(U225="sníž. přenesená",N225,0)</f>
        <v>0</v>
      </c>
      <c r="BI225" s="152">
        <f>IF(U225="nulová",N225,0)</f>
        <v>0</v>
      </c>
      <c r="BJ225" s="21" t="s">
        <v>89</v>
      </c>
      <c r="BK225" s="152">
        <f>ROUND(L225*K225,2)</f>
        <v>0</v>
      </c>
      <c r="BL225" s="21" t="s">
        <v>251</v>
      </c>
      <c r="BM225" s="21" t="s">
        <v>592</v>
      </c>
    </row>
    <row r="226" s="1" customFormat="1" ht="24" customHeight="1">
      <c r="B226" s="46"/>
      <c r="C226" s="47"/>
      <c r="D226" s="47"/>
      <c r="E226" s="47"/>
      <c r="F226" s="258" t="s">
        <v>574</v>
      </c>
      <c r="G226" s="67"/>
      <c r="H226" s="67"/>
      <c r="I226" s="67"/>
      <c r="J226" s="47"/>
      <c r="K226" s="47"/>
      <c r="L226" s="47"/>
      <c r="M226" s="47"/>
      <c r="N226" s="47"/>
      <c r="O226" s="47"/>
      <c r="P226" s="47"/>
      <c r="Q226" s="47"/>
      <c r="R226" s="48"/>
      <c r="T226" s="197"/>
      <c r="U226" s="47"/>
      <c r="V226" s="47"/>
      <c r="W226" s="47"/>
      <c r="X226" s="47"/>
      <c r="Y226" s="47"/>
      <c r="Z226" s="47"/>
      <c r="AA226" s="100"/>
      <c r="AT226" s="21" t="s">
        <v>312</v>
      </c>
      <c r="AU226" s="21" t="s">
        <v>96</v>
      </c>
    </row>
    <row r="227" s="1" customFormat="1" ht="25.5" customHeight="1">
      <c r="B227" s="46"/>
      <c r="C227" s="250" t="s">
        <v>593</v>
      </c>
      <c r="D227" s="250" t="s">
        <v>306</v>
      </c>
      <c r="E227" s="251" t="s">
        <v>582</v>
      </c>
      <c r="F227" s="252" t="s">
        <v>583</v>
      </c>
      <c r="G227" s="252"/>
      <c r="H227" s="252"/>
      <c r="I227" s="252"/>
      <c r="J227" s="253" t="s">
        <v>304</v>
      </c>
      <c r="K227" s="254">
        <v>255.761</v>
      </c>
      <c r="L227" s="255">
        <v>0</v>
      </c>
      <c r="M227" s="256"/>
      <c r="N227" s="257">
        <f>ROUND(L227*K227,2)</f>
        <v>0</v>
      </c>
      <c r="O227" s="235"/>
      <c r="P227" s="235"/>
      <c r="Q227" s="235"/>
      <c r="R227" s="48"/>
      <c r="T227" s="236" t="s">
        <v>22</v>
      </c>
      <c r="U227" s="56" t="s">
        <v>46</v>
      </c>
      <c r="V227" s="47"/>
      <c r="W227" s="237">
        <f>V227*K227</f>
        <v>0</v>
      </c>
      <c r="X227" s="237">
        <v>0.0045399999999999998</v>
      </c>
      <c r="Y227" s="237">
        <f>X227*K227</f>
        <v>0</v>
      </c>
      <c r="Z227" s="237">
        <v>0</v>
      </c>
      <c r="AA227" s="238">
        <f>Z227*K227</f>
        <v>0</v>
      </c>
      <c r="AR227" s="21" t="s">
        <v>531</v>
      </c>
      <c r="AT227" s="21" t="s">
        <v>306</v>
      </c>
      <c r="AU227" s="21" t="s">
        <v>96</v>
      </c>
      <c r="AY227" s="21" t="s">
        <v>191</v>
      </c>
      <c r="BE227" s="152">
        <f>IF(U227="základní",N227,0)</f>
        <v>0</v>
      </c>
      <c r="BF227" s="152">
        <f>IF(U227="snížená",N227,0)</f>
        <v>0</v>
      </c>
      <c r="BG227" s="152">
        <f>IF(U227="zákl. přenesená",N227,0)</f>
        <v>0</v>
      </c>
      <c r="BH227" s="152">
        <f>IF(U227="sníž. přenesená",N227,0)</f>
        <v>0</v>
      </c>
      <c r="BI227" s="152">
        <f>IF(U227="nulová",N227,0)</f>
        <v>0</v>
      </c>
      <c r="BJ227" s="21" t="s">
        <v>89</v>
      </c>
      <c r="BK227" s="152">
        <f>ROUND(L227*K227,2)</f>
        <v>0</v>
      </c>
      <c r="BL227" s="21" t="s">
        <v>251</v>
      </c>
      <c r="BM227" s="21" t="s">
        <v>594</v>
      </c>
    </row>
    <row r="228" s="1" customFormat="1" ht="25.5" customHeight="1">
      <c r="B228" s="46"/>
      <c r="C228" s="250" t="s">
        <v>595</v>
      </c>
      <c r="D228" s="250" t="s">
        <v>306</v>
      </c>
      <c r="E228" s="251" t="s">
        <v>586</v>
      </c>
      <c r="F228" s="252" t="s">
        <v>587</v>
      </c>
      <c r="G228" s="252"/>
      <c r="H228" s="252"/>
      <c r="I228" s="252"/>
      <c r="J228" s="253" t="s">
        <v>304</v>
      </c>
      <c r="K228" s="254">
        <v>255.761</v>
      </c>
      <c r="L228" s="255">
        <v>0</v>
      </c>
      <c r="M228" s="256"/>
      <c r="N228" s="257">
        <f>ROUND(L228*K228,2)</f>
        <v>0</v>
      </c>
      <c r="O228" s="235"/>
      <c r="P228" s="235"/>
      <c r="Q228" s="235"/>
      <c r="R228" s="48"/>
      <c r="T228" s="236" t="s">
        <v>22</v>
      </c>
      <c r="U228" s="56" t="s">
        <v>46</v>
      </c>
      <c r="V228" s="47"/>
      <c r="W228" s="237">
        <f>V228*K228</f>
        <v>0</v>
      </c>
      <c r="X228" s="237">
        <v>0.0045399999999999998</v>
      </c>
      <c r="Y228" s="237">
        <f>X228*K228</f>
        <v>0</v>
      </c>
      <c r="Z228" s="237">
        <v>0</v>
      </c>
      <c r="AA228" s="238">
        <f>Z228*K228</f>
        <v>0</v>
      </c>
      <c r="AR228" s="21" t="s">
        <v>531</v>
      </c>
      <c r="AT228" s="21" t="s">
        <v>306</v>
      </c>
      <c r="AU228" s="21" t="s">
        <v>96</v>
      </c>
      <c r="AY228" s="21" t="s">
        <v>191</v>
      </c>
      <c r="BE228" s="152">
        <f>IF(U228="základní",N228,0)</f>
        <v>0</v>
      </c>
      <c r="BF228" s="152">
        <f>IF(U228="snížená",N228,0)</f>
        <v>0</v>
      </c>
      <c r="BG228" s="152">
        <f>IF(U228="zákl. přenesená",N228,0)</f>
        <v>0</v>
      </c>
      <c r="BH228" s="152">
        <f>IF(U228="sníž. přenesená",N228,0)</f>
        <v>0</v>
      </c>
      <c r="BI228" s="152">
        <f>IF(U228="nulová",N228,0)</f>
        <v>0</v>
      </c>
      <c r="BJ228" s="21" t="s">
        <v>89</v>
      </c>
      <c r="BK228" s="152">
        <f>ROUND(L228*K228,2)</f>
        <v>0</v>
      </c>
      <c r="BL228" s="21" t="s">
        <v>251</v>
      </c>
      <c r="BM228" s="21" t="s">
        <v>596</v>
      </c>
    </row>
    <row r="229" s="1" customFormat="1" ht="25.5" customHeight="1">
      <c r="B229" s="46"/>
      <c r="C229" s="228" t="s">
        <v>597</v>
      </c>
      <c r="D229" s="228" t="s">
        <v>192</v>
      </c>
      <c r="E229" s="229" t="s">
        <v>598</v>
      </c>
      <c r="F229" s="230" t="s">
        <v>599</v>
      </c>
      <c r="G229" s="230"/>
      <c r="H229" s="230"/>
      <c r="I229" s="230"/>
      <c r="J229" s="231" t="s">
        <v>348</v>
      </c>
      <c r="K229" s="232">
        <v>352.69999999999999</v>
      </c>
      <c r="L229" s="233">
        <v>0</v>
      </c>
      <c r="M229" s="234"/>
      <c r="N229" s="235">
        <f>ROUND(L229*K229,2)</f>
        <v>0</v>
      </c>
      <c r="O229" s="235"/>
      <c r="P229" s="235"/>
      <c r="Q229" s="235"/>
      <c r="R229" s="48"/>
      <c r="T229" s="236" t="s">
        <v>22</v>
      </c>
      <c r="U229" s="56" t="s">
        <v>46</v>
      </c>
      <c r="V229" s="47"/>
      <c r="W229" s="237">
        <f>V229*K229</f>
        <v>0</v>
      </c>
      <c r="X229" s="237">
        <v>0.00020000000000000001</v>
      </c>
      <c r="Y229" s="237">
        <f>X229*K229</f>
        <v>0</v>
      </c>
      <c r="Z229" s="237">
        <v>0</v>
      </c>
      <c r="AA229" s="238">
        <f>Z229*K229</f>
        <v>0</v>
      </c>
      <c r="AR229" s="21" t="s">
        <v>251</v>
      </c>
      <c r="AT229" s="21" t="s">
        <v>192</v>
      </c>
      <c r="AU229" s="21" t="s">
        <v>96</v>
      </c>
      <c r="AY229" s="21" t="s">
        <v>191</v>
      </c>
      <c r="BE229" s="152">
        <f>IF(U229="základní",N229,0)</f>
        <v>0</v>
      </c>
      <c r="BF229" s="152">
        <f>IF(U229="snížená",N229,0)</f>
        <v>0</v>
      </c>
      <c r="BG229" s="152">
        <f>IF(U229="zákl. přenesená",N229,0)</f>
        <v>0</v>
      </c>
      <c r="BH229" s="152">
        <f>IF(U229="sníž. přenesená",N229,0)</f>
        <v>0</v>
      </c>
      <c r="BI229" s="152">
        <f>IF(U229="nulová",N229,0)</f>
        <v>0</v>
      </c>
      <c r="BJ229" s="21" t="s">
        <v>89</v>
      </c>
      <c r="BK229" s="152">
        <f>ROUND(L229*K229,2)</f>
        <v>0</v>
      </c>
      <c r="BL229" s="21" t="s">
        <v>251</v>
      </c>
      <c r="BM229" s="21" t="s">
        <v>600</v>
      </c>
    </row>
    <row r="230" s="1" customFormat="1" ht="24" customHeight="1">
      <c r="B230" s="46"/>
      <c r="C230" s="47"/>
      <c r="D230" s="47"/>
      <c r="E230" s="47"/>
      <c r="F230" s="258" t="s">
        <v>601</v>
      </c>
      <c r="G230" s="67"/>
      <c r="H230" s="67"/>
      <c r="I230" s="67"/>
      <c r="J230" s="47"/>
      <c r="K230" s="47"/>
      <c r="L230" s="47"/>
      <c r="M230" s="47"/>
      <c r="N230" s="47"/>
      <c r="O230" s="47"/>
      <c r="P230" s="47"/>
      <c r="Q230" s="47"/>
      <c r="R230" s="48"/>
      <c r="T230" s="197"/>
      <c r="U230" s="47"/>
      <c r="V230" s="47"/>
      <c r="W230" s="47"/>
      <c r="X230" s="47"/>
      <c r="Y230" s="47"/>
      <c r="Z230" s="47"/>
      <c r="AA230" s="100"/>
      <c r="AT230" s="21" t="s">
        <v>312</v>
      </c>
      <c r="AU230" s="21" t="s">
        <v>96</v>
      </c>
    </row>
    <row r="231" s="1" customFormat="1" ht="25.5" customHeight="1">
      <c r="B231" s="46"/>
      <c r="C231" s="250" t="s">
        <v>602</v>
      </c>
      <c r="D231" s="250" t="s">
        <v>306</v>
      </c>
      <c r="E231" s="251" t="s">
        <v>582</v>
      </c>
      <c r="F231" s="252" t="s">
        <v>583</v>
      </c>
      <c r="G231" s="252"/>
      <c r="H231" s="252"/>
      <c r="I231" s="252"/>
      <c r="J231" s="253" t="s">
        <v>304</v>
      </c>
      <c r="K231" s="254">
        <v>193.98500000000001</v>
      </c>
      <c r="L231" s="255">
        <v>0</v>
      </c>
      <c r="M231" s="256"/>
      <c r="N231" s="257">
        <f>ROUND(L231*K231,2)</f>
        <v>0</v>
      </c>
      <c r="O231" s="235"/>
      <c r="P231" s="235"/>
      <c r="Q231" s="235"/>
      <c r="R231" s="48"/>
      <c r="T231" s="236" t="s">
        <v>22</v>
      </c>
      <c r="U231" s="56" t="s">
        <v>46</v>
      </c>
      <c r="V231" s="47"/>
      <c r="W231" s="237">
        <f>V231*K231</f>
        <v>0</v>
      </c>
      <c r="X231" s="237">
        <v>0.0045399999999999998</v>
      </c>
      <c r="Y231" s="237">
        <f>X231*K231</f>
        <v>0</v>
      </c>
      <c r="Z231" s="237">
        <v>0</v>
      </c>
      <c r="AA231" s="238">
        <f>Z231*K231</f>
        <v>0</v>
      </c>
      <c r="AR231" s="21" t="s">
        <v>531</v>
      </c>
      <c r="AT231" s="21" t="s">
        <v>306</v>
      </c>
      <c r="AU231" s="21" t="s">
        <v>96</v>
      </c>
      <c r="AY231" s="21" t="s">
        <v>191</v>
      </c>
      <c r="BE231" s="152">
        <f>IF(U231="základní",N231,0)</f>
        <v>0</v>
      </c>
      <c r="BF231" s="152">
        <f>IF(U231="snížená",N231,0)</f>
        <v>0</v>
      </c>
      <c r="BG231" s="152">
        <f>IF(U231="zákl. přenesená",N231,0)</f>
        <v>0</v>
      </c>
      <c r="BH231" s="152">
        <f>IF(U231="sníž. přenesená",N231,0)</f>
        <v>0</v>
      </c>
      <c r="BI231" s="152">
        <f>IF(U231="nulová",N231,0)</f>
        <v>0</v>
      </c>
      <c r="BJ231" s="21" t="s">
        <v>89</v>
      </c>
      <c r="BK231" s="152">
        <f>ROUND(L231*K231,2)</f>
        <v>0</v>
      </c>
      <c r="BL231" s="21" t="s">
        <v>251</v>
      </c>
      <c r="BM231" s="21" t="s">
        <v>603</v>
      </c>
    </row>
    <row r="232" s="1" customFormat="1" ht="25.5" customHeight="1">
      <c r="B232" s="46"/>
      <c r="C232" s="250" t="s">
        <v>604</v>
      </c>
      <c r="D232" s="250" t="s">
        <v>306</v>
      </c>
      <c r="E232" s="251" t="s">
        <v>586</v>
      </c>
      <c r="F232" s="252" t="s">
        <v>587</v>
      </c>
      <c r="G232" s="252"/>
      <c r="H232" s="252"/>
      <c r="I232" s="252"/>
      <c r="J232" s="253" t="s">
        <v>304</v>
      </c>
      <c r="K232" s="254">
        <v>193.98500000000001</v>
      </c>
      <c r="L232" s="255">
        <v>0</v>
      </c>
      <c r="M232" s="256"/>
      <c r="N232" s="257">
        <f>ROUND(L232*K232,2)</f>
        <v>0</v>
      </c>
      <c r="O232" s="235"/>
      <c r="P232" s="235"/>
      <c r="Q232" s="235"/>
      <c r="R232" s="48"/>
      <c r="T232" s="236" t="s">
        <v>22</v>
      </c>
      <c r="U232" s="56" t="s">
        <v>46</v>
      </c>
      <c r="V232" s="47"/>
      <c r="W232" s="237">
        <f>V232*K232</f>
        <v>0</v>
      </c>
      <c r="X232" s="237">
        <v>0.0045399999999999998</v>
      </c>
      <c r="Y232" s="237">
        <f>X232*K232</f>
        <v>0</v>
      </c>
      <c r="Z232" s="237">
        <v>0</v>
      </c>
      <c r="AA232" s="238">
        <f>Z232*K232</f>
        <v>0</v>
      </c>
      <c r="AR232" s="21" t="s">
        <v>531</v>
      </c>
      <c r="AT232" s="21" t="s">
        <v>306</v>
      </c>
      <c r="AU232" s="21" t="s">
        <v>96</v>
      </c>
      <c r="AY232" s="21" t="s">
        <v>191</v>
      </c>
      <c r="BE232" s="152">
        <f>IF(U232="základní",N232,0)</f>
        <v>0</v>
      </c>
      <c r="BF232" s="152">
        <f>IF(U232="snížená",N232,0)</f>
        <v>0</v>
      </c>
      <c r="BG232" s="152">
        <f>IF(U232="zákl. přenesená",N232,0)</f>
        <v>0</v>
      </c>
      <c r="BH232" s="152">
        <f>IF(U232="sníž. přenesená",N232,0)</f>
        <v>0</v>
      </c>
      <c r="BI232" s="152">
        <f>IF(U232="nulová",N232,0)</f>
        <v>0</v>
      </c>
      <c r="BJ232" s="21" t="s">
        <v>89</v>
      </c>
      <c r="BK232" s="152">
        <f>ROUND(L232*K232,2)</f>
        <v>0</v>
      </c>
      <c r="BL232" s="21" t="s">
        <v>251</v>
      </c>
      <c r="BM232" s="21" t="s">
        <v>605</v>
      </c>
    </row>
    <row r="233" s="1" customFormat="1" ht="25.5" customHeight="1">
      <c r="B233" s="46"/>
      <c r="C233" s="228" t="s">
        <v>606</v>
      </c>
      <c r="D233" s="228" t="s">
        <v>192</v>
      </c>
      <c r="E233" s="229" t="s">
        <v>607</v>
      </c>
      <c r="F233" s="230" t="s">
        <v>608</v>
      </c>
      <c r="G233" s="230"/>
      <c r="H233" s="230"/>
      <c r="I233" s="230"/>
      <c r="J233" s="231" t="s">
        <v>297</v>
      </c>
      <c r="K233" s="232">
        <v>1</v>
      </c>
      <c r="L233" s="233">
        <v>0</v>
      </c>
      <c r="M233" s="234"/>
      <c r="N233" s="235">
        <f>ROUND(L233*K233,2)</f>
        <v>0</v>
      </c>
      <c r="O233" s="235"/>
      <c r="P233" s="235"/>
      <c r="Q233" s="235"/>
      <c r="R233" s="48"/>
      <c r="T233" s="236" t="s">
        <v>22</v>
      </c>
      <c r="U233" s="56" t="s">
        <v>46</v>
      </c>
      <c r="V233" s="47"/>
      <c r="W233" s="237">
        <f>V233*K233</f>
        <v>0</v>
      </c>
      <c r="X233" s="237">
        <v>0</v>
      </c>
      <c r="Y233" s="237">
        <f>X233*K233</f>
        <v>0</v>
      </c>
      <c r="Z233" s="237">
        <v>0</v>
      </c>
      <c r="AA233" s="238">
        <f>Z233*K233</f>
        <v>0</v>
      </c>
      <c r="AR233" s="21" t="s">
        <v>251</v>
      </c>
      <c r="AT233" s="21" t="s">
        <v>192</v>
      </c>
      <c r="AU233" s="21" t="s">
        <v>96</v>
      </c>
      <c r="AY233" s="21" t="s">
        <v>191</v>
      </c>
      <c r="BE233" s="152">
        <f>IF(U233="základní",N233,0)</f>
        <v>0</v>
      </c>
      <c r="BF233" s="152">
        <f>IF(U233="snížená",N233,0)</f>
        <v>0</v>
      </c>
      <c r="BG233" s="152">
        <f>IF(U233="zákl. přenesená",N233,0)</f>
        <v>0</v>
      </c>
      <c r="BH233" s="152">
        <f>IF(U233="sníž. přenesená",N233,0)</f>
        <v>0</v>
      </c>
      <c r="BI233" s="152">
        <f>IF(U233="nulová",N233,0)</f>
        <v>0</v>
      </c>
      <c r="BJ233" s="21" t="s">
        <v>89</v>
      </c>
      <c r="BK233" s="152">
        <f>ROUND(L233*K233,2)</f>
        <v>0</v>
      </c>
      <c r="BL233" s="21" t="s">
        <v>251</v>
      </c>
      <c r="BM233" s="21" t="s">
        <v>609</v>
      </c>
    </row>
    <row r="234" s="1" customFormat="1" ht="60" customHeight="1">
      <c r="B234" s="46"/>
      <c r="C234" s="47"/>
      <c r="D234" s="47"/>
      <c r="E234" s="47"/>
      <c r="F234" s="258" t="s">
        <v>610</v>
      </c>
      <c r="G234" s="67"/>
      <c r="H234" s="67"/>
      <c r="I234" s="67"/>
      <c r="J234" s="47"/>
      <c r="K234" s="47"/>
      <c r="L234" s="47"/>
      <c r="M234" s="47"/>
      <c r="N234" s="47"/>
      <c r="O234" s="47"/>
      <c r="P234" s="47"/>
      <c r="Q234" s="47"/>
      <c r="R234" s="48"/>
      <c r="T234" s="197"/>
      <c r="U234" s="47"/>
      <c r="V234" s="47"/>
      <c r="W234" s="47"/>
      <c r="X234" s="47"/>
      <c r="Y234" s="47"/>
      <c r="Z234" s="47"/>
      <c r="AA234" s="100"/>
      <c r="AT234" s="21" t="s">
        <v>312</v>
      </c>
      <c r="AU234" s="21" t="s">
        <v>96</v>
      </c>
    </row>
    <row r="235" s="1" customFormat="1" ht="38.25" customHeight="1">
      <c r="B235" s="46"/>
      <c r="C235" s="228" t="s">
        <v>611</v>
      </c>
      <c r="D235" s="228" t="s">
        <v>192</v>
      </c>
      <c r="E235" s="229" t="s">
        <v>612</v>
      </c>
      <c r="F235" s="230" t="s">
        <v>613</v>
      </c>
      <c r="G235" s="230"/>
      <c r="H235" s="230"/>
      <c r="I235" s="230"/>
      <c r="J235" s="231" t="s">
        <v>309</v>
      </c>
      <c r="K235" s="232">
        <v>8.8559999999999999</v>
      </c>
      <c r="L235" s="233">
        <v>0</v>
      </c>
      <c r="M235" s="234"/>
      <c r="N235" s="235">
        <f>ROUND(L235*K235,2)</f>
        <v>0</v>
      </c>
      <c r="O235" s="235"/>
      <c r="P235" s="235"/>
      <c r="Q235" s="235"/>
      <c r="R235" s="48"/>
      <c r="T235" s="236" t="s">
        <v>22</v>
      </c>
      <c r="U235" s="56" t="s">
        <v>46</v>
      </c>
      <c r="V235" s="47"/>
      <c r="W235" s="237">
        <f>V235*K235</f>
        <v>0</v>
      </c>
      <c r="X235" s="237">
        <v>0</v>
      </c>
      <c r="Y235" s="237">
        <f>X235*K235</f>
        <v>0</v>
      </c>
      <c r="Z235" s="237">
        <v>0</v>
      </c>
      <c r="AA235" s="238">
        <f>Z235*K235</f>
        <v>0</v>
      </c>
      <c r="AR235" s="21" t="s">
        <v>251</v>
      </c>
      <c r="AT235" s="21" t="s">
        <v>192</v>
      </c>
      <c r="AU235" s="21" t="s">
        <v>96</v>
      </c>
      <c r="AY235" s="21" t="s">
        <v>191</v>
      </c>
      <c r="BE235" s="152">
        <f>IF(U235="základní",N235,0)</f>
        <v>0</v>
      </c>
      <c r="BF235" s="152">
        <f>IF(U235="snížená",N235,0)</f>
        <v>0</v>
      </c>
      <c r="BG235" s="152">
        <f>IF(U235="zákl. přenesená",N235,0)</f>
        <v>0</v>
      </c>
      <c r="BH235" s="152">
        <f>IF(U235="sníž. přenesená",N235,0)</f>
        <v>0</v>
      </c>
      <c r="BI235" s="152">
        <f>IF(U235="nulová",N235,0)</f>
        <v>0</v>
      </c>
      <c r="BJ235" s="21" t="s">
        <v>89</v>
      </c>
      <c r="BK235" s="152">
        <f>ROUND(L235*K235,2)</f>
        <v>0</v>
      </c>
      <c r="BL235" s="21" t="s">
        <v>251</v>
      </c>
      <c r="BM235" s="21" t="s">
        <v>614</v>
      </c>
    </row>
    <row r="236" s="10" customFormat="1" ht="29.88" customHeight="1">
      <c r="B236" s="215"/>
      <c r="C236" s="216"/>
      <c r="D236" s="225" t="s">
        <v>421</v>
      </c>
      <c r="E236" s="225"/>
      <c r="F236" s="225"/>
      <c r="G236" s="225"/>
      <c r="H236" s="225"/>
      <c r="I236" s="225"/>
      <c r="J236" s="225"/>
      <c r="K236" s="225"/>
      <c r="L236" s="225"/>
      <c r="M236" s="225"/>
      <c r="N236" s="239">
        <f>BK236</f>
        <v>0</v>
      </c>
      <c r="O236" s="240"/>
      <c r="P236" s="240"/>
      <c r="Q236" s="240"/>
      <c r="R236" s="218"/>
      <c r="T236" s="219"/>
      <c r="U236" s="216"/>
      <c r="V236" s="216"/>
      <c r="W236" s="220">
        <f>SUM(W237:W247)</f>
        <v>0</v>
      </c>
      <c r="X236" s="216"/>
      <c r="Y236" s="220">
        <f>SUM(Y237:Y247)</f>
        <v>0</v>
      </c>
      <c r="Z236" s="216"/>
      <c r="AA236" s="221">
        <f>SUM(AA237:AA247)</f>
        <v>0</v>
      </c>
      <c r="AR236" s="222" t="s">
        <v>96</v>
      </c>
      <c r="AT236" s="223" t="s">
        <v>80</v>
      </c>
      <c r="AU236" s="223" t="s">
        <v>89</v>
      </c>
      <c r="AY236" s="222" t="s">
        <v>191</v>
      </c>
      <c r="BK236" s="224">
        <f>SUM(BK237:BK247)</f>
        <v>0</v>
      </c>
    </row>
    <row r="237" s="1" customFormat="1" ht="38.25" customHeight="1">
      <c r="B237" s="46"/>
      <c r="C237" s="228" t="s">
        <v>615</v>
      </c>
      <c r="D237" s="228" t="s">
        <v>192</v>
      </c>
      <c r="E237" s="229" t="s">
        <v>616</v>
      </c>
      <c r="F237" s="230" t="s">
        <v>617</v>
      </c>
      <c r="G237" s="230"/>
      <c r="H237" s="230"/>
      <c r="I237" s="230"/>
      <c r="J237" s="231" t="s">
        <v>304</v>
      </c>
      <c r="K237" s="232">
        <v>263.69</v>
      </c>
      <c r="L237" s="233">
        <v>0</v>
      </c>
      <c r="M237" s="234"/>
      <c r="N237" s="235">
        <f>ROUND(L237*K237,2)</f>
        <v>0</v>
      </c>
      <c r="O237" s="235"/>
      <c r="P237" s="235"/>
      <c r="Q237" s="235"/>
      <c r="R237" s="48"/>
      <c r="T237" s="236" t="s">
        <v>22</v>
      </c>
      <c r="U237" s="56" t="s">
        <v>46</v>
      </c>
      <c r="V237" s="47"/>
      <c r="W237" s="237">
        <f>V237*K237</f>
        <v>0</v>
      </c>
      <c r="X237" s="237">
        <v>0</v>
      </c>
      <c r="Y237" s="237">
        <f>X237*K237</f>
        <v>0</v>
      </c>
      <c r="Z237" s="237">
        <v>0</v>
      </c>
      <c r="AA237" s="238">
        <f>Z237*K237</f>
        <v>0</v>
      </c>
      <c r="AR237" s="21" t="s">
        <v>251</v>
      </c>
      <c r="AT237" s="21" t="s">
        <v>192</v>
      </c>
      <c r="AU237" s="21" t="s">
        <v>96</v>
      </c>
      <c r="AY237" s="21" t="s">
        <v>191</v>
      </c>
      <c r="BE237" s="152">
        <f>IF(U237="základní",N237,0)</f>
        <v>0</v>
      </c>
      <c r="BF237" s="152">
        <f>IF(U237="snížená",N237,0)</f>
        <v>0</v>
      </c>
      <c r="BG237" s="152">
        <f>IF(U237="zákl. přenesená",N237,0)</f>
        <v>0</v>
      </c>
      <c r="BH237" s="152">
        <f>IF(U237="sníž. přenesená",N237,0)</f>
        <v>0</v>
      </c>
      <c r="BI237" s="152">
        <f>IF(U237="nulová",N237,0)</f>
        <v>0</v>
      </c>
      <c r="BJ237" s="21" t="s">
        <v>89</v>
      </c>
      <c r="BK237" s="152">
        <f>ROUND(L237*K237,2)</f>
        <v>0</v>
      </c>
      <c r="BL237" s="21" t="s">
        <v>251</v>
      </c>
      <c r="BM237" s="21" t="s">
        <v>618</v>
      </c>
    </row>
    <row r="238" s="1" customFormat="1" ht="16.5" customHeight="1">
      <c r="B238" s="46"/>
      <c r="C238" s="47"/>
      <c r="D238" s="47"/>
      <c r="E238" s="47"/>
      <c r="F238" s="258" t="s">
        <v>619</v>
      </c>
      <c r="G238" s="67"/>
      <c r="H238" s="67"/>
      <c r="I238" s="67"/>
      <c r="J238" s="47"/>
      <c r="K238" s="47"/>
      <c r="L238" s="47"/>
      <c r="M238" s="47"/>
      <c r="N238" s="47"/>
      <c r="O238" s="47"/>
      <c r="P238" s="47"/>
      <c r="Q238" s="47"/>
      <c r="R238" s="48"/>
      <c r="T238" s="197"/>
      <c r="U238" s="47"/>
      <c r="V238" s="47"/>
      <c r="W238" s="47"/>
      <c r="X238" s="47"/>
      <c r="Y238" s="47"/>
      <c r="Z238" s="47"/>
      <c r="AA238" s="100"/>
      <c r="AT238" s="21" t="s">
        <v>312</v>
      </c>
      <c r="AU238" s="21" t="s">
        <v>96</v>
      </c>
    </row>
    <row r="239" s="1" customFormat="1" ht="38.25" customHeight="1">
      <c r="B239" s="46"/>
      <c r="C239" s="250" t="s">
        <v>620</v>
      </c>
      <c r="D239" s="250" t="s">
        <v>306</v>
      </c>
      <c r="E239" s="251" t="s">
        <v>621</v>
      </c>
      <c r="F239" s="252" t="s">
        <v>622</v>
      </c>
      <c r="G239" s="252"/>
      <c r="H239" s="252"/>
      <c r="I239" s="252"/>
      <c r="J239" s="253" t="s">
        <v>304</v>
      </c>
      <c r="K239" s="254">
        <v>271.601</v>
      </c>
      <c r="L239" s="255">
        <v>0</v>
      </c>
      <c r="M239" s="256"/>
      <c r="N239" s="257">
        <f>ROUND(L239*K239,2)</f>
        <v>0</v>
      </c>
      <c r="O239" s="235"/>
      <c r="P239" s="235"/>
      <c r="Q239" s="235"/>
      <c r="R239" s="48"/>
      <c r="T239" s="236" t="s">
        <v>22</v>
      </c>
      <c r="U239" s="56" t="s">
        <v>46</v>
      </c>
      <c r="V239" s="47"/>
      <c r="W239" s="237">
        <f>V239*K239</f>
        <v>0</v>
      </c>
      <c r="X239" s="237">
        <v>0.0038</v>
      </c>
      <c r="Y239" s="237">
        <f>X239*K239</f>
        <v>0</v>
      </c>
      <c r="Z239" s="237">
        <v>0</v>
      </c>
      <c r="AA239" s="238">
        <f>Z239*K239</f>
        <v>0</v>
      </c>
      <c r="AR239" s="21" t="s">
        <v>531</v>
      </c>
      <c r="AT239" s="21" t="s">
        <v>306</v>
      </c>
      <c r="AU239" s="21" t="s">
        <v>96</v>
      </c>
      <c r="AY239" s="21" t="s">
        <v>191</v>
      </c>
      <c r="BE239" s="152">
        <f>IF(U239="základní",N239,0)</f>
        <v>0</v>
      </c>
      <c r="BF239" s="152">
        <f>IF(U239="snížená",N239,0)</f>
        <v>0</v>
      </c>
      <c r="BG239" s="152">
        <f>IF(U239="zákl. přenesená",N239,0)</f>
        <v>0</v>
      </c>
      <c r="BH239" s="152">
        <f>IF(U239="sníž. přenesená",N239,0)</f>
        <v>0</v>
      </c>
      <c r="BI239" s="152">
        <f>IF(U239="nulová",N239,0)</f>
        <v>0</v>
      </c>
      <c r="BJ239" s="21" t="s">
        <v>89</v>
      </c>
      <c r="BK239" s="152">
        <f>ROUND(L239*K239,2)</f>
        <v>0</v>
      </c>
      <c r="BL239" s="21" t="s">
        <v>251</v>
      </c>
      <c r="BM239" s="21" t="s">
        <v>623</v>
      </c>
    </row>
    <row r="240" s="1" customFormat="1" ht="25.5" customHeight="1">
      <c r="B240" s="46"/>
      <c r="C240" s="228" t="s">
        <v>624</v>
      </c>
      <c r="D240" s="228" t="s">
        <v>192</v>
      </c>
      <c r="E240" s="229" t="s">
        <v>625</v>
      </c>
      <c r="F240" s="230" t="s">
        <v>626</v>
      </c>
      <c r="G240" s="230"/>
      <c r="H240" s="230"/>
      <c r="I240" s="230"/>
      <c r="J240" s="231" t="s">
        <v>304</v>
      </c>
      <c r="K240" s="232">
        <v>139.34</v>
      </c>
      <c r="L240" s="233">
        <v>0</v>
      </c>
      <c r="M240" s="234"/>
      <c r="N240" s="235">
        <f>ROUND(L240*K240,2)</f>
        <v>0</v>
      </c>
      <c r="O240" s="235"/>
      <c r="P240" s="235"/>
      <c r="Q240" s="235"/>
      <c r="R240" s="48"/>
      <c r="T240" s="236" t="s">
        <v>22</v>
      </c>
      <c r="U240" s="56" t="s">
        <v>46</v>
      </c>
      <c r="V240" s="47"/>
      <c r="W240" s="237">
        <f>V240*K240</f>
        <v>0</v>
      </c>
      <c r="X240" s="237">
        <v>0.0030000000000000001</v>
      </c>
      <c r="Y240" s="237">
        <f>X240*K240</f>
        <v>0</v>
      </c>
      <c r="Z240" s="237">
        <v>0</v>
      </c>
      <c r="AA240" s="238">
        <f>Z240*K240</f>
        <v>0</v>
      </c>
      <c r="AR240" s="21" t="s">
        <v>251</v>
      </c>
      <c r="AT240" s="21" t="s">
        <v>192</v>
      </c>
      <c r="AU240" s="21" t="s">
        <v>96</v>
      </c>
      <c r="AY240" s="21" t="s">
        <v>191</v>
      </c>
      <c r="BE240" s="152">
        <f>IF(U240="základní",N240,0)</f>
        <v>0</v>
      </c>
      <c r="BF240" s="152">
        <f>IF(U240="snížená",N240,0)</f>
        <v>0</v>
      </c>
      <c r="BG240" s="152">
        <f>IF(U240="zákl. přenesená",N240,0)</f>
        <v>0</v>
      </c>
      <c r="BH240" s="152">
        <f>IF(U240="sníž. přenesená",N240,0)</f>
        <v>0</v>
      </c>
      <c r="BI240" s="152">
        <f>IF(U240="nulová",N240,0)</f>
        <v>0</v>
      </c>
      <c r="BJ240" s="21" t="s">
        <v>89</v>
      </c>
      <c r="BK240" s="152">
        <f>ROUND(L240*K240,2)</f>
        <v>0</v>
      </c>
      <c r="BL240" s="21" t="s">
        <v>251</v>
      </c>
      <c r="BM240" s="21" t="s">
        <v>627</v>
      </c>
    </row>
    <row r="241" s="1" customFormat="1" ht="24" customHeight="1">
      <c r="B241" s="46"/>
      <c r="C241" s="47"/>
      <c r="D241" s="47"/>
      <c r="E241" s="47"/>
      <c r="F241" s="258" t="s">
        <v>628</v>
      </c>
      <c r="G241" s="67"/>
      <c r="H241" s="67"/>
      <c r="I241" s="67"/>
      <c r="J241" s="47"/>
      <c r="K241" s="47"/>
      <c r="L241" s="47"/>
      <c r="M241" s="47"/>
      <c r="N241" s="47"/>
      <c r="O241" s="47"/>
      <c r="P241" s="47"/>
      <c r="Q241" s="47"/>
      <c r="R241" s="48"/>
      <c r="T241" s="197"/>
      <c r="U241" s="47"/>
      <c r="V241" s="47"/>
      <c r="W241" s="47"/>
      <c r="X241" s="47"/>
      <c r="Y241" s="47"/>
      <c r="Z241" s="47"/>
      <c r="AA241" s="100"/>
      <c r="AT241" s="21" t="s">
        <v>312</v>
      </c>
      <c r="AU241" s="21" t="s">
        <v>96</v>
      </c>
    </row>
    <row r="242" s="1" customFormat="1" ht="38.25" customHeight="1">
      <c r="B242" s="46"/>
      <c r="C242" s="250" t="s">
        <v>629</v>
      </c>
      <c r="D242" s="250" t="s">
        <v>306</v>
      </c>
      <c r="E242" s="251" t="s">
        <v>630</v>
      </c>
      <c r="F242" s="252" t="s">
        <v>631</v>
      </c>
      <c r="G242" s="252"/>
      <c r="H242" s="252"/>
      <c r="I242" s="252"/>
      <c r="J242" s="253" t="s">
        <v>304</v>
      </c>
      <c r="K242" s="254">
        <v>142.12700000000001</v>
      </c>
      <c r="L242" s="255">
        <v>0</v>
      </c>
      <c r="M242" s="256"/>
      <c r="N242" s="257">
        <f>ROUND(L242*K242,2)</f>
        <v>0</v>
      </c>
      <c r="O242" s="235"/>
      <c r="P242" s="235"/>
      <c r="Q242" s="235"/>
      <c r="R242" s="48"/>
      <c r="T242" s="236" t="s">
        <v>22</v>
      </c>
      <c r="U242" s="56" t="s">
        <v>46</v>
      </c>
      <c r="V242" s="47"/>
      <c r="W242" s="237">
        <f>V242*K242</f>
        <v>0</v>
      </c>
      <c r="X242" s="237">
        <v>0.0035000000000000001</v>
      </c>
      <c r="Y242" s="237">
        <f>X242*K242</f>
        <v>0</v>
      </c>
      <c r="Z242" s="237">
        <v>0</v>
      </c>
      <c r="AA242" s="238">
        <f>Z242*K242</f>
        <v>0</v>
      </c>
      <c r="AR242" s="21" t="s">
        <v>531</v>
      </c>
      <c r="AT242" s="21" t="s">
        <v>306</v>
      </c>
      <c r="AU242" s="21" t="s">
        <v>96</v>
      </c>
      <c r="AY242" s="21" t="s">
        <v>191</v>
      </c>
      <c r="BE242" s="152">
        <f>IF(U242="základní",N242,0)</f>
        <v>0</v>
      </c>
      <c r="BF242" s="152">
        <f>IF(U242="snížená",N242,0)</f>
        <v>0</v>
      </c>
      <c r="BG242" s="152">
        <f>IF(U242="zákl. přenesená",N242,0)</f>
        <v>0</v>
      </c>
      <c r="BH242" s="152">
        <f>IF(U242="sníž. přenesená",N242,0)</f>
        <v>0</v>
      </c>
      <c r="BI242" s="152">
        <f>IF(U242="nulová",N242,0)</f>
        <v>0</v>
      </c>
      <c r="BJ242" s="21" t="s">
        <v>89</v>
      </c>
      <c r="BK242" s="152">
        <f>ROUND(L242*K242,2)</f>
        <v>0</v>
      </c>
      <c r="BL242" s="21" t="s">
        <v>251</v>
      </c>
      <c r="BM242" s="21" t="s">
        <v>632</v>
      </c>
    </row>
    <row r="243" s="1" customFormat="1" ht="16.5" customHeight="1">
      <c r="B243" s="46"/>
      <c r="C243" s="47"/>
      <c r="D243" s="47"/>
      <c r="E243" s="47"/>
      <c r="F243" s="258" t="s">
        <v>633</v>
      </c>
      <c r="G243" s="67"/>
      <c r="H243" s="67"/>
      <c r="I243" s="67"/>
      <c r="J243" s="47"/>
      <c r="K243" s="47"/>
      <c r="L243" s="47"/>
      <c r="M243" s="47"/>
      <c r="N243" s="47"/>
      <c r="O243" s="47"/>
      <c r="P243" s="47"/>
      <c r="Q243" s="47"/>
      <c r="R243" s="48"/>
      <c r="T243" s="197"/>
      <c r="U243" s="47"/>
      <c r="V243" s="47"/>
      <c r="W243" s="47"/>
      <c r="X243" s="47"/>
      <c r="Y243" s="47"/>
      <c r="Z243" s="47"/>
      <c r="AA243" s="100"/>
      <c r="AT243" s="21" t="s">
        <v>312</v>
      </c>
      <c r="AU243" s="21" t="s">
        <v>96</v>
      </c>
    </row>
    <row r="244" s="1" customFormat="1" ht="38.25" customHeight="1">
      <c r="B244" s="46"/>
      <c r="C244" s="228" t="s">
        <v>634</v>
      </c>
      <c r="D244" s="228" t="s">
        <v>192</v>
      </c>
      <c r="E244" s="229" t="s">
        <v>635</v>
      </c>
      <c r="F244" s="230" t="s">
        <v>636</v>
      </c>
      <c r="G244" s="230"/>
      <c r="H244" s="230"/>
      <c r="I244" s="230"/>
      <c r="J244" s="231" t="s">
        <v>304</v>
      </c>
      <c r="K244" s="232">
        <v>339.94</v>
      </c>
      <c r="L244" s="233">
        <v>0</v>
      </c>
      <c r="M244" s="234"/>
      <c r="N244" s="235">
        <f>ROUND(L244*K244,2)</f>
        <v>0</v>
      </c>
      <c r="O244" s="235"/>
      <c r="P244" s="235"/>
      <c r="Q244" s="235"/>
      <c r="R244" s="48"/>
      <c r="T244" s="236" t="s">
        <v>22</v>
      </c>
      <c r="U244" s="56" t="s">
        <v>46</v>
      </c>
      <c r="V244" s="47"/>
      <c r="W244" s="237">
        <f>V244*K244</f>
        <v>0</v>
      </c>
      <c r="X244" s="237">
        <v>1.0000000000000001E-05</v>
      </c>
      <c r="Y244" s="237">
        <f>X244*K244</f>
        <v>0</v>
      </c>
      <c r="Z244" s="237">
        <v>0</v>
      </c>
      <c r="AA244" s="238">
        <f>Z244*K244</f>
        <v>0</v>
      </c>
      <c r="AR244" s="21" t="s">
        <v>251</v>
      </c>
      <c r="AT244" s="21" t="s">
        <v>192</v>
      </c>
      <c r="AU244" s="21" t="s">
        <v>96</v>
      </c>
      <c r="AY244" s="21" t="s">
        <v>191</v>
      </c>
      <c r="BE244" s="152">
        <f>IF(U244="základní",N244,0)</f>
        <v>0</v>
      </c>
      <c r="BF244" s="152">
        <f>IF(U244="snížená",N244,0)</f>
        <v>0</v>
      </c>
      <c r="BG244" s="152">
        <f>IF(U244="zákl. přenesená",N244,0)</f>
        <v>0</v>
      </c>
      <c r="BH244" s="152">
        <f>IF(U244="sníž. přenesená",N244,0)</f>
        <v>0</v>
      </c>
      <c r="BI244" s="152">
        <f>IF(U244="nulová",N244,0)</f>
        <v>0</v>
      </c>
      <c r="BJ244" s="21" t="s">
        <v>89</v>
      </c>
      <c r="BK244" s="152">
        <f>ROUND(L244*K244,2)</f>
        <v>0</v>
      </c>
      <c r="BL244" s="21" t="s">
        <v>251</v>
      </c>
      <c r="BM244" s="21" t="s">
        <v>637</v>
      </c>
    </row>
    <row r="245" s="1" customFormat="1" ht="16.5" customHeight="1">
      <c r="B245" s="46"/>
      <c r="C245" s="47"/>
      <c r="D245" s="47"/>
      <c r="E245" s="47"/>
      <c r="F245" s="258" t="s">
        <v>619</v>
      </c>
      <c r="G245" s="67"/>
      <c r="H245" s="67"/>
      <c r="I245" s="67"/>
      <c r="J245" s="47"/>
      <c r="K245" s="47"/>
      <c r="L245" s="47"/>
      <c r="M245" s="47"/>
      <c r="N245" s="47"/>
      <c r="O245" s="47"/>
      <c r="P245" s="47"/>
      <c r="Q245" s="47"/>
      <c r="R245" s="48"/>
      <c r="T245" s="197"/>
      <c r="U245" s="47"/>
      <c r="V245" s="47"/>
      <c r="W245" s="47"/>
      <c r="X245" s="47"/>
      <c r="Y245" s="47"/>
      <c r="Z245" s="47"/>
      <c r="AA245" s="100"/>
      <c r="AT245" s="21" t="s">
        <v>312</v>
      </c>
      <c r="AU245" s="21" t="s">
        <v>96</v>
      </c>
    </row>
    <row r="246" s="1" customFormat="1" ht="25.5" customHeight="1">
      <c r="B246" s="46"/>
      <c r="C246" s="250" t="s">
        <v>638</v>
      </c>
      <c r="D246" s="250" t="s">
        <v>306</v>
      </c>
      <c r="E246" s="251" t="s">
        <v>639</v>
      </c>
      <c r="F246" s="252" t="s">
        <v>640</v>
      </c>
      <c r="G246" s="252"/>
      <c r="H246" s="252"/>
      <c r="I246" s="252"/>
      <c r="J246" s="253" t="s">
        <v>304</v>
      </c>
      <c r="K246" s="254">
        <v>373.93400000000003</v>
      </c>
      <c r="L246" s="255">
        <v>0</v>
      </c>
      <c r="M246" s="256"/>
      <c r="N246" s="257">
        <f>ROUND(L246*K246,2)</f>
        <v>0</v>
      </c>
      <c r="O246" s="235"/>
      <c r="P246" s="235"/>
      <c r="Q246" s="235"/>
      <c r="R246" s="48"/>
      <c r="T246" s="236" t="s">
        <v>22</v>
      </c>
      <c r="U246" s="56" t="s">
        <v>46</v>
      </c>
      <c r="V246" s="47"/>
      <c r="W246" s="237">
        <f>V246*K246</f>
        <v>0</v>
      </c>
      <c r="X246" s="237">
        <v>0.00020000000000000001</v>
      </c>
      <c r="Y246" s="237">
        <f>X246*K246</f>
        <v>0</v>
      </c>
      <c r="Z246" s="237">
        <v>0</v>
      </c>
      <c r="AA246" s="238">
        <f>Z246*K246</f>
        <v>0</v>
      </c>
      <c r="AR246" s="21" t="s">
        <v>531</v>
      </c>
      <c r="AT246" s="21" t="s">
        <v>306</v>
      </c>
      <c r="AU246" s="21" t="s">
        <v>96</v>
      </c>
      <c r="AY246" s="21" t="s">
        <v>191</v>
      </c>
      <c r="BE246" s="152">
        <f>IF(U246="základní",N246,0)</f>
        <v>0</v>
      </c>
      <c r="BF246" s="152">
        <f>IF(U246="snížená",N246,0)</f>
        <v>0</v>
      </c>
      <c r="BG246" s="152">
        <f>IF(U246="zákl. přenesená",N246,0)</f>
        <v>0</v>
      </c>
      <c r="BH246" s="152">
        <f>IF(U246="sníž. přenesená",N246,0)</f>
        <v>0</v>
      </c>
      <c r="BI246" s="152">
        <f>IF(U246="nulová",N246,0)</f>
        <v>0</v>
      </c>
      <c r="BJ246" s="21" t="s">
        <v>89</v>
      </c>
      <c r="BK246" s="152">
        <f>ROUND(L246*K246,2)</f>
        <v>0</v>
      </c>
      <c r="BL246" s="21" t="s">
        <v>251</v>
      </c>
      <c r="BM246" s="21" t="s">
        <v>641</v>
      </c>
    </row>
    <row r="247" s="1" customFormat="1" ht="25.5" customHeight="1">
      <c r="B247" s="46"/>
      <c r="C247" s="228" t="s">
        <v>642</v>
      </c>
      <c r="D247" s="228" t="s">
        <v>192</v>
      </c>
      <c r="E247" s="229" t="s">
        <v>643</v>
      </c>
      <c r="F247" s="230" t="s">
        <v>644</v>
      </c>
      <c r="G247" s="230"/>
      <c r="H247" s="230"/>
      <c r="I247" s="230"/>
      <c r="J247" s="231" t="s">
        <v>309</v>
      </c>
      <c r="K247" s="232">
        <v>2.0259999999999998</v>
      </c>
      <c r="L247" s="233">
        <v>0</v>
      </c>
      <c r="M247" s="234"/>
      <c r="N247" s="235">
        <f>ROUND(L247*K247,2)</f>
        <v>0</v>
      </c>
      <c r="O247" s="235"/>
      <c r="P247" s="235"/>
      <c r="Q247" s="235"/>
      <c r="R247" s="48"/>
      <c r="T247" s="236" t="s">
        <v>22</v>
      </c>
      <c r="U247" s="56" t="s">
        <v>46</v>
      </c>
      <c r="V247" s="47"/>
      <c r="W247" s="237">
        <f>V247*K247</f>
        <v>0</v>
      </c>
      <c r="X247" s="237">
        <v>0</v>
      </c>
      <c r="Y247" s="237">
        <f>X247*K247</f>
        <v>0</v>
      </c>
      <c r="Z247" s="237">
        <v>0</v>
      </c>
      <c r="AA247" s="238">
        <f>Z247*K247</f>
        <v>0</v>
      </c>
      <c r="AR247" s="21" t="s">
        <v>251</v>
      </c>
      <c r="AT247" s="21" t="s">
        <v>192</v>
      </c>
      <c r="AU247" s="21" t="s">
        <v>96</v>
      </c>
      <c r="AY247" s="21" t="s">
        <v>191</v>
      </c>
      <c r="BE247" s="152">
        <f>IF(U247="základní",N247,0)</f>
        <v>0</v>
      </c>
      <c r="BF247" s="152">
        <f>IF(U247="snížená",N247,0)</f>
        <v>0</v>
      </c>
      <c r="BG247" s="152">
        <f>IF(U247="zákl. přenesená",N247,0)</f>
        <v>0</v>
      </c>
      <c r="BH247" s="152">
        <f>IF(U247="sníž. přenesená",N247,0)</f>
        <v>0</v>
      </c>
      <c r="BI247" s="152">
        <f>IF(U247="nulová",N247,0)</f>
        <v>0</v>
      </c>
      <c r="BJ247" s="21" t="s">
        <v>89</v>
      </c>
      <c r="BK247" s="152">
        <f>ROUND(L247*K247,2)</f>
        <v>0</v>
      </c>
      <c r="BL247" s="21" t="s">
        <v>251</v>
      </c>
      <c r="BM247" s="21" t="s">
        <v>645</v>
      </c>
    </row>
    <row r="248" s="10" customFormat="1" ht="29.88" customHeight="1">
      <c r="B248" s="215"/>
      <c r="C248" s="216"/>
      <c r="D248" s="225" t="s">
        <v>422</v>
      </c>
      <c r="E248" s="225"/>
      <c r="F248" s="225"/>
      <c r="G248" s="225"/>
      <c r="H248" s="225"/>
      <c r="I248" s="225"/>
      <c r="J248" s="225"/>
      <c r="K248" s="225"/>
      <c r="L248" s="225"/>
      <c r="M248" s="225"/>
      <c r="N248" s="239">
        <f>BK248</f>
        <v>0</v>
      </c>
      <c r="O248" s="240"/>
      <c r="P248" s="240"/>
      <c r="Q248" s="240"/>
      <c r="R248" s="218"/>
      <c r="T248" s="219"/>
      <c r="U248" s="216"/>
      <c r="V248" s="216"/>
      <c r="W248" s="220">
        <f>SUM(W249:W256)</f>
        <v>0</v>
      </c>
      <c r="X248" s="216"/>
      <c r="Y248" s="220">
        <f>SUM(Y249:Y256)</f>
        <v>0</v>
      </c>
      <c r="Z248" s="216"/>
      <c r="AA248" s="221">
        <f>SUM(AA249:AA256)</f>
        <v>0</v>
      </c>
      <c r="AR248" s="222" t="s">
        <v>96</v>
      </c>
      <c r="AT248" s="223" t="s">
        <v>80</v>
      </c>
      <c r="AU248" s="223" t="s">
        <v>89</v>
      </c>
      <c r="AY248" s="222" t="s">
        <v>191</v>
      </c>
      <c r="BK248" s="224">
        <f>SUM(BK249:BK256)</f>
        <v>0</v>
      </c>
    </row>
    <row r="249" s="1" customFormat="1" ht="38.25" customHeight="1">
      <c r="B249" s="46"/>
      <c r="C249" s="228" t="s">
        <v>646</v>
      </c>
      <c r="D249" s="228" t="s">
        <v>192</v>
      </c>
      <c r="E249" s="229" t="s">
        <v>647</v>
      </c>
      <c r="F249" s="230" t="s">
        <v>648</v>
      </c>
      <c r="G249" s="230"/>
      <c r="H249" s="230"/>
      <c r="I249" s="230"/>
      <c r="J249" s="231" t="s">
        <v>304</v>
      </c>
      <c r="K249" s="232">
        <v>3.629</v>
      </c>
      <c r="L249" s="233">
        <v>0</v>
      </c>
      <c r="M249" s="234"/>
      <c r="N249" s="235">
        <f>ROUND(L249*K249,2)</f>
        <v>0</v>
      </c>
      <c r="O249" s="235"/>
      <c r="P249" s="235"/>
      <c r="Q249" s="235"/>
      <c r="R249" s="48"/>
      <c r="T249" s="236" t="s">
        <v>22</v>
      </c>
      <c r="U249" s="56" t="s">
        <v>46</v>
      </c>
      <c r="V249" s="47"/>
      <c r="W249" s="237">
        <f>V249*K249</f>
        <v>0</v>
      </c>
      <c r="X249" s="237">
        <v>0.00013999999999999999</v>
      </c>
      <c r="Y249" s="237">
        <f>X249*K249</f>
        <v>0</v>
      </c>
      <c r="Z249" s="237">
        <v>0</v>
      </c>
      <c r="AA249" s="238">
        <f>Z249*K249</f>
        <v>0</v>
      </c>
      <c r="AR249" s="21" t="s">
        <v>251</v>
      </c>
      <c r="AT249" s="21" t="s">
        <v>192</v>
      </c>
      <c r="AU249" s="21" t="s">
        <v>96</v>
      </c>
      <c r="AY249" s="21" t="s">
        <v>191</v>
      </c>
      <c r="BE249" s="152">
        <f>IF(U249="základní",N249,0)</f>
        <v>0</v>
      </c>
      <c r="BF249" s="152">
        <f>IF(U249="snížená",N249,0)</f>
        <v>0</v>
      </c>
      <c r="BG249" s="152">
        <f>IF(U249="zákl. přenesená",N249,0)</f>
        <v>0</v>
      </c>
      <c r="BH249" s="152">
        <f>IF(U249="sníž. přenesená",N249,0)</f>
        <v>0</v>
      </c>
      <c r="BI249" s="152">
        <f>IF(U249="nulová",N249,0)</f>
        <v>0</v>
      </c>
      <c r="BJ249" s="21" t="s">
        <v>89</v>
      </c>
      <c r="BK249" s="152">
        <f>ROUND(L249*K249,2)</f>
        <v>0</v>
      </c>
      <c r="BL249" s="21" t="s">
        <v>251</v>
      </c>
      <c r="BM249" s="21" t="s">
        <v>649</v>
      </c>
    </row>
    <row r="250" s="1" customFormat="1" ht="16.5" customHeight="1">
      <c r="B250" s="46"/>
      <c r="C250" s="47"/>
      <c r="D250" s="47"/>
      <c r="E250" s="47"/>
      <c r="F250" s="258" t="s">
        <v>650</v>
      </c>
      <c r="G250" s="67"/>
      <c r="H250" s="67"/>
      <c r="I250" s="67"/>
      <c r="J250" s="47"/>
      <c r="K250" s="47"/>
      <c r="L250" s="47"/>
      <c r="M250" s="47"/>
      <c r="N250" s="47"/>
      <c r="O250" s="47"/>
      <c r="P250" s="47"/>
      <c r="Q250" s="47"/>
      <c r="R250" s="48"/>
      <c r="T250" s="197"/>
      <c r="U250" s="47"/>
      <c r="V250" s="47"/>
      <c r="W250" s="47"/>
      <c r="X250" s="47"/>
      <c r="Y250" s="47"/>
      <c r="Z250" s="47"/>
      <c r="AA250" s="100"/>
      <c r="AT250" s="21" t="s">
        <v>312</v>
      </c>
      <c r="AU250" s="21" t="s">
        <v>96</v>
      </c>
    </row>
    <row r="251" s="1" customFormat="1" ht="16.5" customHeight="1">
      <c r="B251" s="46"/>
      <c r="C251" s="228" t="s">
        <v>651</v>
      </c>
      <c r="D251" s="228" t="s">
        <v>192</v>
      </c>
      <c r="E251" s="229" t="s">
        <v>652</v>
      </c>
      <c r="F251" s="230" t="s">
        <v>653</v>
      </c>
      <c r="G251" s="230"/>
      <c r="H251" s="230"/>
      <c r="I251" s="230"/>
      <c r="J251" s="231" t="s">
        <v>304</v>
      </c>
      <c r="K251" s="232">
        <v>114.92</v>
      </c>
      <c r="L251" s="233">
        <v>0</v>
      </c>
      <c r="M251" s="234"/>
      <c r="N251" s="235">
        <f>ROUND(L251*K251,2)</f>
        <v>0</v>
      </c>
      <c r="O251" s="235"/>
      <c r="P251" s="235"/>
      <c r="Q251" s="235"/>
      <c r="R251" s="48"/>
      <c r="T251" s="236" t="s">
        <v>22</v>
      </c>
      <c r="U251" s="56" t="s">
        <v>46</v>
      </c>
      <c r="V251" s="47"/>
      <c r="W251" s="237">
        <f>V251*K251</f>
        <v>0</v>
      </c>
      <c r="X251" s="237">
        <v>0</v>
      </c>
      <c r="Y251" s="237">
        <f>X251*K251</f>
        <v>0</v>
      </c>
      <c r="Z251" s="237">
        <v>0</v>
      </c>
      <c r="AA251" s="238">
        <f>Z251*K251</f>
        <v>0</v>
      </c>
      <c r="AR251" s="21" t="s">
        <v>205</v>
      </c>
      <c r="AT251" s="21" t="s">
        <v>192</v>
      </c>
      <c r="AU251" s="21" t="s">
        <v>96</v>
      </c>
      <c r="AY251" s="21" t="s">
        <v>191</v>
      </c>
      <c r="BE251" s="152">
        <f>IF(U251="základní",N251,0)</f>
        <v>0</v>
      </c>
      <c r="BF251" s="152">
        <f>IF(U251="snížená",N251,0)</f>
        <v>0</v>
      </c>
      <c r="BG251" s="152">
        <f>IF(U251="zákl. přenesená",N251,0)</f>
        <v>0</v>
      </c>
      <c r="BH251" s="152">
        <f>IF(U251="sníž. přenesená",N251,0)</f>
        <v>0</v>
      </c>
      <c r="BI251" s="152">
        <f>IF(U251="nulová",N251,0)</f>
        <v>0</v>
      </c>
      <c r="BJ251" s="21" t="s">
        <v>89</v>
      </c>
      <c r="BK251" s="152">
        <f>ROUND(L251*K251,2)</f>
        <v>0</v>
      </c>
      <c r="BL251" s="21" t="s">
        <v>205</v>
      </c>
      <c r="BM251" s="21" t="s">
        <v>654</v>
      </c>
    </row>
    <row r="252" s="1" customFormat="1" ht="16.5" customHeight="1">
      <c r="B252" s="46"/>
      <c r="C252" s="47"/>
      <c r="D252" s="47"/>
      <c r="E252" s="47"/>
      <c r="F252" s="258" t="s">
        <v>488</v>
      </c>
      <c r="G252" s="67"/>
      <c r="H252" s="67"/>
      <c r="I252" s="67"/>
      <c r="J252" s="47"/>
      <c r="K252" s="47"/>
      <c r="L252" s="47"/>
      <c r="M252" s="47"/>
      <c r="N252" s="47"/>
      <c r="O252" s="47"/>
      <c r="P252" s="47"/>
      <c r="Q252" s="47"/>
      <c r="R252" s="48"/>
      <c r="T252" s="197"/>
      <c r="U252" s="47"/>
      <c r="V252" s="47"/>
      <c r="W252" s="47"/>
      <c r="X252" s="47"/>
      <c r="Y252" s="47"/>
      <c r="Z252" s="47"/>
      <c r="AA252" s="100"/>
      <c r="AT252" s="21" t="s">
        <v>312</v>
      </c>
      <c r="AU252" s="21" t="s">
        <v>96</v>
      </c>
    </row>
    <row r="253" s="1" customFormat="1" ht="25.5" customHeight="1">
      <c r="B253" s="46"/>
      <c r="C253" s="228" t="s">
        <v>655</v>
      </c>
      <c r="D253" s="228" t="s">
        <v>192</v>
      </c>
      <c r="E253" s="229" t="s">
        <v>656</v>
      </c>
      <c r="F253" s="230" t="s">
        <v>657</v>
      </c>
      <c r="G253" s="230"/>
      <c r="H253" s="230"/>
      <c r="I253" s="230"/>
      <c r="J253" s="231" t="s">
        <v>304</v>
      </c>
      <c r="K253" s="232">
        <v>114.92</v>
      </c>
      <c r="L253" s="233">
        <v>0</v>
      </c>
      <c r="M253" s="234"/>
      <c r="N253" s="235">
        <f>ROUND(L253*K253,2)</f>
        <v>0</v>
      </c>
      <c r="O253" s="235"/>
      <c r="P253" s="235"/>
      <c r="Q253" s="235"/>
      <c r="R253" s="48"/>
      <c r="T253" s="236" t="s">
        <v>22</v>
      </c>
      <c r="U253" s="56" t="s">
        <v>46</v>
      </c>
      <c r="V253" s="47"/>
      <c r="W253" s="237">
        <f>V253*K253</f>
        <v>0</v>
      </c>
      <c r="X253" s="237">
        <v>0.00014999999999999999</v>
      </c>
      <c r="Y253" s="237">
        <f>X253*K253</f>
        <v>0</v>
      </c>
      <c r="Z253" s="237">
        <v>0</v>
      </c>
      <c r="AA253" s="238">
        <f>Z253*K253</f>
        <v>0</v>
      </c>
      <c r="AR253" s="21" t="s">
        <v>251</v>
      </c>
      <c r="AT253" s="21" t="s">
        <v>192</v>
      </c>
      <c r="AU253" s="21" t="s">
        <v>96</v>
      </c>
      <c r="AY253" s="21" t="s">
        <v>191</v>
      </c>
      <c r="BE253" s="152">
        <f>IF(U253="základní",N253,0)</f>
        <v>0</v>
      </c>
      <c r="BF253" s="152">
        <f>IF(U253="snížená",N253,0)</f>
        <v>0</v>
      </c>
      <c r="BG253" s="152">
        <f>IF(U253="zákl. přenesená",N253,0)</f>
        <v>0</v>
      </c>
      <c r="BH253" s="152">
        <f>IF(U253="sníž. přenesená",N253,0)</f>
        <v>0</v>
      </c>
      <c r="BI253" s="152">
        <f>IF(U253="nulová",N253,0)</f>
        <v>0</v>
      </c>
      <c r="BJ253" s="21" t="s">
        <v>89</v>
      </c>
      <c r="BK253" s="152">
        <f>ROUND(L253*K253,2)</f>
        <v>0</v>
      </c>
      <c r="BL253" s="21" t="s">
        <v>251</v>
      </c>
      <c r="BM253" s="21" t="s">
        <v>658</v>
      </c>
    </row>
    <row r="254" s="1" customFormat="1" ht="24" customHeight="1">
      <c r="B254" s="46"/>
      <c r="C254" s="47"/>
      <c r="D254" s="47"/>
      <c r="E254" s="47"/>
      <c r="F254" s="258" t="s">
        <v>659</v>
      </c>
      <c r="G254" s="67"/>
      <c r="H254" s="67"/>
      <c r="I254" s="67"/>
      <c r="J254" s="47"/>
      <c r="K254" s="47"/>
      <c r="L254" s="47"/>
      <c r="M254" s="47"/>
      <c r="N254" s="47"/>
      <c r="O254" s="47"/>
      <c r="P254" s="47"/>
      <c r="Q254" s="47"/>
      <c r="R254" s="48"/>
      <c r="T254" s="197"/>
      <c r="U254" s="47"/>
      <c r="V254" s="47"/>
      <c r="W254" s="47"/>
      <c r="X254" s="47"/>
      <c r="Y254" s="47"/>
      <c r="Z254" s="47"/>
      <c r="AA254" s="100"/>
      <c r="AT254" s="21" t="s">
        <v>312</v>
      </c>
      <c r="AU254" s="21" t="s">
        <v>96</v>
      </c>
    </row>
    <row r="255" s="1" customFormat="1" ht="25.5" customHeight="1">
      <c r="B255" s="46"/>
      <c r="C255" s="228" t="s">
        <v>660</v>
      </c>
      <c r="D255" s="228" t="s">
        <v>192</v>
      </c>
      <c r="E255" s="229" t="s">
        <v>661</v>
      </c>
      <c r="F255" s="230" t="s">
        <v>662</v>
      </c>
      <c r="G255" s="230"/>
      <c r="H255" s="230"/>
      <c r="I255" s="230"/>
      <c r="J255" s="231" t="s">
        <v>304</v>
      </c>
      <c r="K255" s="232">
        <v>114.92</v>
      </c>
      <c r="L255" s="233">
        <v>0</v>
      </c>
      <c r="M255" s="234"/>
      <c r="N255" s="235">
        <f>ROUND(L255*K255,2)</f>
        <v>0</v>
      </c>
      <c r="O255" s="235"/>
      <c r="P255" s="235"/>
      <c r="Q255" s="235"/>
      <c r="R255" s="48"/>
      <c r="T255" s="236" t="s">
        <v>22</v>
      </c>
      <c r="U255" s="56" t="s">
        <v>46</v>
      </c>
      <c r="V255" s="47"/>
      <c r="W255" s="237">
        <f>V255*K255</f>
        <v>0</v>
      </c>
      <c r="X255" s="237">
        <v>0.00033</v>
      </c>
      <c r="Y255" s="237">
        <f>X255*K255</f>
        <v>0</v>
      </c>
      <c r="Z255" s="237">
        <v>0</v>
      </c>
      <c r="AA255" s="238">
        <f>Z255*K255</f>
        <v>0</v>
      </c>
      <c r="AR255" s="21" t="s">
        <v>251</v>
      </c>
      <c r="AT255" s="21" t="s">
        <v>192</v>
      </c>
      <c r="AU255" s="21" t="s">
        <v>96</v>
      </c>
      <c r="AY255" s="21" t="s">
        <v>191</v>
      </c>
      <c r="BE255" s="152">
        <f>IF(U255="základní",N255,0)</f>
        <v>0</v>
      </c>
      <c r="BF255" s="152">
        <f>IF(U255="snížená",N255,0)</f>
        <v>0</v>
      </c>
      <c r="BG255" s="152">
        <f>IF(U255="zákl. přenesená",N255,0)</f>
        <v>0</v>
      </c>
      <c r="BH255" s="152">
        <f>IF(U255="sníž. přenesená",N255,0)</f>
        <v>0</v>
      </c>
      <c r="BI255" s="152">
        <f>IF(U255="nulová",N255,0)</f>
        <v>0</v>
      </c>
      <c r="BJ255" s="21" t="s">
        <v>89</v>
      </c>
      <c r="BK255" s="152">
        <f>ROUND(L255*K255,2)</f>
        <v>0</v>
      </c>
      <c r="BL255" s="21" t="s">
        <v>251</v>
      </c>
      <c r="BM255" s="21" t="s">
        <v>663</v>
      </c>
    </row>
    <row r="256" s="1" customFormat="1" ht="24" customHeight="1">
      <c r="B256" s="46"/>
      <c r="C256" s="47"/>
      <c r="D256" s="47"/>
      <c r="E256" s="47"/>
      <c r="F256" s="258" t="s">
        <v>659</v>
      </c>
      <c r="G256" s="67"/>
      <c r="H256" s="67"/>
      <c r="I256" s="67"/>
      <c r="J256" s="47"/>
      <c r="K256" s="47"/>
      <c r="L256" s="47"/>
      <c r="M256" s="47"/>
      <c r="N256" s="47"/>
      <c r="O256" s="47"/>
      <c r="P256" s="47"/>
      <c r="Q256" s="47"/>
      <c r="R256" s="48"/>
      <c r="T256" s="197"/>
      <c r="U256" s="47"/>
      <c r="V256" s="47"/>
      <c r="W256" s="47"/>
      <c r="X256" s="47"/>
      <c r="Y256" s="47"/>
      <c r="Z256" s="47"/>
      <c r="AA256" s="100"/>
      <c r="AT256" s="21" t="s">
        <v>312</v>
      </c>
      <c r="AU256" s="21" t="s">
        <v>96</v>
      </c>
    </row>
    <row r="257" s="1" customFormat="1" ht="49.92" customHeight="1">
      <c r="B257" s="46"/>
      <c r="C257" s="47"/>
      <c r="D257" s="217" t="s">
        <v>282</v>
      </c>
      <c r="E257" s="47"/>
      <c r="F257" s="47"/>
      <c r="G257" s="47"/>
      <c r="H257" s="47"/>
      <c r="I257" s="47"/>
      <c r="J257" s="47"/>
      <c r="K257" s="47"/>
      <c r="L257" s="47"/>
      <c r="M257" s="47"/>
      <c r="N257" s="261">
        <f>BK257</f>
        <v>0</v>
      </c>
      <c r="O257" s="262"/>
      <c r="P257" s="262"/>
      <c r="Q257" s="262"/>
      <c r="R257" s="48"/>
      <c r="T257" s="197"/>
      <c r="U257" s="47"/>
      <c r="V257" s="47"/>
      <c r="W257" s="47"/>
      <c r="X257" s="47"/>
      <c r="Y257" s="47"/>
      <c r="Z257" s="47"/>
      <c r="AA257" s="100"/>
      <c r="AT257" s="21" t="s">
        <v>80</v>
      </c>
      <c r="AU257" s="21" t="s">
        <v>81</v>
      </c>
      <c r="AY257" s="21" t="s">
        <v>283</v>
      </c>
      <c r="BK257" s="152">
        <f>SUM(BK258:BK262)</f>
        <v>0</v>
      </c>
    </row>
    <row r="258" s="1" customFormat="1" ht="22.32" customHeight="1">
      <c r="B258" s="46"/>
      <c r="C258" s="243" t="s">
        <v>22</v>
      </c>
      <c r="D258" s="243" t="s">
        <v>192</v>
      </c>
      <c r="E258" s="244" t="s">
        <v>22</v>
      </c>
      <c r="F258" s="245" t="s">
        <v>22</v>
      </c>
      <c r="G258" s="245"/>
      <c r="H258" s="245"/>
      <c r="I258" s="245"/>
      <c r="J258" s="246" t="s">
        <v>22</v>
      </c>
      <c r="K258" s="247"/>
      <c r="L258" s="233"/>
      <c r="M258" s="235"/>
      <c r="N258" s="235">
        <f>BK258</f>
        <v>0</v>
      </c>
      <c r="O258" s="235"/>
      <c r="P258" s="235"/>
      <c r="Q258" s="235"/>
      <c r="R258" s="48"/>
      <c r="T258" s="236" t="s">
        <v>22</v>
      </c>
      <c r="U258" s="248" t="s">
        <v>46</v>
      </c>
      <c r="V258" s="47"/>
      <c r="W258" s="47"/>
      <c r="X258" s="47"/>
      <c r="Y258" s="47"/>
      <c r="Z258" s="47"/>
      <c r="AA258" s="100"/>
      <c r="AT258" s="21" t="s">
        <v>283</v>
      </c>
      <c r="AU258" s="21" t="s">
        <v>89</v>
      </c>
      <c r="AY258" s="21" t="s">
        <v>283</v>
      </c>
      <c r="BE258" s="152">
        <f>IF(U258="základní",N258,0)</f>
        <v>0</v>
      </c>
      <c r="BF258" s="152">
        <f>IF(U258="snížená",N258,0)</f>
        <v>0</v>
      </c>
      <c r="BG258" s="152">
        <f>IF(U258="zákl. přenesená",N258,0)</f>
        <v>0</v>
      </c>
      <c r="BH258" s="152">
        <f>IF(U258="sníž. přenesená",N258,0)</f>
        <v>0</v>
      </c>
      <c r="BI258" s="152">
        <f>IF(U258="nulová",N258,0)</f>
        <v>0</v>
      </c>
      <c r="BJ258" s="21" t="s">
        <v>89</v>
      </c>
      <c r="BK258" s="152">
        <f>L258*K258</f>
        <v>0</v>
      </c>
    </row>
    <row r="259" s="1" customFormat="1" ht="22.32" customHeight="1">
      <c r="B259" s="46"/>
      <c r="C259" s="243" t="s">
        <v>22</v>
      </c>
      <c r="D259" s="243" t="s">
        <v>192</v>
      </c>
      <c r="E259" s="244" t="s">
        <v>22</v>
      </c>
      <c r="F259" s="245" t="s">
        <v>22</v>
      </c>
      <c r="G259" s="245"/>
      <c r="H259" s="245"/>
      <c r="I259" s="245"/>
      <c r="J259" s="246" t="s">
        <v>22</v>
      </c>
      <c r="K259" s="247"/>
      <c r="L259" s="233"/>
      <c r="M259" s="235"/>
      <c r="N259" s="235">
        <f>BK259</f>
        <v>0</v>
      </c>
      <c r="O259" s="235"/>
      <c r="P259" s="235"/>
      <c r="Q259" s="235"/>
      <c r="R259" s="48"/>
      <c r="T259" s="236" t="s">
        <v>22</v>
      </c>
      <c r="U259" s="248" t="s">
        <v>46</v>
      </c>
      <c r="V259" s="47"/>
      <c r="W259" s="47"/>
      <c r="X259" s="47"/>
      <c r="Y259" s="47"/>
      <c r="Z259" s="47"/>
      <c r="AA259" s="100"/>
      <c r="AT259" s="21" t="s">
        <v>283</v>
      </c>
      <c r="AU259" s="21" t="s">
        <v>89</v>
      </c>
      <c r="AY259" s="21" t="s">
        <v>283</v>
      </c>
      <c r="BE259" s="152">
        <f>IF(U259="základní",N259,0)</f>
        <v>0</v>
      </c>
      <c r="BF259" s="152">
        <f>IF(U259="snížená",N259,0)</f>
        <v>0</v>
      </c>
      <c r="BG259" s="152">
        <f>IF(U259="zákl. přenesená",N259,0)</f>
        <v>0</v>
      </c>
      <c r="BH259" s="152">
        <f>IF(U259="sníž. přenesená",N259,0)</f>
        <v>0</v>
      </c>
      <c r="BI259" s="152">
        <f>IF(U259="nulová",N259,0)</f>
        <v>0</v>
      </c>
      <c r="BJ259" s="21" t="s">
        <v>89</v>
      </c>
      <c r="BK259" s="152">
        <f>L259*K259</f>
        <v>0</v>
      </c>
    </row>
    <row r="260" s="1" customFormat="1" ht="22.32" customHeight="1">
      <c r="B260" s="46"/>
      <c r="C260" s="243" t="s">
        <v>22</v>
      </c>
      <c r="D260" s="243" t="s">
        <v>192</v>
      </c>
      <c r="E260" s="244" t="s">
        <v>22</v>
      </c>
      <c r="F260" s="245" t="s">
        <v>22</v>
      </c>
      <c r="G260" s="245"/>
      <c r="H260" s="245"/>
      <c r="I260" s="245"/>
      <c r="J260" s="246" t="s">
        <v>22</v>
      </c>
      <c r="K260" s="247"/>
      <c r="L260" s="233"/>
      <c r="M260" s="235"/>
      <c r="N260" s="235">
        <f>BK260</f>
        <v>0</v>
      </c>
      <c r="O260" s="235"/>
      <c r="P260" s="235"/>
      <c r="Q260" s="235"/>
      <c r="R260" s="48"/>
      <c r="T260" s="236" t="s">
        <v>22</v>
      </c>
      <c r="U260" s="248" t="s">
        <v>46</v>
      </c>
      <c r="V260" s="47"/>
      <c r="W260" s="47"/>
      <c r="X260" s="47"/>
      <c r="Y260" s="47"/>
      <c r="Z260" s="47"/>
      <c r="AA260" s="100"/>
      <c r="AT260" s="21" t="s">
        <v>283</v>
      </c>
      <c r="AU260" s="21" t="s">
        <v>89</v>
      </c>
      <c r="AY260" s="21" t="s">
        <v>283</v>
      </c>
      <c r="BE260" s="152">
        <f>IF(U260="základní",N260,0)</f>
        <v>0</v>
      </c>
      <c r="BF260" s="152">
        <f>IF(U260="snížená",N260,0)</f>
        <v>0</v>
      </c>
      <c r="BG260" s="152">
        <f>IF(U260="zákl. přenesená",N260,0)</f>
        <v>0</v>
      </c>
      <c r="BH260" s="152">
        <f>IF(U260="sníž. přenesená",N260,0)</f>
        <v>0</v>
      </c>
      <c r="BI260" s="152">
        <f>IF(U260="nulová",N260,0)</f>
        <v>0</v>
      </c>
      <c r="BJ260" s="21" t="s">
        <v>89</v>
      </c>
      <c r="BK260" s="152">
        <f>L260*K260</f>
        <v>0</v>
      </c>
    </row>
    <row r="261" s="1" customFormat="1" ht="22.32" customHeight="1">
      <c r="B261" s="46"/>
      <c r="C261" s="243" t="s">
        <v>22</v>
      </c>
      <c r="D261" s="243" t="s">
        <v>192</v>
      </c>
      <c r="E261" s="244" t="s">
        <v>22</v>
      </c>
      <c r="F261" s="245" t="s">
        <v>22</v>
      </c>
      <c r="G261" s="245"/>
      <c r="H261" s="245"/>
      <c r="I261" s="245"/>
      <c r="J261" s="246" t="s">
        <v>22</v>
      </c>
      <c r="K261" s="247"/>
      <c r="L261" s="233"/>
      <c r="M261" s="235"/>
      <c r="N261" s="235">
        <f>BK261</f>
        <v>0</v>
      </c>
      <c r="O261" s="235"/>
      <c r="P261" s="235"/>
      <c r="Q261" s="235"/>
      <c r="R261" s="48"/>
      <c r="T261" s="236" t="s">
        <v>22</v>
      </c>
      <c r="U261" s="248" t="s">
        <v>46</v>
      </c>
      <c r="V261" s="47"/>
      <c r="W261" s="47"/>
      <c r="X261" s="47"/>
      <c r="Y261" s="47"/>
      <c r="Z261" s="47"/>
      <c r="AA261" s="100"/>
      <c r="AT261" s="21" t="s">
        <v>283</v>
      </c>
      <c r="AU261" s="21" t="s">
        <v>89</v>
      </c>
      <c r="AY261" s="21" t="s">
        <v>283</v>
      </c>
      <c r="BE261" s="152">
        <f>IF(U261="základní",N261,0)</f>
        <v>0</v>
      </c>
      <c r="BF261" s="152">
        <f>IF(U261="snížená",N261,0)</f>
        <v>0</v>
      </c>
      <c r="BG261" s="152">
        <f>IF(U261="zákl. přenesená",N261,0)</f>
        <v>0</v>
      </c>
      <c r="BH261" s="152">
        <f>IF(U261="sníž. přenesená",N261,0)</f>
        <v>0</v>
      </c>
      <c r="BI261" s="152">
        <f>IF(U261="nulová",N261,0)</f>
        <v>0</v>
      </c>
      <c r="BJ261" s="21" t="s">
        <v>89</v>
      </c>
      <c r="BK261" s="152">
        <f>L261*K261</f>
        <v>0</v>
      </c>
    </row>
    <row r="262" s="1" customFormat="1" ht="22.32" customHeight="1">
      <c r="B262" s="46"/>
      <c r="C262" s="243" t="s">
        <v>22</v>
      </c>
      <c r="D262" s="243" t="s">
        <v>192</v>
      </c>
      <c r="E262" s="244" t="s">
        <v>22</v>
      </c>
      <c r="F262" s="245" t="s">
        <v>22</v>
      </c>
      <c r="G262" s="245"/>
      <c r="H262" s="245"/>
      <c r="I262" s="245"/>
      <c r="J262" s="246" t="s">
        <v>22</v>
      </c>
      <c r="K262" s="247"/>
      <c r="L262" s="233"/>
      <c r="M262" s="235"/>
      <c r="N262" s="235">
        <f>BK262</f>
        <v>0</v>
      </c>
      <c r="O262" s="235"/>
      <c r="P262" s="235"/>
      <c r="Q262" s="235"/>
      <c r="R262" s="48"/>
      <c r="T262" s="236" t="s">
        <v>22</v>
      </c>
      <c r="U262" s="248" t="s">
        <v>46</v>
      </c>
      <c r="V262" s="72"/>
      <c r="W262" s="72"/>
      <c r="X262" s="72"/>
      <c r="Y262" s="72"/>
      <c r="Z262" s="72"/>
      <c r="AA262" s="74"/>
      <c r="AT262" s="21" t="s">
        <v>283</v>
      </c>
      <c r="AU262" s="21" t="s">
        <v>89</v>
      </c>
      <c r="AY262" s="21" t="s">
        <v>283</v>
      </c>
      <c r="BE262" s="152">
        <f>IF(U262="základní",N262,0)</f>
        <v>0</v>
      </c>
      <c r="BF262" s="152">
        <f>IF(U262="snížená",N262,0)</f>
        <v>0</v>
      </c>
      <c r="BG262" s="152">
        <f>IF(U262="zákl. přenesená",N262,0)</f>
        <v>0</v>
      </c>
      <c r="BH262" s="152">
        <f>IF(U262="sníž. přenesená",N262,0)</f>
        <v>0</v>
      </c>
      <c r="BI262" s="152">
        <f>IF(U262="nulová",N262,0)</f>
        <v>0</v>
      </c>
      <c r="BJ262" s="21" t="s">
        <v>89</v>
      </c>
      <c r="BK262" s="152">
        <f>L262*K262</f>
        <v>0</v>
      </c>
    </row>
    <row r="263" s="1" customFormat="1" ht="6.96" customHeight="1">
      <c r="B263" s="75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7"/>
    </row>
  </sheetData>
  <sheetProtection sheet="1" objects="1" scenarios="1" spinCount="10" saltValue="9+Y676tvBhd+u35iChzSNm71OyWROlJFdoDuwiG8HNnA10jcxV26WYrXFySf5qfjyg15695e7BHGglyi5U3qVw==" hashValue="lI2YcT7X4wufDxEyNaUuy4c/NO9/2BdmYhZs18yGCCoytyQ/ljLhrdiId826zTBUmQKeJlXWqBvu8PErCvQy1Q==" algorithmName="SHA-512" password="CC35"/>
  <mergeCells count="349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N100:Q100"/>
    <mergeCell ref="N101:Q101"/>
    <mergeCell ref="N102:Q102"/>
    <mergeCell ref="N103:Q103"/>
    <mergeCell ref="N105:Q105"/>
    <mergeCell ref="D106:H106"/>
    <mergeCell ref="N106:Q106"/>
    <mergeCell ref="D107:H107"/>
    <mergeCell ref="N107:Q107"/>
    <mergeCell ref="D108:H108"/>
    <mergeCell ref="N108:Q108"/>
    <mergeCell ref="D109:H109"/>
    <mergeCell ref="N109:Q109"/>
    <mergeCell ref="D110:H110"/>
    <mergeCell ref="N110:Q110"/>
    <mergeCell ref="N111:Q111"/>
    <mergeCell ref="L113:Q113"/>
    <mergeCell ref="C119:Q119"/>
    <mergeCell ref="F121:P121"/>
    <mergeCell ref="F122:P122"/>
    <mergeCell ref="F123:P123"/>
    <mergeCell ref="M125:P125"/>
    <mergeCell ref="M127:Q127"/>
    <mergeCell ref="M128:Q128"/>
    <mergeCell ref="F130:I130"/>
    <mergeCell ref="L130:M130"/>
    <mergeCell ref="N130:Q130"/>
    <mergeCell ref="F134:I134"/>
    <mergeCell ref="L134:M134"/>
    <mergeCell ref="N134:Q134"/>
    <mergeCell ref="F135:I135"/>
    <mergeCell ref="F137:I137"/>
    <mergeCell ref="L137:M137"/>
    <mergeCell ref="N137:Q137"/>
    <mergeCell ref="F138:I138"/>
    <mergeCell ref="F139:I139"/>
    <mergeCell ref="L139:M139"/>
    <mergeCell ref="N139:Q139"/>
    <mergeCell ref="F140:I140"/>
    <mergeCell ref="F141:I141"/>
    <mergeCell ref="L141:M141"/>
    <mergeCell ref="N141:Q141"/>
    <mergeCell ref="F142:I142"/>
    <mergeCell ref="F143:I143"/>
    <mergeCell ref="L143:M143"/>
    <mergeCell ref="N143:Q143"/>
    <mergeCell ref="F144:I144"/>
    <mergeCell ref="F145:I145"/>
    <mergeCell ref="L145:M145"/>
    <mergeCell ref="N145:Q145"/>
    <mergeCell ref="F146:I146"/>
    <mergeCell ref="F147:I147"/>
    <mergeCell ref="L147:M147"/>
    <mergeCell ref="N147:Q147"/>
    <mergeCell ref="F148:I148"/>
    <mergeCell ref="L148:M148"/>
    <mergeCell ref="N148:Q148"/>
    <mergeCell ref="F149:I149"/>
    <mergeCell ref="F150:I150"/>
    <mergeCell ref="L150:M150"/>
    <mergeCell ref="N150:Q150"/>
    <mergeCell ref="F151:I151"/>
    <mergeCell ref="L151:M151"/>
    <mergeCell ref="N151:Q151"/>
    <mergeCell ref="F152:I152"/>
    <mergeCell ref="F153:I153"/>
    <mergeCell ref="L153:M153"/>
    <mergeCell ref="N153:Q153"/>
    <mergeCell ref="F154:I154"/>
    <mergeCell ref="L154:M154"/>
    <mergeCell ref="N154:Q154"/>
    <mergeCell ref="F155:I155"/>
    <mergeCell ref="F156:I156"/>
    <mergeCell ref="L156:M156"/>
    <mergeCell ref="N156:Q156"/>
    <mergeCell ref="F157:I157"/>
    <mergeCell ref="L157:M157"/>
    <mergeCell ref="N157:Q157"/>
    <mergeCell ref="F158:I158"/>
    <mergeCell ref="F159:I159"/>
    <mergeCell ref="L159:M159"/>
    <mergeCell ref="N159:Q159"/>
    <mergeCell ref="F160:I160"/>
    <mergeCell ref="L160:M160"/>
    <mergeCell ref="N160:Q160"/>
    <mergeCell ref="F161:I161"/>
    <mergeCell ref="F162:I162"/>
    <mergeCell ref="L162:M162"/>
    <mergeCell ref="N162:Q162"/>
    <mergeCell ref="F163:I163"/>
    <mergeCell ref="F165:I165"/>
    <mergeCell ref="L165:M165"/>
    <mergeCell ref="N165:Q165"/>
    <mergeCell ref="F166:I166"/>
    <mergeCell ref="F167:I167"/>
    <mergeCell ref="L167:M167"/>
    <mergeCell ref="N167:Q167"/>
    <mergeCell ref="F168:I168"/>
    <mergeCell ref="F170:I170"/>
    <mergeCell ref="L170:M170"/>
    <mergeCell ref="N170:Q170"/>
    <mergeCell ref="F171:I171"/>
    <mergeCell ref="F172:I172"/>
    <mergeCell ref="L172:M172"/>
    <mergeCell ref="N172:Q172"/>
    <mergeCell ref="F173:I173"/>
    <mergeCell ref="F174:I174"/>
    <mergeCell ref="L174:M174"/>
    <mergeCell ref="N174:Q174"/>
    <mergeCell ref="F175:I175"/>
    <mergeCell ref="F176:I176"/>
    <mergeCell ref="L176:M176"/>
    <mergeCell ref="N176:Q176"/>
    <mergeCell ref="F177:I177"/>
    <mergeCell ref="F178:I178"/>
    <mergeCell ref="L178:M178"/>
    <mergeCell ref="N178:Q178"/>
    <mergeCell ref="F179:I179"/>
    <mergeCell ref="F180:I180"/>
    <mergeCell ref="L180:M180"/>
    <mergeCell ref="N180:Q180"/>
    <mergeCell ref="F181:I181"/>
    <mergeCell ref="F182:I182"/>
    <mergeCell ref="L182:M182"/>
    <mergeCell ref="N182:Q182"/>
    <mergeCell ref="F183:I183"/>
    <mergeCell ref="F184:I184"/>
    <mergeCell ref="L184:M184"/>
    <mergeCell ref="N184:Q184"/>
    <mergeCell ref="F185:I185"/>
    <mergeCell ref="F186:I186"/>
    <mergeCell ref="L186:M186"/>
    <mergeCell ref="N186:Q186"/>
    <mergeCell ref="F187:I187"/>
    <mergeCell ref="F189:I189"/>
    <mergeCell ref="L189:M189"/>
    <mergeCell ref="N189:Q189"/>
    <mergeCell ref="F190:I190"/>
    <mergeCell ref="F191:I191"/>
    <mergeCell ref="L191:M191"/>
    <mergeCell ref="N191:Q191"/>
    <mergeCell ref="F192:I192"/>
    <mergeCell ref="F193:I193"/>
    <mergeCell ref="L193:M193"/>
    <mergeCell ref="N193:Q193"/>
    <mergeCell ref="F194:I194"/>
    <mergeCell ref="F195:I195"/>
    <mergeCell ref="L195:M195"/>
    <mergeCell ref="N195:Q195"/>
    <mergeCell ref="F196:I196"/>
    <mergeCell ref="F198:I198"/>
    <mergeCell ref="L198:M198"/>
    <mergeCell ref="N198:Q198"/>
    <mergeCell ref="F199:I199"/>
    <mergeCell ref="F201:I201"/>
    <mergeCell ref="L201:M201"/>
    <mergeCell ref="N201:Q201"/>
    <mergeCell ref="F202:I202"/>
    <mergeCell ref="F203:I203"/>
    <mergeCell ref="L203:M203"/>
    <mergeCell ref="N203:Q203"/>
    <mergeCell ref="F204:I204"/>
    <mergeCell ref="F205:I205"/>
    <mergeCell ref="L205:M205"/>
    <mergeCell ref="N205:Q205"/>
    <mergeCell ref="F206:I206"/>
    <mergeCell ref="F207:I207"/>
    <mergeCell ref="L207:M207"/>
    <mergeCell ref="N207:Q207"/>
    <mergeCell ref="F208:I208"/>
    <mergeCell ref="F210:I210"/>
    <mergeCell ref="L210:M210"/>
    <mergeCell ref="N210:Q210"/>
    <mergeCell ref="F213:I213"/>
    <mergeCell ref="L213:M213"/>
    <mergeCell ref="N213:Q213"/>
    <mergeCell ref="F214:I214"/>
    <mergeCell ref="F215:I215"/>
    <mergeCell ref="L215:M215"/>
    <mergeCell ref="N215:Q215"/>
    <mergeCell ref="F216:I216"/>
    <mergeCell ref="F217:I217"/>
    <mergeCell ref="L217:M217"/>
    <mergeCell ref="N217:Q217"/>
    <mergeCell ref="F218:I218"/>
    <mergeCell ref="F219:I219"/>
    <mergeCell ref="L219:M219"/>
    <mergeCell ref="N219:Q219"/>
    <mergeCell ref="F220:I220"/>
    <mergeCell ref="F221:I221"/>
    <mergeCell ref="L221:M221"/>
    <mergeCell ref="N221:Q221"/>
    <mergeCell ref="F222:I222"/>
    <mergeCell ref="F223:I223"/>
    <mergeCell ref="L223:M223"/>
    <mergeCell ref="N223:Q223"/>
    <mergeCell ref="F224:I224"/>
    <mergeCell ref="L224:M224"/>
    <mergeCell ref="N224:Q224"/>
    <mergeCell ref="F225:I225"/>
    <mergeCell ref="L225:M225"/>
    <mergeCell ref="N225:Q225"/>
    <mergeCell ref="F226:I226"/>
    <mergeCell ref="F227:I227"/>
    <mergeCell ref="L227:M227"/>
    <mergeCell ref="N227:Q227"/>
    <mergeCell ref="F228:I228"/>
    <mergeCell ref="L228:M228"/>
    <mergeCell ref="N228:Q228"/>
    <mergeCell ref="F229:I229"/>
    <mergeCell ref="L229:M229"/>
    <mergeCell ref="N229:Q229"/>
    <mergeCell ref="F230:I230"/>
    <mergeCell ref="F231:I231"/>
    <mergeCell ref="L231:M231"/>
    <mergeCell ref="N231:Q231"/>
    <mergeCell ref="F232:I232"/>
    <mergeCell ref="L232:M232"/>
    <mergeCell ref="N232:Q232"/>
    <mergeCell ref="F233:I233"/>
    <mergeCell ref="L233:M233"/>
    <mergeCell ref="N233:Q233"/>
    <mergeCell ref="F234:I234"/>
    <mergeCell ref="F235:I235"/>
    <mergeCell ref="L235:M235"/>
    <mergeCell ref="N235:Q235"/>
    <mergeCell ref="F237:I237"/>
    <mergeCell ref="L237:M237"/>
    <mergeCell ref="N237:Q237"/>
    <mergeCell ref="F238:I238"/>
    <mergeCell ref="F239:I239"/>
    <mergeCell ref="L239:M239"/>
    <mergeCell ref="N239:Q239"/>
    <mergeCell ref="F240:I240"/>
    <mergeCell ref="L240:M240"/>
    <mergeCell ref="N240:Q240"/>
    <mergeCell ref="F241:I241"/>
    <mergeCell ref="F242:I242"/>
    <mergeCell ref="L242:M242"/>
    <mergeCell ref="N242:Q242"/>
    <mergeCell ref="F243:I243"/>
    <mergeCell ref="F244:I244"/>
    <mergeCell ref="L244:M244"/>
    <mergeCell ref="N244:Q244"/>
    <mergeCell ref="F245:I245"/>
    <mergeCell ref="F246:I246"/>
    <mergeCell ref="L246:M246"/>
    <mergeCell ref="N246:Q246"/>
    <mergeCell ref="F247:I247"/>
    <mergeCell ref="L247:M247"/>
    <mergeCell ref="N247:Q247"/>
    <mergeCell ref="F249:I249"/>
    <mergeCell ref="L249:M249"/>
    <mergeCell ref="N249:Q249"/>
    <mergeCell ref="F250:I250"/>
    <mergeCell ref="F251:I251"/>
    <mergeCell ref="L251:M251"/>
    <mergeCell ref="N251:Q251"/>
    <mergeCell ref="F252:I252"/>
    <mergeCell ref="F253:I253"/>
    <mergeCell ref="L253:M253"/>
    <mergeCell ref="N253:Q253"/>
    <mergeCell ref="F254:I254"/>
    <mergeCell ref="F255:I255"/>
    <mergeCell ref="L255:M255"/>
    <mergeCell ref="N255:Q255"/>
    <mergeCell ref="F256:I256"/>
    <mergeCell ref="F258:I258"/>
    <mergeCell ref="L258:M258"/>
    <mergeCell ref="N258:Q258"/>
    <mergeCell ref="F259:I259"/>
    <mergeCell ref="L259:M259"/>
    <mergeCell ref="N259:Q259"/>
    <mergeCell ref="F260:I260"/>
    <mergeCell ref="L260:M260"/>
    <mergeCell ref="N260:Q260"/>
    <mergeCell ref="F261:I261"/>
    <mergeCell ref="L261:M261"/>
    <mergeCell ref="N261:Q261"/>
    <mergeCell ref="F262:I262"/>
    <mergeCell ref="L262:M262"/>
    <mergeCell ref="N262:Q262"/>
    <mergeCell ref="N131:Q131"/>
    <mergeCell ref="N132:Q132"/>
    <mergeCell ref="N133:Q133"/>
    <mergeCell ref="N136:Q136"/>
    <mergeCell ref="N164:Q164"/>
    <mergeCell ref="N169:Q169"/>
    <mergeCell ref="N188:Q188"/>
    <mergeCell ref="N197:Q197"/>
    <mergeCell ref="N200:Q200"/>
    <mergeCell ref="N209:Q209"/>
    <mergeCell ref="N211:Q211"/>
    <mergeCell ref="N212:Q212"/>
    <mergeCell ref="N236:Q236"/>
    <mergeCell ref="N248:Q248"/>
    <mergeCell ref="N257:Q257"/>
    <mergeCell ref="H1:K1"/>
    <mergeCell ref="S2:AC2"/>
  </mergeCells>
  <dataValidations count="2">
    <dataValidation type="list" allowBlank="1" showInputMessage="1" showErrorMessage="1" error="Povoleny jsou hodnoty K, M." sqref="D258:D263">
      <formula1>"K, M"</formula1>
    </dataValidation>
    <dataValidation type="list" allowBlank="1" showInputMessage="1" showErrorMessage="1" error="Povoleny jsou hodnoty základní, snížená, zákl. přenesená, sníž. přenesená, nulová." sqref="U258:U263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30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103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284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664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N103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ROUND((((SUM(BE103:BE110)+SUM(BE129:BE245))+SUM(BE247:BE251))),2)</f>
        <v>0</v>
      </c>
      <c r="I33" s="47"/>
      <c r="J33" s="47"/>
      <c r="K33" s="47"/>
      <c r="L33" s="47"/>
      <c r="M33" s="170">
        <f>ROUND(((ROUND((SUM(BE103:BE110)+SUM(BE129:BE245)), 2)*F33)+SUM(BE247:BE251)*F33),2)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ROUND((((SUM(BF103:BF110)+SUM(BF129:BF245))+SUM(BF247:BF251))),2)</f>
        <v>0</v>
      </c>
      <c r="I34" s="47"/>
      <c r="J34" s="47"/>
      <c r="K34" s="47"/>
      <c r="L34" s="47"/>
      <c r="M34" s="170">
        <f>ROUND(((ROUND((SUM(BF103:BF110)+SUM(BF129:BF245)), 2)*F34)+SUM(BF247:BF251)*F34),2)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ROUND((((SUM(BG103:BG110)+SUM(BG129:BG245))+SUM(BG247:BG251))),2)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ROUND((((SUM(BH103:BH110)+SUM(BH129:BH245))+SUM(BH247:BH251))),2)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ROUND((((SUM(BI103:BI110)+SUM(BI129:BI245))+SUM(BI247:BI251))),2)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284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N129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287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N130</f>
        <v>0</v>
      </c>
      <c r="O90" s="184"/>
      <c r="P90" s="184"/>
      <c r="Q90" s="184"/>
      <c r="R90" s="187"/>
      <c r="T90" s="188"/>
      <c r="U90" s="188"/>
    </row>
    <row r="91" s="8" customFormat="1" ht="19.92" customHeight="1">
      <c r="B91" s="189"/>
      <c r="C91" s="134"/>
      <c r="D91" s="147" t="s">
        <v>413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N131</f>
        <v>0</v>
      </c>
      <c r="O91" s="134"/>
      <c r="P91" s="134"/>
      <c r="Q91" s="134"/>
      <c r="R91" s="190"/>
      <c r="T91" s="191"/>
      <c r="U91" s="191"/>
    </row>
    <row r="92" s="8" customFormat="1" ht="19.92" customHeight="1">
      <c r="B92" s="189"/>
      <c r="C92" s="134"/>
      <c r="D92" s="147" t="s">
        <v>415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6">
        <f>N186</f>
        <v>0</v>
      </c>
      <c r="O92" s="134"/>
      <c r="P92" s="134"/>
      <c r="Q92" s="134"/>
      <c r="R92" s="190"/>
      <c r="T92" s="191"/>
      <c r="U92" s="191"/>
    </row>
    <row r="93" s="8" customFormat="1" ht="19.92" customHeight="1">
      <c r="B93" s="189"/>
      <c r="C93" s="134"/>
      <c r="D93" s="147" t="s">
        <v>417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6">
        <f>N201</f>
        <v>0</v>
      </c>
      <c r="O93" s="134"/>
      <c r="P93" s="134"/>
      <c r="Q93" s="134"/>
      <c r="R93" s="190"/>
      <c r="T93" s="191"/>
      <c r="U93" s="191"/>
    </row>
    <row r="94" s="8" customFormat="1" ht="19.92" customHeight="1">
      <c r="B94" s="189"/>
      <c r="C94" s="134"/>
      <c r="D94" s="147" t="s">
        <v>665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6">
        <f>N207</f>
        <v>0</v>
      </c>
      <c r="O94" s="134"/>
      <c r="P94" s="134"/>
      <c r="Q94" s="134"/>
      <c r="R94" s="190"/>
      <c r="T94" s="191"/>
      <c r="U94" s="191"/>
    </row>
    <row r="95" s="8" customFormat="1" ht="19.92" customHeight="1">
      <c r="B95" s="189"/>
      <c r="C95" s="134"/>
      <c r="D95" s="147" t="s">
        <v>666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6">
        <f>N210</f>
        <v>0</v>
      </c>
      <c r="O95" s="134"/>
      <c r="P95" s="134"/>
      <c r="Q95" s="134"/>
      <c r="R95" s="190"/>
      <c r="T95" s="191"/>
      <c r="U95" s="191"/>
    </row>
    <row r="96" s="8" customFormat="1" ht="19.92" customHeight="1">
      <c r="B96" s="189"/>
      <c r="C96" s="134"/>
      <c r="D96" s="147" t="s">
        <v>418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6">
        <f>N212</f>
        <v>0</v>
      </c>
      <c r="O96" s="134"/>
      <c r="P96" s="134"/>
      <c r="Q96" s="134"/>
      <c r="R96" s="190"/>
      <c r="T96" s="191"/>
      <c r="U96" s="191"/>
    </row>
    <row r="97" s="7" customFormat="1" ht="24.96" customHeight="1">
      <c r="B97" s="183"/>
      <c r="C97" s="184"/>
      <c r="D97" s="185" t="s">
        <v>419</v>
      </c>
      <c r="E97" s="184"/>
      <c r="F97" s="184"/>
      <c r="G97" s="184"/>
      <c r="H97" s="184"/>
      <c r="I97" s="184"/>
      <c r="J97" s="184"/>
      <c r="K97" s="184"/>
      <c r="L97" s="184"/>
      <c r="M97" s="184"/>
      <c r="N97" s="186">
        <f>N214</f>
        <v>0</v>
      </c>
      <c r="O97" s="184"/>
      <c r="P97" s="184"/>
      <c r="Q97" s="184"/>
      <c r="R97" s="187"/>
      <c r="T97" s="188"/>
      <c r="U97" s="188"/>
    </row>
    <row r="98" s="8" customFormat="1" ht="19.92" customHeight="1">
      <c r="B98" s="189"/>
      <c r="C98" s="134"/>
      <c r="D98" s="147" t="s">
        <v>667</v>
      </c>
      <c r="E98" s="134"/>
      <c r="F98" s="134"/>
      <c r="G98" s="134"/>
      <c r="H98" s="134"/>
      <c r="I98" s="134"/>
      <c r="J98" s="134"/>
      <c r="K98" s="134"/>
      <c r="L98" s="134"/>
      <c r="M98" s="134"/>
      <c r="N98" s="136">
        <f>N215</f>
        <v>0</v>
      </c>
      <c r="O98" s="134"/>
      <c r="P98" s="134"/>
      <c r="Q98" s="134"/>
      <c r="R98" s="190"/>
      <c r="T98" s="191"/>
      <c r="U98" s="191"/>
    </row>
    <row r="99" s="8" customFormat="1" ht="19.92" customHeight="1">
      <c r="B99" s="189"/>
      <c r="C99" s="134"/>
      <c r="D99" s="147" t="s">
        <v>668</v>
      </c>
      <c r="E99" s="134"/>
      <c r="F99" s="134"/>
      <c r="G99" s="134"/>
      <c r="H99" s="134"/>
      <c r="I99" s="134"/>
      <c r="J99" s="134"/>
      <c r="K99" s="134"/>
      <c r="L99" s="134"/>
      <c r="M99" s="134"/>
      <c r="N99" s="136">
        <f>N236</f>
        <v>0</v>
      </c>
      <c r="O99" s="134"/>
      <c r="P99" s="134"/>
      <c r="Q99" s="134"/>
      <c r="R99" s="190"/>
      <c r="T99" s="191"/>
      <c r="U99" s="191"/>
    </row>
    <row r="100" s="8" customFormat="1" ht="19.92" customHeight="1">
      <c r="B100" s="189"/>
      <c r="C100" s="134"/>
      <c r="D100" s="147" t="s">
        <v>422</v>
      </c>
      <c r="E100" s="134"/>
      <c r="F100" s="134"/>
      <c r="G100" s="134"/>
      <c r="H100" s="134"/>
      <c r="I100" s="134"/>
      <c r="J100" s="134"/>
      <c r="K100" s="134"/>
      <c r="L100" s="134"/>
      <c r="M100" s="134"/>
      <c r="N100" s="136">
        <f>N243</f>
        <v>0</v>
      </c>
      <c r="O100" s="134"/>
      <c r="P100" s="134"/>
      <c r="Q100" s="134"/>
      <c r="R100" s="190"/>
      <c r="T100" s="191"/>
      <c r="U100" s="191"/>
    </row>
    <row r="101" s="7" customFormat="1" ht="21.84" customHeight="1">
      <c r="B101" s="183"/>
      <c r="C101" s="184"/>
      <c r="D101" s="185" t="s">
        <v>167</v>
      </c>
      <c r="E101" s="184"/>
      <c r="F101" s="184"/>
      <c r="G101" s="184"/>
      <c r="H101" s="184"/>
      <c r="I101" s="184"/>
      <c r="J101" s="184"/>
      <c r="K101" s="184"/>
      <c r="L101" s="184"/>
      <c r="M101" s="184"/>
      <c r="N101" s="192">
        <f>N246</f>
        <v>0</v>
      </c>
      <c r="O101" s="184"/>
      <c r="P101" s="184"/>
      <c r="Q101" s="184"/>
      <c r="R101" s="187"/>
      <c r="T101" s="188"/>
      <c r="U101" s="188"/>
    </row>
    <row r="102" s="1" customFormat="1" ht="21.84" customHeight="1">
      <c r="B102" s="46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8"/>
      <c r="T102" s="179"/>
      <c r="U102" s="179"/>
    </row>
    <row r="103" s="1" customFormat="1" ht="29.28" customHeight="1">
      <c r="B103" s="46"/>
      <c r="C103" s="181" t="s">
        <v>168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182">
        <f>ROUND(N104+N105+N106+N107+N108+N109,2)</f>
        <v>0</v>
      </c>
      <c r="O103" s="193"/>
      <c r="P103" s="193"/>
      <c r="Q103" s="193"/>
      <c r="R103" s="48"/>
      <c r="T103" s="194"/>
      <c r="U103" s="195" t="s">
        <v>45</v>
      </c>
    </row>
    <row r="104" s="1" customFormat="1" ht="18" customHeight="1">
      <c r="B104" s="46"/>
      <c r="C104" s="47"/>
      <c r="D104" s="153" t="s">
        <v>169</v>
      </c>
      <c r="E104" s="147"/>
      <c r="F104" s="147"/>
      <c r="G104" s="147"/>
      <c r="H104" s="147"/>
      <c r="I104" s="47"/>
      <c r="J104" s="47"/>
      <c r="K104" s="47"/>
      <c r="L104" s="47"/>
      <c r="M104" s="47"/>
      <c r="N104" s="148">
        <f>ROUND(N89*T104,2)</f>
        <v>0</v>
      </c>
      <c r="O104" s="136"/>
      <c r="P104" s="136"/>
      <c r="Q104" s="136"/>
      <c r="R104" s="48"/>
      <c r="S104" s="196"/>
      <c r="T104" s="197"/>
      <c r="U104" s="198" t="s">
        <v>46</v>
      </c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  <c r="AR104" s="199"/>
      <c r="AS104" s="199"/>
      <c r="AT104" s="199"/>
      <c r="AU104" s="199"/>
      <c r="AV104" s="199"/>
      <c r="AW104" s="199"/>
      <c r="AX104" s="199"/>
      <c r="AY104" s="200" t="s">
        <v>88</v>
      </c>
      <c r="AZ104" s="199"/>
      <c r="BA104" s="199"/>
      <c r="BB104" s="199"/>
      <c r="BC104" s="199"/>
      <c r="BD104" s="199"/>
      <c r="BE104" s="201">
        <f>IF(U104="základní",N104,0)</f>
        <v>0</v>
      </c>
      <c r="BF104" s="201">
        <f>IF(U104="snížená",N104,0)</f>
        <v>0</v>
      </c>
      <c r="BG104" s="201">
        <f>IF(U104="zákl. přenesená",N104,0)</f>
        <v>0</v>
      </c>
      <c r="BH104" s="201">
        <f>IF(U104="sníž. přenesená",N104,0)</f>
        <v>0</v>
      </c>
      <c r="BI104" s="201">
        <f>IF(U104="nulová",N104,0)</f>
        <v>0</v>
      </c>
      <c r="BJ104" s="200" t="s">
        <v>89</v>
      </c>
      <c r="BK104" s="199"/>
      <c r="BL104" s="199"/>
      <c r="BM104" s="199"/>
    </row>
    <row r="105" s="1" customFormat="1" ht="18" customHeight="1">
      <c r="B105" s="46"/>
      <c r="C105" s="47"/>
      <c r="D105" s="153" t="s">
        <v>170</v>
      </c>
      <c r="E105" s="147"/>
      <c r="F105" s="147"/>
      <c r="G105" s="147"/>
      <c r="H105" s="147"/>
      <c r="I105" s="47"/>
      <c r="J105" s="47"/>
      <c r="K105" s="47"/>
      <c r="L105" s="47"/>
      <c r="M105" s="47"/>
      <c r="N105" s="148">
        <f>ROUND(N89*T105,2)</f>
        <v>0</v>
      </c>
      <c r="O105" s="136"/>
      <c r="P105" s="136"/>
      <c r="Q105" s="136"/>
      <c r="R105" s="48"/>
      <c r="S105" s="196"/>
      <c r="T105" s="197"/>
      <c r="U105" s="198" t="s">
        <v>46</v>
      </c>
      <c r="V105" s="199"/>
      <c r="W105" s="199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  <c r="AH105" s="199"/>
      <c r="AI105" s="199"/>
      <c r="AJ105" s="199"/>
      <c r="AK105" s="199"/>
      <c r="AL105" s="199"/>
      <c r="AM105" s="199"/>
      <c r="AN105" s="199"/>
      <c r="AO105" s="199"/>
      <c r="AP105" s="199"/>
      <c r="AQ105" s="199"/>
      <c r="AR105" s="199"/>
      <c r="AS105" s="199"/>
      <c r="AT105" s="199"/>
      <c r="AU105" s="199"/>
      <c r="AV105" s="199"/>
      <c r="AW105" s="199"/>
      <c r="AX105" s="199"/>
      <c r="AY105" s="200" t="s">
        <v>88</v>
      </c>
      <c r="AZ105" s="199"/>
      <c r="BA105" s="199"/>
      <c r="BB105" s="199"/>
      <c r="BC105" s="199"/>
      <c r="BD105" s="199"/>
      <c r="BE105" s="201">
        <f>IF(U105="základní",N105,0)</f>
        <v>0</v>
      </c>
      <c r="BF105" s="201">
        <f>IF(U105="snížená",N105,0)</f>
        <v>0</v>
      </c>
      <c r="BG105" s="201">
        <f>IF(U105="zákl. přenesená",N105,0)</f>
        <v>0</v>
      </c>
      <c r="BH105" s="201">
        <f>IF(U105="sníž. přenesená",N105,0)</f>
        <v>0</v>
      </c>
      <c r="BI105" s="201">
        <f>IF(U105="nulová",N105,0)</f>
        <v>0</v>
      </c>
      <c r="BJ105" s="200" t="s">
        <v>89</v>
      </c>
      <c r="BK105" s="199"/>
      <c r="BL105" s="199"/>
      <c r="BM105" s="199"/>
    </row>
    <row r="106" s="1" customFormat="1" ht="18" customHeight="1">
      <c r="B106" s="46"/>
      <c r="C106" s="47"/>
      <c r="D106" s="153" t="s">
        <v>171</v>
      </c>
      <c r="E106" s="147"/>
      <c r="F106" s="147"/>
      <c r="G106" s="147"/>
      <c r="H106" s="147"/>
      <c r="I106" s="47"/>
      <c r="J106" s="47"/>
      <c r="K106" s="47"/>
      <c r="L106" s="47"/>
      <c r="M106" s="47"/>
      <c r="N106" s="148">
        <f>ROUND(N89*T106,2)</f>
        <v>0</v>
      </c>
      <c r="O106" s="136"/>
      <c r="P106" s="136"/>
      <c r="Q106" s="136"/>
      <c r="R106" s="48"/>
      <c r="S106" s="196"/>
      <c r="T106" s="197"/>
      <c r="U106" s="198" t="s">
        <v>46</v>
      </c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199"/>
      <c r="AL106" s="199"/>
      <c r="AM106" s="199"/>
      <c r="AN106" s="199"/>
      <c r="AO106" s="199"/>
      <c r="AP106" s="199"/>
      <c r="AQ106" s="199"/>
      <c r="AR106" s="199"/>
      <c r="AS106" s="199"/>
      <c r="AT106" s="199"/>
      <c r="AU106" s="199"/>
      <c r="AV106" s="199"/>
      <c r="AW106" s="199"/>
      <c r="AX106" s="199"/>
      <c r="AY106" s="200" t="s">
        <v>88</v>
      </c>
      <c r="AZ106" s="199"/>
      <c r="BA106" s="199"/>
      <c r="BB106" s="199"/>
      <c r="BC106" s="199"/>
      <c r="BD106" s="199"/>
      <c r="BE106" s="201">
        <f>IF(U106="základní",N106,0)</f>
        <v>0</v>
      </c>
      <c r="BF106" s="201">
        <f>IF(U106="snížená",N106,0)</f>
        <v>0</v>
      </c>
      <c r="BG106" s="201">
        <f>IF(U106="zákl. přenesená",N106,0)</f>
        <v>0</v>
      </c>
      <c r="BH106" s="201">
        <f>IF(U106="sníž. přenesená",N106,0)</f>
        <v>0</v>
      </c>
      <c r="BI106" s="201">
        <f>IF(U106="nulová",N106,0)</f>
        <v>0</v>
      </c>
      <c r="BJ106" s="200" t="s">
        <v>89</v>
      </c>
      <c r="BK106" s="199"/>
      <c r="BL106" s="199"/>
      <c r="BM106" s="199"/>
    </row>
    <row r="107" s="1" customFormat="1" ht="18" customHeight="1">
      <c r="B107" s="46"/>
      <c r="C107" s="47"/>
      <c r="D107" s="153" t="s">
        <v>172</v>
      </c>
      <c r="E107" s="147"/>
      <c r="F107" s="147"/>
      <c r="G107" s="147"/>
      <c r="H107" s="147"/>
      <c r="I107" s="47"/>
      <c r="J107" s="47"/>
      <c r="K107" s="47"/>
      <c r="L107" s="47"/>
      <c r="M107" s="47"/>
      <c r="N107" s="148">
        <f>ROUND(N89*T107,2)</f>
        <v>0</v>
      </c>
      <c r="O107" s="136"/>
      <c r="P107" s="136"/>
      <c r="Q107" s="136"/>
      <c r="R107" s="48"/>
      <c r="S107" s="196"/>
      <c r="T107" s="197"/>
      <c r="U107" s="198" t="s">
        <v>46</v>
      </c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199"/>
      <c r="AL107" s="199"/>
      <c r="AM107" s="199"/>
      <c r="AN107" s="199"/>
      <c r="AO107" s="199"/>
      <c r="AP107" s="199"/>
      <c r="AQ107" s="199"/>
      <c r="AR107" s="199"/>
      <c r="AS107" s="199"/>
      <c r="AT107" s="199"/>
      <c r="AU107" s="199"/>
      <c r="AV107" s="199"/>
      <c r="AW107" s="199"/>
      <c r="AX107" s="199"/>
      <c r="AY107" s="200" t="s">
        <v>88</v>
      </c>
      <c r="AZ107" s="199"/>
      <c r="BA107" s="199"/>
      <c r="BB107" s="199"/>
      <c r="BC107" s="199"/>
      <c r="BD107" s="199"/>
      <c r="BE107" s="201">
        <f>IF(U107="základní",N107,0)</f>
        <v>0</v>
      </c>
      <c r="BF107" s="201">
        <f>IF(U107="snížená",N107,0)</f>
        <v>0</v>
      </c>
      <c r="BG107" s="201">
        <f>IF(U107="zákl. přenesená",N107,0)</f>
        <v>0</v>
      </c>
      <c r="BH107" s="201">
        <f>IF(U107="sníž. přenesená",N107,0)</f>
        <v>0</v>
      </c>
      <c r="BI107" s="201">
        <f>IF(U107="nulová",N107,0)</f>
        <v>0</v>
      </c>
      <c r="BJ107" s="200" t="s">
        <v>89</v>
      </c>
      <c r="BK107" s="199"/>
      <c r="BL107" s="199"/>
      <c r="BM107" s="199"/>
    </row>
    <row r="108" s="1" customFormat="1" ht="18" customHeight="1">
      <c r="B108" s="46"/>
      <c r="C108" s="47"/>
      <c r="D108" s="153" t="s">
        <v>173</v>
      </c>
      <c r="E108" s="147"/>
      <c r="F108" s="147"/>
      <c r="G108" s="147"/>
      <c r="H108" s="147"/>
      <c r="I108" s="47"/>
      <c r="J108" s="47"/>
      <c r="K108" s="47"/>
      <c r="L108" s="47"/>
      <c r="M108" s="47"/>
      <c r="N108" s="148">
        <f>ROUND(N89*T108,2)</f>
        <v>0</v>
      </c>
      <c r="O108" s="136"/>
      <c r="P108" s="136"/>
      <c r="Q108" s="136"/>
      <c r="R108" s="48"/>
      <c r="S108" s="196"/>
      <c r="T108" s="197"/>
      <c r="U108" s="198" t="s">
        <v>46</v>
      </c>
      <c r="V108" s="199"/>
      <c r="W108" s="199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199"/>
      <c r="AL108" s="199"/>
      <c r="AM108" s="199"/>
      <c r="AN108" s="199"/>
      <c r="AO108" s="199"/>
      <c r="AP108" s="199"/>
      <c r="AQ108" s="199"/>
      <c r="AR108" s="199"/>
      <c r="AS108" s="199"/>
      <c r="AT108" s="199"/>
      <c r="AU108" s="199"/>
      <c r="AV108" s="199"/>
      <c r="AW108" s="199"/>
      <c r="AX108" s="199"/>
      <c r="AY108" s="200" t="s">
        <v>88</v>
      </c>
      <c r="AZ108" s="199"/>
      <c r="BA108" s="199"/>
      <c r="BB108" s="199"/>
      <c r="BC108" s="199"/>
      <c r="BD108" s="199"/>
      <c r="BE108" s="201">
        <f>IF(U108="základní",N108,0)</f>
        <v>0</v>
      </c>
      <c r="BF108" s="201">
        <f>IF(U108="snížená",N108,0)</f>
        <v>0</v>
      </c>
      <c r="BG108" s="201">
        <f>IF(U108="zákl. přenesená",N108,0)</f>
        <v>0</v>
      </c>
      <c r="BH108" s="201">
        <f>IF(U108="sníž. přenesená",N108,0)</f>
        <v>0</v>
      </c>
      <c r="BI108" s="201">
        <f>IF(U108="nulová",N108,0)</f>
        <v>0</v>
      </c>
      <c r="BJ108" s="200" t="s">
        <v>89</v>
      </c>
      <c r="BK108" s="199"/>
      <c r="BL108" s="199"/>
      <c r="BM108" s="199"/>
    </row>
    <row r="109" s="1" customFormat="1" ht="18" customHeight="1">
      <c r="B109" s="46"/>
      <c r="C109" s="47"/>
      <c r="D109" s="147" t="s">
        <v>174</v>
      </c>
      <c r="E109" s="47"/>
      <c r="F109" s="47"/>
      <c r="G109" s="47"/>
      <c r="H109" s="47"/>
      <c r="I109" s="47"/>
      <c r="J109" s="47"/>
      <c r="K109" s="47"/>
      <c r="L109" s="47"/>
      <c r="M109" s="47"/>
      <c r="N109" s="148">
        <f>ROUND(N89*T109,2)</f>
        <v>0</v>
      </c>
      <c r="O109" s="136"/>
      <c r="P109" s="136"/>
      <c r="Q109" s="136"/>
      <c r="R109" s="48"/>
      <c r="S109" s="196"/>
      <c r="T109" s="202"/>
      <c r="U109" s="203" t="s">
        <v>46</v>
      </c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199"/>
      <c r="AL109" s="199"/>
      <c r="AM109" s="199"/>
      <c r="AN109" s="199"/>
      <c r="AO109" s="199"/>
      <c r="AP109" s="199"/>
      <c r="AQ109" s="199"/>
      <c r="AR109" s="199"/>
      <c r="AS109" s="199"/>
      <c r="AT109" s="199"/>
      <c r="AU109" s="199"/>
      <c r="AV109" s="199"/>
      <c r="AW109" s="199"/>
      <c r="AX109" s="199"/>
      <c r="AY109" s="200" t="s">
        <v>175</v>
      </c>
      <c r="AZ109" s="199"/>
      <c r="BA109" s="199"/>
      <c r="BB109" s="199"/>
      <c r="BC109" s="199"/>
      <c r="BD109" s="199"/>
      <c r="BE109" s="201">
        <f>IF(U109="základní",N109,0)</f>
        <v>0</v>
      </c>
      <c r="BF109" s="201">
        <f>IF(U109="snížená",N109,0)</f>
        <v>0</v>
      </c>
      <c r="BG109" s="201">
        <f>IF(U109="zákl. přenesená",N109,0)</f>
        <v>0</v>
      </c>
      <c r="BH109" s="201">
        <f>IF(U109="sníž. přenesená",N109,0)</f>
        <v>0</v>
      </c>
      <c r="BI109" s="201">
        <f>IF(U109="nulová",N109,0)</f>
        <v>0</v>
      </c>
      <c r="BJ109" s="200" t="s">
        <v>89</v>
      </c>
      <c r="BK109" s="199"/>
      <c r="BL109" s="199"/>
      <c r="BM109" s="199"/>
    </row>
    <row r="110" s="1" customForma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8"/>
      <c r="T110" s="179"/>
      <c r="U110" s="179"/>
    </row>
    <row r="111" s="1" customFormat="1" ht="29.28" customHeight="1">
      <c r="B111" s="46"/>
      <c r="C111" s="158" t="s">
        <v>143</v>
      </c>
      <c r="D111" s="159"/>
      <c r="E111" s="159"/>
      <c r="F111" s="159"/>
      <c r="G111" s="159"/>
      <c r="H111" s="159"/>
      <c r="I111" s="159"/>
      <c r="J111" s="159"/>
      <c r="K111" s="159"/>
      <c r="L111" s="160">
        <f>ROUND(SUM(N89+N103),2)</f>
        <v>0</v>
      </c>
      <c r="M111" s="160"/>
      <c r="N111" s="160"/>
      <c r="O111" s="160"/>
      <c r="P111" s="160"/>
      <c r="Q111" s="160"/>
      <c r="R111" s="48"/>
      <c r="T111" s="179"/>
      <c r="U111" s="179"/>
    </row>
    <row r="112" s="1" customFormat="1" ht="6.96" customHeight="1">
      <c r="B112" s="75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7"/>
      <c r="T112" s="179"/>
      <c r="U112" s="179"/>
    </row>
    <row r="116" s="1" customFormat="1" ht="6.96" customHeight="1">
      <c r="B116" s="78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80"/>
    </row>
    <row r="117" s="1" customFormat="1" ht="36.96" customHeight="1">
      <c r="B117" s="46"/>
      <c r="C117" s="26" t="s">
        <v>176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8"/>
    </row>
    <row r="118" s="1" customFormat="1" ht="6.96" customHeight="1">
      <c r="B118" s="46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8"/>
    </row>
    <row r="119" s="1" customFormat="1" ht="30" customHeight="1">
      <c r="B119" s="46"/>
      <c r="C119" s="38" t="s">
        <v>19</v>
      </c>
      <c r="D119" s="47"/>
      <c r="E119" s="47"/>
      <c r="F119" s="163">
        <f>F6</f>
        <v>0</v>
      </c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47"/>
      <c r="R119" s="48"/>
    </row>
    <row r="120" ht="30" customHeight="1">
      <c r="B120" s="25"/>
      <c r="C120" s="38" t="s">
        <v>150</v>
      </c>
      <c r="D120" s="31"/>
      <c r="E120" s="31"/>
      <c r="F120" s="163" t="s">
        <v>284</v>
      </c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28"/>
    </row>
    <row r="121" s="1" customFormat="1" ht="36.96" customHeight="1">
      <c r="B121" s="46"/>
      <c r="C121" s="85" t="s">
        <v>285</v>
      </c>
      <c r="D121" s="47"/>
      <c r="E121" s="47"/>
      <c r="F121" s="87">
        <f>F8</f>
        <v>0</v>
      </c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8"/>
    </row>
    <row r="122" s="1" customFormat="1" ht="6.96" customHeight="1">
      <c r="B122" s="46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</row>
    <row r="123" s="1" customFormat="1" ht="18" customHeight="1">
      <c r="B123" s="46"/>
      <c r="C123" s="38" t="s">
        <v>24</v>
      </c>
      <c r="D123" s="47"/>
      <c r="E123" s="47"/>
      <c r="F123" s="33">
        <f>F10</f>
        <v>0</v>
      </c>
      <c r="G123" s="47"/>
      <c r="H123" s="47"/>
      <c r="I123" s="47"/>
      <c r="J123" s="47"/>
      <c r="K123" s="38" t="s">
        <v>26</v>
      </c>
      <c r="L123" s="47"/>
      <c r="M123" s="90">
        <f>IF(O10="","",O10)</f>
        <v>0</v>
      </c>
      <c r="N123" s="90"/>
      <c r="O123" s="90"/>
      <c r="P123" s="90"/>
      <c r="Q123" s="47"/>
      <c r="R123" s="48"/>
    </row>
    <row r="124" s="1" customFormat="1" ht="6.96" customHeight="1">
      <c r="B124" s="46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8"/>
    </row>
    <row r="125" s="1" customFormat="1">
      <c r="B125" s="46"/>
      <c r="C125" s="38" t="s">
        <v>28</v>
      </c>
      <c r="D125" s="47"/>
      <c r="E125" s="47"/>
      <c r="F125" s="33">
        <f>E13</f>
        <v>0</v>
      </c>
      <c r="G125" s="47"/>
      <c r="H125" s="47"/>
      <c r="I125" s="47"/>
      <c r="J125" s="47"/>
      <c r="K125" s="38" t="s">
        <v>35</v>
      </c>
      <c r="L125" s="47"/>
      <c r="M125" s="33">
        <f>E19</f>
        <v>0</v>
      </c>
      <c r="N125" s="33"/>
      <c r="O125" s="33"/>
      <c r="P125" s="33"/>
      <c r="Q125" s="33"/>
      <c r="R125" s="48"/>
    </row>
    <row r="126" s="1" customFormat="1" ht="14.4" customHeight="1">
      <c r="B126" s="46"/>
      <c r="C126" s="38" t="s">
        <v>33</v>
      </c>
      <c r="D126" s="47"/>
      <c r="E126" s="47"/>
      <c r="F126" s="33">
        <f>IF(E16="","",E16)</f>
        <v>0</v>
      </c>
      <c r="G126" s="47"/>
      <c r="H126" s="47"/>
      <c r="I126" s="47"/>
      <c r="J126" s="47"/>
      <c r="K126" s="38" t="s">
        <v>37</v>
      </c>
      <c r="L126" s="47"/>
      <c r="M126" s="33">
        <f>E22</f>
        <v>0</v>
      </c>
      <c r="N126" s="33"/>
      <c r="O126" s="33"/>
      <c r="P126" s="33"/>
      <c r="Q126" s="33"/>
      <c r="R126" s="48"/>
    </row>
    <row r="127" s="1" customFormat="1" ht="10.32" customHeight="1">
      <c r="B127" s="46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8"/>
    </row>
    <row r="128" s="9" customFormat="1" ht="29.28" customHeight="1">
      <c r="B128" s="204"/>
      <c r="C128" s="205" t="s">
        <v>177</v>
      </c>
      <c r="D128" s="206" t="s">
        <v>178</v>
      </c>
      <c r="E128" s="206" t="s">
        <v>63</v>
      </c>
      <c r="F128" s="206" t="s">
        <v>179</v>
      </c>
      <c r="G128" s="206"/>
      <c r="H128" s="206"/>
      <c r="I128" s="206"/>
      <c r="J128" s="206" t="s">
        <v>180</v>
      </c>
      <c r="K128" s="206" t="s">
        <v>181</v>
      </c>
      <c r="L128" s="207" t="s">
        <v>182</v>
      </c>
      <c r="M128" s="207"/>
      <c r="N128" s="206" t="s">
        <v>157</v>
      </c>
      <c r="O128" s="206"/>
      <c r="P128" s="206"/>
      <c r="Q128" s="208"/>
      <c r="R128" s="209"/>
      <c r="T128" s="106" t="s">
        <v>183</v>
      </c>
      <c r="U128" s="107" t="s">
        <v>45</v>
      </c>
      <c r="V128" s="107" t="s">
        <v>184</v>
      </c>
      <c r="W128" s="107" t="s">
        <v>185</v>
      </c>
      <c r="X128" s="107" t="s">
        <v>186</v>
      </c>
      <c r="Y128" s="107" t="s">
        <v>187</v>
      </c>
      <c r="Z128" s="107" t="s">
        <v>188</v>
      </c>
      <c r="AA128" s="108" t="s">
        <v>189</v>
      </c>
    </row>
    <row r="129" s="1" customFormat="1" ht="29.28" customHeight="1">
      <c r="B129" s="46"/>
      <c r="C129" s="110" t="s">
        <v>154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210">
        <f>BK129</f>
        <v>0</v>
      </c>
      <c r="O129" s="211"/>
      <c r="P129" s="211"/>
      <c r="Q129" s="211"/>
      <c r="R129" s="48"/>
      <c r="T129" s="109"/>
      <c r="U129" s="67"/>
      <c r="V129" s="67"/>
      <c r="W129" s="212">
        <f>W130+W214+W246</f>
        <v>0</v>
      </c>
      <c r="X129" s="67"/>
      <c r="Y129" s="212">
        <f>Y130+Y214+Y246</f>
        <v>0</v>
      </c>
      <c r="Z129" s="67"/>
      <c r="AA129" s="213">
        <f>AA130+AA214+AA246</f>
        <v>0</v>
      </c>
      <c r="AT129" s="21" t="s">
        <v>80</v>
      </c>
      <c r="AU129" s="21" t="s">
        <v>159</v>
      </c>
      <c r="BK129" s="214">
        <f>BK130+BK214+BK246</f>
        <v>0</v>
      </c>
    </row>
    <row r="130" s="10" customFormat="1" ht="37.44" customHeight="1">
      <c r="B130" s="215"/>
      <c r="C130" s="216"/>
      <c r="D130" s="217" t="s">
        <v>287</v>
      </c>
      <c r="E130" s="217"/>
      <c r="F130" s="217"/>
      <c r="G130" s="217"/>
      <c r="H130" s="217"/>
      <c r="I130" s="217"/>
      <c r="J130" s="217"/>
      <c r="K130" s="217"/>
      <c r="L130" s="217"/>
      <c r="M130" s="217"/>
      <c r="N130" s="192">
        <f>BK130</f>
        <v>0</v>
      </c>
      <c r="O130" s="186"/>
      <c r="P130" s="186"/>
      <c r="Q130" s="186"/>
      <c r="R130" s="218"/>
      <c r="T130" s="219"/>
      <c r="U130" s="216"/>
      <c r="V130" s="216"/>
      <c r="W130" s="220">
        <f>W131+W186+W201+W207+W210+W212</f>
        <v>0</v>
      </c>
      <c r="X130" s="216"/>
      <c r="Y130" s="220">
        <f>Y131+Y186+Y201+Y207+Y210+Y212</f>
        <v>0</v>
      </c>
      <c r="Z130" s="216"/>
      <c r="AA130" s="221">
        <f>AA131+AA186+AA201+AA207+AA210+AA212</f>
        <v>0</v>
      </c>
      <c r="AR130" s="222" t="s">
        <v>89</v>
      </c>
      <c r="AT130" s="223" t="s">
        <v>80</v>
      </c>
      <c r="AU130" s="223" t="s">
        <v>81</v>
      </c>
      <c r="AY130" s="222" t="s">
        <v>191</v>
      </c>
      <c r="BK130" s="224">
        <f>BK131+BK186+BK201+BK207+BK210+BK212</f>
        <v>0</v>
      </c>
    </row>
    <row r="131" s="10" customFormat="1" ht="19.92" customHeight="1">
      <c r="B131" s="215"/>
      <c r="C131" s="216"/>
      <c r="D131" s="225" t="s">
        <v>413</v>
      </c>
      <c r="E131" s="225"/>
      <c r="F131" s="225"/>
      <c r="G131" s="225"/>
      <c r="H131" s="225"/>
      <c r="I131" s="225"/>
      <c r="J131" s="225"/>
      <c r="K131" s="225"/>
      <c r="L131" s="225"/>
      <c r="M131" s="225"/>
      <c r="N131" s="226">
        <f>BK131</f>
        <v>0</v>
      </c>
      <c r="O131" s="227"/>
      <c r="P131" s="227"/>
      <c r="Q131" s="227"/>
      <c r="R131" s="218"/>
      <c r="T131" s="219"/>
      <c r="U131" s="216"/>
      <c r="V131" s="216"/>
      <c r="W131" s="220">
        <f>SUM(W132:W185)</f>
        <v>0</v>
      </c>
      <c r="X131" s="216"/>
      <c r="Y131" s="220">
        <f>SUM(Y132:Y185)</f>
        <v>0</v>
      </c>
      <c r="Z131" s="216"/>
      <c r="AA131" s="221">
        <f>SUM(AA132:AA185)</f>
        <v>0</v>
      </c>
      <c r="AR131" s="222" t="s">
        <v>89</v>
      </c>
      <c r="AT131" s="223" t="s">
        <v>80</v>
      </c>
      <c r="AU131" s="223" t="s">
        <v>89</v>
      </c>
      <c r="AY131" s="222" t="s">
        <v>191</v>
      </c>
      <c r="BK131" s="224">
        <f>SUM(BK132:BK185)</f>
        <v>0</v>
      </c>
    </row>
    <row r="132" s="1" customFormat="1" ht="38.25" customHeight="1">
      <c r="B132" s="46"/>
      <c r="C132" s="228" t="s">
        <v>89</v>
      </c>
      <c r="D132" s="228" t="s">
        <v>192</v>
      </c>
      <c r="E132" s="229" t="s">
        <v>669</v>
      </c>
      <c r="F132" s="230" t="s">
        <v>670</v>
      </c>
      <c r="G132" s="230"/>
      <c r="H132" s="230"/>
      <c r="I132" s="230"/>
      <c r="J132" s="231" t="s">
        <v>304</v>
      </c>
      <c r="K132" s="232">
        <v>98.227999999999994</v>
      </c>
      <c r="L132" s="233">
        <v>0</v>
      </c>
      <c r="M132" s="234"/>
      <c r="N132" s="235">
        <f>ROUND(L132*K132,2)</f>
        <v>0</v>
      </c>
      <c r="O132" s="235"/>
      <c r="P132" s="235"/>
      <c r="Q132" s="235"/>
      <c r="R132" s="48"/>
      <c r="T132" s="236" t="s">
        <v>22</v>
      </c>
      <c r="U132" s="56" t="s">
        <v>46</v>
      </c>
      <c r="V132" s="47"/>
      <c r="W132" s="237">
        <f>V132*K132</f>
        <v>0</v>
      </c>
      <c r="X132" s="237">
        <v>0.33157999999999999</v>
      </c>
      <c r="Y132" s="237">
        <f>X132*K132</f>
        <v>0</v>
      </c>
      <c r="Z132" s="237">
        <v>0</v>
      </c>
      <c r="AA132" s="238">
        <f>Z132*K132</f>
        <v>0</v>
      </c>
      <c r="AR132" s="21" t="s">
        <v>205</v>
      </c>
      <c r="AT132" s="21" t="s">
        <v>192</v>
      </c>
      <c r="AU132" s="21" t="s">
        <v>96</v>
      </c>
      <c r="AY132" s="21" t="s">
        <v>191</v>
      </c>
      <c r="BE132" s="152">
        <f>IF(U132="základní",N132,0)</f>
        <v>0</v>
      </c>
      <c r="BF132" s="152">
        <f>IF(U132="snížená",N132,0)</f>
        <v>0</v>
      </c>
      <c r="BG132" s="152">
        <f>IF(U132="zákl. přenesená",N132,0)</f>
        <v>0</v>
      </c>
      <c r="BH132" s="152">
        <f>IF(U132="sníž. přenesená",N132,0)</f>
        <v>0</v>
      </c>
      <c r="BI132" s="152">
        <f>IF(U132="nulová",N132,0)</f>
        <v>0</v>
      </c>
      <c r="BJ132" s="21" t="s">
        <v>89</v>
      </c>
      <c r="BK132" s="152">
        <f>ROUND(L132*K132,2)</f>
        <v>0</v>
      </c>
      <c r="BL132" s="21" t="s">
        <v>205</v>
      </c>
      <c r="BM132" s="21" t="s">
        <v>671</v>
      </c>
    </row>
    <row r="133" s="1" customFormat="1" ht="16.5" customHeight="1">
      <c r="B133" s="46"/>
      <c r="C133" s="47"/>
      <c r="D133" s="47"/>
      <c r="E133" s="47"/>
      <c r="F133" s="258" t="s">
        <v>672</v>
      </c>
      <c r="G133" s="67"/>
      <c r="H133" s="67"/>
      <c r="I133" s="67"/>
      <c r="J133" s="47"/>
      <c r="K133" s="47"/>
      <c r="L133" s="47"/>
      <c r="M133" s="47"/>
      <c r="N133" s="47"/>
      <c r="O133" s="47"/>
      <c r="P133" s="47"/>
      <c r="Q133" s="47"/>
      <c r="R133" s="48"/>
      <c r="T133" s="197"/>
      <c r="U133" s="47"/>
      <c r="V133" s="47"/>
      <c r="W133" s="47"/>
      <c r="X133" s="47"/>
      <c r="Y133" s="47"/>
      <c r="Z133" s="47"/>
      <c r="AA133" s="100"/>
      <c r="AT133" s="21" t="s">
        <v>312</v>
      </c>
      <c r="AU133" s="21" t="s">
        <v>96</v>
      </c>
    </row>
    <row r="134" s="1" customFormat="1" ht="38.25" customHeight="1">
      <c r="B134" s="46"/>
      <c r="C134" s="228" t="s">
        <v>96</v>
      </c>
      <c r="D134" s="228" t="s">
        <v>192</v>
      </c>
      <c r="E134" s="229" t="s">
        <v>673</v>
      </c>
      <c r="F134" s="230" t="s">
        <v>670</v>
      </c>
      <c r="G134" s="230"/>
      <c r="H134" s="230"/>
      <c r="I134" s="230"/>
      <c r="J134" s="231" t="s">
        <v>315</v>
      </c>
      <c r="K134" s="232">
        <v>3.5910000000000002</v>
      </c>
      <c r="L134" s="233">
        <v>0</v>
      </c>
      <c r="M134" s="234"/>
      <c r="N134" s="235">
        <f>ROUND(L134*K134,2)</f>
        <v>0</v>
      </c>
      <c r="O134" s="235"/>
      <c r="P134" s="235"/>
      <c r="Q134" s="235"/>
      <c r="R134" s="48"/>
      <c r="T134" s="236" t="s">
        <v>22</v>
      </c>
      <c r="U134" s="56" t="s">
        <v>46</v>
      </c>
      <c r="V134" s="47"/>
      <c r="W134" s="237">
        <f>V134*K134</f>
        <v>0</v>
      </c>
      <c r="X134" s="237">
        <v>1.10527</v>
      </c>
      <c r="Y134" s="237">
        <f>X134*K134</f>
        <v>0</v>
      </c>
      <c r="Z134" s="237">
        <v>0</v>
      </c>
      <c r="AA134" s="238">
        <f>Z134*K134</f>
        <v>0</v>
      </c>
      <c r="AR134" s="21" t="s">
        <v>205</v>
      </c>
      <c r="AT134" s="21" t="s">
        <v>192</v>
      </c>
      <c r="AU134" s="21" t="s">
        <v>96</v>
      </c>
      <c r="AY134" s="21" t="s">
        <v>191</v>
      </c>
      <c r="BE134" s="152">
        <f>IF(U134="základní",N134,0)</f>
        <v>0</v>
      </c>
      <c r="BF134" s="152">
        <f>IF(U134="snížená",N134,0)</f>
        <v>0</v>
      </c>
      <c r="BG134" s="152">
        <f>IF(U134="zákl. přenesená",N134,0)</f>
        <v>0</v>
      </c>
      <c r="BH134" s="152">
        <f>IF(U134="sníž. přenesená",N134,0)</f>
        <v>0</v>
      </c>
      <c r="BI134" s="152">
        <f>IF(U134="nulová",N134,0)</f>
        <v>0</v>
      </c>
      <c r="BJ134" s="21" t="s">
        <v>89</v>
      </c>
      <c r="BK134" s="152">
        <f>ROUND(L134*K134,2)</f>
        <v>0</v>
      </c>
      <c r="BL134" s="21" t="s">
        <v>205</v>
      </c>
      <c r="BM134" s="21" t="s">
        <v>674</v>
      </c>
    </row>
    <row r="135" s="1" customFormat="1" ht="16.5" customHeight="1">
      <c r="B135" s="46"/>
      <c r="C135" s="47"/>
      <c r="D135" s="47"/>
      <c r="E135" s="47"/>
      <c r="F135" s="258" t="s">
        <v>675</v>
      </c>
      <c r="G135" s="67"/>
      <c r="H135" s="67"/>
      <c r="I135" s="67"/>
      <c r="J135" s="47"/>
      <c r="K135" s="47"/>
      <c r="L135" s="47"/>
      <c r="M135" s="47"/>
      <c r="N135" s="47"/>
      <c r="O135" s="47"/>
      <c r="P135" s="47"/>
      <c r="Q135" s="47"/>
      <c r="R135" s="48"/>
      <c r="T135" s="197"/>
      <c r="U135" s="47"/>
      <c r="V135" s="47"/>
      <c r="W135" s="47"/>
      <c r="X135" s="47"/>
      <c r="Y135" s="47"/>
      <c r="Z135" s="47"/>
      <c r="AA135" s="100"/>
      <c r="AT135" s="21" t="s">
        <v>312</v>
      </c>
      <c r="AU135" s="21" t="s">
        <v>96</v>
      </c>
    </row>
    <row r="136" s="1" customFormat="1" ht="38.25" customHeight="1">
      <c r="B136" s="46"/>
      <c r="C136" s="228" t="s">
        <v>201</v>
      </c>
      <c r="D136" s="228" t="s">
        <v>192</v>
      </c>
      <c r="E136" s="229" t="s">
        <v>676</v>
      </c>
      <c r="F136" s="230" t="s">
        <v>677</v>
      </c>
      <c r="G136" s="230"/>
      <c r="H136" s="230"/>
      <c r="I136" s="230"/>
      <c r="J136" s="231" t="s">
        <v>304</v>
      </c>
      <c r="K136" s="232">
        <v>31.989999999999998</v>
      </c>
      <c r="L136" s="233">
        <v>0</v>
      </c>
      <c r="M136" s="234"/>
      <c r="N136" s="235">
        <f>ROUND(L136*K136,2)</f>
        <v>0</v>
      </c>
      <c r="O136" s="235"/>
      <c r="P136" s="235"/>
      <c r="Q136" s="235"/>
      <c r="R136" s="48"/>
      <c r="T136" s="236" t="s">
        <v>22</v>
      </c>
      <c r="U136" s="56" t="s">
        <v>46</v>
      </c>
      <c r="V136" s="47"/>
      <c r="W136" s="237">
        <f>V136*K136</f>
        <v>0</v>
      </c>
      <c r="X136" s="237">
        <v>0.15254000000000001</v>
      </c>
      <c r="Y136" s="237">
        <f>X136*K136</f>
        <v>0</v>
      </c>
      <c r="Z136" s="237">
        <v>0</v>
      </c>
      <c r="AA136" s="238">
        <f>Z136*K136</f>
        <v>0</v>
      </c>
      <c r="AR136" s="21" t="s">
        <v>205</v>
      </c>
      <c r="AT136" s="21" t="s">
        <v>192</v>
      </c>
      <c r="AU136" s="21" t="s">
        <v>96</v>
      </c>
      <c r="AY136" s="21" t="s">
        <v>191</v>
      </c>
      <c r="BE136" s="152">
        <f>IF(U136="základní",N136,0)</f>
        <v>0</v>
      </c>
      <c r="BF136" s="152">
        <f>IF(U136="snížená",N136,0)</f>
        <v>0</v>
      </c>
      <c r="BG136" s="152">
        <f>IF(U136="zákl. přenesená",N136,0)</f>
        <v>0</v>
      </c>
      <c r="BH136" s="152">
        <f>IF(U136="sníž. přenesená",N136,0)</f>
        <v>0</v>
      </c>
      <c r="BI136" s="152">
        <f>IF(U136="nulová",N136,0)</f>
        <v>0</v>
      </c>
      <c r="BJ136" s="21" t="s">
        <v>89</v>
      </c>
      <c r="BK136" s="152">
        <f>ROUND(L136*K136,2)</f>
        <v>0</v>
      </c>
      <c r="BL136" s="21" t="s">
        <v>205</v>
      </c>
      <c r="BM136" s="21" t="s">
        <v>678</v>
      </c>
    </row>
    <row r="137" s="1" customFormat="1" ht="38.25" customHeight="1">
      <c r="B137" s="46"/>
      <c r="C137" s="228" t="s">
        <v>205</v>
      </c>
      <c r="D137" s="228" t="s">
        <v>192</v>
      </c>
      <c r="E137" s="229" t="s">
        <v>679</v>
      </c>
      <c r="F137" s="230" t="s">
        <v>680</v>
      </c>
      <c r="G137" s="230"/>
      <c r="H137" s="230"/>
      <c r="I137" s="230"/>
      <c r="J137" s="231" t="s">
        <v>304</v>
      </c>
      <c r="K137" s="232">
        <v>109.643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0.34075</v>
      </c>
      <c r="Y137" s="237">
        <f>X137*K137</f>
        <v>0</v>
      </c>
      <c r="Z137" s="237">
        <v>0</v>
      </c>
      <c r="AA137" s="238">
        <f>Z137*K137</f>
        <v>0</v>
      </c>
      <c r="AR137" s="21" t="s">
        <v>205</v>
      </c>
      <c r="AT137" s="21" t="s">
        <v>192</v>
      </c>
      <c r="AU137" s="21" t="s">
        <v>96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205</v>
      </c>
      <c r="BM137" s="21" t="s">
        <v>681</v>
      </c>
    </row>
    <row r="138" s="1" customFormat="1" ht="38.25" customHeight="1">
      <c r="B138" s="46"/>
      <c r="C138" s="228" t="s">
        <v>190</v>
      </c>
      <c r="D138" s="228" t="s">
        <v>192</v>
      </c>
      <c r="E138" s="229" t="s">
        <v>682</v>
      </c>
      <c r="F138" s="230" t="s">
        <v>683</v>
      </c>
      <c r="G138" s="230"/>
      <c r="H138" s="230"/>
      <c r="I138" s="230"/>
      <c r="J138" s="231" t="s">
        <v>304</v>
      </c>
      <c r="K138" s="232">
        <v>143.483</v>
      </c>
      <c r="L138" s="233">
        <v>0</v>
      </c>
      <c r="M138" s="234"/>
      <c r="N138" s="235">
        <f>ROUND(L138*K138,2)</f>
        <v>0</v>
      </c>
      <c r="O138" s="235"/>
      <c r="P138" s="235"/>
      <c r="Q138" s="235"/>
      <c r="R138" s="48"/>
      <c r="T138" s="236" t="s">
        <v>22</v>
      </c>
      <c r="U138" s="56" t="s">
        <v>46</v>
      </c>
      <c r="V138" s="47"/>
      <c r="W138" s="237">
        <f>V138*K138</f>
        <v>0</v>
      </c>
      <c r="X138" s="237">
        <v>0.40300000000000002</v>
      </c>
      <c r="Y138" s="237">
        <f>X138*K138</f>
        <v>0</v>
      </c>
      <c r="Z138" s="237">
        <v>0</v>
      </c>
      <c r="AA138" s="238">
        <f>Z138*K138</f>
        <v>0</v>
      </c>
      <c r="AR138" s="21" t="s">
        <v>205</v>
      </c>
      <c r="AT138" s="21" t="s">
        <v>192</v>
      </c>
      <c r="AU138" s="21" t="s">
        <v>96</v>
      </c>
      <c r="AY138" s="21" t="s">
        <v>191</v>
      </c>
      <c r="BE138" s="152">
        <f>IF(U138="základní",N138,0)</f>
        <v>0</v>
      </c>
      <c r="BF138" s="152">
        <f>IF(U138="snížená",N138,0)</f>
        <v>0</v>
      </c>
      <c r="BG138" s="152">
        <f>IF(U138="zákl. přenesená",N138,0)</f>
        <v>0</v>
      </c>
      <c r="BH138" s="152">
        <f>IF(U138="sníž. přenesená",N138,0)</f>
        <v>0</v>
      </c>
      <c r="BI138" s="152">
        <f>IF(U138="nulová",N138,0)</f>
        <v>0</v>
      </c>
      <c r="BJ138" s="21" t="s">
        <v>89</v>
      </c>
      <c r="BK138" s="152">
        <f>ROUND(L138*K138,2)</f>
        <v>0</v>
      </c>
      <c r="BL138" s="21" t="s">
        <v>205</v>
      </c>
      <c r="BM138" s="21" t="s">
        <v>684</v>
      </c>
    </row>
    <row r="139" s="1" customFormat="1" ht="120" customHeight="1">
      <c r="B139" s="46"/>
      <c r="C139" s="47"/>
      <c r="D139" s="47"/>
      <c r="E139" s="47"/>
      <c r="F139" s="258" t="s">
        <v>685</v>
      </c>
      <c r="G139" s="67"/>
      <c r="H139" s="67"/>
      <c r="I139" s="67"/>
      <c r="J139" s="47"/>
      <c r="K139" s="47"/>
      <c r="L139" s="47"/>
      <c r="M139" s="47"/>
      <c r="N139" s="47"/>
      <c r="O139" s="47"/>
      <c r="P139" s="47"/>
      <c r="Q139" s="47"/>
      <c r="R139" s="48"/>
      <c r="T139" s="197"/>
      <c r="U139" s="47"/>
      <c r="V139" s="47"/>
      <c r="W139" s="47"/>
      <c r="X139" s="47"/>
      <c r="Y139" s="47"/>
      <c r="Z139" s="47"/>
      <c r="AA139" s="100"/>
      <c r="AT139" s="21" t="s">
        <v>312</v>
      </c>
      <c r="AU139" s="21" t="s">
        <v>96</v>
      </c>
    </row>
    <row r="140" s="1" customFormat="1" ht="25.5" customHeight="1">
      <c r="B140" s="46"/>
      <c r="C140" s="228" t="s">
        <v>212</v>
      </c>
      <c r="D140" s="228" t="s">
        <v>192</v>
      </c>
      <c r="E140" s="229" t="s">
        <v>686</v>
      </c>
      <c r="F140" s="230" t="s">
        <v>687</v>
      </c>
      <c r="G140" s="230"/>
      <c r="H140" s="230"/>
      <c r="I140" s="230"/>
      <c r="J140" s="231" t="s">
        <v>688</v>
      </c>
      <c r="K140" s="232">
        <v>8</v>
      </c>
      <c r="L140" s="233">
        <v>0</v>
      </c>
      <c r="M140" s="234"/>
      <c r="N140" s="235">
        <f>ROUND(L140*K140,2)</f>
        <v>0</v>
      </c>
      <c r="O140" s="235"/>
      <c r="P140" s="235"/>
      <c r="Q140" s="235"/>
      <c r="R140" s="48"/>
      <c r="T140" s="236" t="s">
        <v>22</v>
      </c>
      <c r="U140" s="56" t="s">
        <v>46</v>
      </c>
      <c r="V140" s="47"/>
      <c r="W140" s="237">
        <f>V140*K140</f>
        <v>0</v>
      </c>
      <c r="X140" s="237">
        <v>0.023210000000000001</v>
      </c>
      <c r="Y140" s="237">
        <f>X140*K140</f>
        <v>0</v>
      </c>
      <c r="Z140" s="237">
        <v>0</v>
      </c>
      <c r="AA140" s="238">
        <f>Z140*K140</f>
        <v>0</v>
      </c>
      <c r="AR140" s="21" t="s">
        <v>205</v>
      </c>
      <c r="AT140" s="21" t="s">
        <v>192</v>
      </c>
      <c r="AU140" s="21" t="s">
        <v>96</v>
      </c>
      <c r="AY140" s="21" t="s">
        <v>191</v>
      </c>
      <c r="BE140" s="152">
        <f>IF(U140="základní",N140,0)</f>
        <v>0</v>
      </c>
      <c r="BF140" s="152">
        <f>IF(U140="snížená",N140,0)</f>
        <v>0</v>
      </c>
      <c r="BG140" s="152">
        <f>IF(U140="zákl. přenesená",N140,0)</f>
        <v>0</v>
      </c>
      <c r="BH140" s="152">
        <f>IF(U140="sníž. přenesená",N140,0)</f>
        <v>0</v>
      </c>
      <c r="BI140" s="152">
        <f>IF(U140="nulová",N140,0)</f>
        <v>0</v>
      </c>
      <c r="BJ140" s="21" t="s">
        <v>89</v>
      </c>
      <c r="BK140" s="152">
        <f>ROUND(L140*K140,2)</f>
        <v>0</v>
      </c>
      <c r="BL140" s="21" t="s">
        <v>205</v>
      </c>
      <c r="BM140" s="21" t="s">
        <v>689</v>
      </c>
    </row>
    <row r="141" s="1" customFormat="1" ht="16.5" customHeight="1">
      <c r="B141" s="46"/>
      <c r="C141" s="47"/>
      <c r="D141" s="47"/>
      <c r="E141" s="47"/>
      <c r="F141" s="258" t="s">
        <v>690</v>
      </c>
      <c r="G141" s="67"/>
      <c r="H141" s="67"/>
      <c r="I141" s="67"/>
      <c r="J141" s="47"/>
      <c r="K141" s="47"/>
      <c r="L141" s="47"/>
      <c r="M141" s="47"/>
      <c r="N141" s="47"/>
      <c r="O141" s="47"/>
      <c r="P141" s="47"/>
      <c r="Q141" s="47"/>
      <c r="R141" s="48"/>
      <c r="T141" s="197"/>
      <c r="U141" s="47"/>
      <c r="V141" s="47"/>
      <c r="W141" s="47"/>
      <c r="X141" s="47"/>
      <c r="Y141" s="47"/>
      <c r="Z141" s="47"/>
      <c r="AA141" s="100"/>
      <c r="AT141" s="21" t="s">
        <v>312</v>
      </c>
      <c r="AU141" s="21" t="s">
        <v>96</v>
      </c>
    </row>
    <row r="142" s="1" customFormat="1" ht="25.5" customHeight="1">
      <c r="B142" s="46"/>
      <c r="C142" s="228" t="s">
        <v>216</v>
      </c>
      <c r="D142" s="228" t="s">
        <v>192</v>
      </c>
      <c r="E142" s="229" t="s">
        <v>691</v>
      </c>
      <c r="F142" s="230" t="s">
        <v>692</v>
      </c>
      <c r="G142" s="230"/>
      <c r="H142" s="230"/>
      <c r="I142" s="230"/>
      <c r="J142" s="231" t="s">
        <v>688</v>
      </c>
      <c r="K142" s="232">
        <v>4</v>
      </c>
      <c r="L142" s="233">
        <v>0</v>
      </c>
      <c r="M142" s="234"/>
      <c r="N142" s="235">
        <f>ROUND(L142*K142,2)</f>
        <v>0</v>
      </c>
      <c r="O142" s="235"/>
      <c r="P142" s="235"/>
      <c r="Q142" s="235"/>
      <c r="R142" s="48"/>
      <c r="T142" s="236" t="s">
        <v>22</v>
      </c>
      <c r="U142" s="56" t="s">
        <v>46</v>
      </c>
      <c r="V142" s="47"/>
      <c r="W142" s="237">
        <f>V142*K142</f>
        <v>0</v>
      </c>
      <c r="X142" s="237">
        <v>0.037269999999999998</v>
      </c>
      <c r="Y142" s="237">
        <f>X142*K142</f>
        <v>0</v>
      </c>
      <c r="Z142" s="237">
        <v>0</v>
      </c>
      <c r="AA142" s="238">
        <f>Z142*K142</f>
        <v>0</v>
      </c>
      <c r="AR142" s="21" t="s">
        <v>205</v>
      </c>
      <c r="AT142" s="21" t="s">
        <v>192</v>
      </c>
      <c r="AU142" s="21" t="s">
        <v>96</v>
      </c>
      <c r="AY142" s="21" t="s">
        <v>191</v>
      </c>
      <c r="BE142" s="152">
        <f>IF(U142="základní",N142,0)</f>
        <v>0</v>
      </c>
      <c r="BF142" s="152">
        <f>IF(U142="snížená",N142,0)</f>
        <v>0</v>
      </c>
      <c r="BG142" s="152">
        <f>IF(U142="zákl. přenesená",N142,0)</f>
        <v>0</v>
      </c>
      <c r="BH142" s="152">
        <f>IF(U142="sníž. přenesená",N142,0)</f>
        <v>0</v>
      </c>
      <c r="BI142" s="152">
        <f>IF(U142="nulová",N142,0)</f>
        <v>0</v>
      </c>
      <c r="BJ142" s="21" t="s">
        <v>89</v>
      </c>
      <c r="BK142" s="152">
        <f>ROUND(L142*K142,2)</f>
        <v>0</v>
      </c>
      <c r="BL142" s="21" t="s">
        <v>205</v>
      </c>
      <c r="BM142" s="21" t="s">
        <v>693</v>
      </c>
    </row>
    <row r="143" s="1" customFormat="1" ht="16.5" customHeight="1">
      <c r="B143" s="46"/>
      <c r="C143" s="47"/>
      <c r="D143" s="47"/>
      <c r="E143" s="47"/>
      <c r="F143" s="258" t="s">
        <v>694</v>
      </c>
      <c r="G143" s="67"/>
      <c r="H143" s="67"/>
      <c r="I143" s="67"/>
      <c r="J143" s="47"/>
      <c r="K143" s="47"/>
      <c r="L143" s="47"/>
      <c r="M143" s="47"/>
      <c r="N143" s="47"/>
      <c r="O143" s="47"/>
      <c r="P143" s="47"/>
      <c r="Q143" s="47"/>
      <c r="R143" s="48"/>
      <c r="T143" s="197"/>
      <c r="U143" s="47"/>
      <c r="V143" s="47"/>
      <c r="W143" s="47"/>
      <c r="X143" s="47"/>
      <c r="Y143" s="47"/>
      <c r="Z143" s="47"/>
      <c r="AA143" s="100"/>
      <c r="AT143" s="21" t="s">
        <v>312</v>
      </c>
      <c r="AU143" s="21" t="s">
        <v>96</v>
      </c>
    </row>
    <row r="144" s="1" customFormat="1" ht="25.5" customHeight="1">
      <c r="B144" s="46"/>
      <c r="C144" s="228" t="s">
        <v>220</v>
      </c>
      <c r="D144" s="228" t="s">
        <v>192</v>
      </c>
      <c r="E144" s="229" t="s">
        <v>695</v>
      </c>
      <c r="F144" s="230" t="s">
        <v>696</v>
      </c>
      <c r="G144" s="230"/>
      <c r="H144" s="230"/>
      <c r="I144" s="230"/>
      <c r="J144" s="231" t="s">
        <v>688</v>
      </c>
      <c r="K144" s="232">
        <v>4</v>
      </c>
      <c r="L144" s="233">
        <v>0</v>
      </c>
      <c r="M144" s="234"/>
      <c r="N144" s="235">
        <f>ROUND(L144*K144,2)</f>
        <v>0</v>
      </c>
      <c r="O144" s="235"/>
      <c r="P144" s="235"/>
      <c r="Q144" s="235"/>
      <c r="R144" s="48"/>
      <c r="T144" s="236" t="s">
        <v>22</v>
      </c>
      <c r="U144" s="56" t="s">
        <v>46</v>
      </c>
      <c r="V144" s="47"/>
      <c r="W144" s="237">
        <f>V144*K144</f>
        <v>0</v>
      </c>
      <c r="X144" s="237">
        <v>0.046449999999999998</v>
      </c>
      <c r="Y144" s="237">
        <f>X144*K144</f>
        <v>0</v>
      </c>
      <c r="Z144" s="237">
        <v>0</v>
      </c>
      <c r="AA144" s="238">
        <f>Z144*K144</f>
        <v>0</v>
      </c>
      <c r="AR144" s="21" t="s">
        <v>205</v>
      </c>
      <c r="AT144" s="21" t="s">
        <v>192</v>
      </c>
      <c r="AU144" s="21" t="s">
        <v>96</v>
      </c>
      <c r="AY144" s="21" t="s">
        <v>191</v>
      </c>
      <c r="BE144" s="152">
        <f>IF(U144="základní",N144,0)</f>
        <v>0</v>
      </c>
      <c r="BF144" s="152">
        <f>IF(U144="snížená",N144,0)</f>
        <v>0</v>
      </c>
      <c r="BG144" s="152">
        <f>IF(U144="zákl. přenesená",N144,0)</f>
        <v>0</v>
      </c>
      <c r="BH144" s="152">
        <f>IF(U144="sníž. přenesená",N144,0)</f>
        <v>0</v>
      </c>
      <c r="BI144" s="152">
        <f>IF(U144="nulová",N144,0)</f>
        <v>0</v>
      </c>
      <c r="BJ144" s="21" t="s">
        <v>89</v>
      </c>
      <c r="BK144" s="152">
        <f>ROUND(L144*K144,2)</f>
        <v>0</v>
      </c>
      <c r="BL144" s="21" t="s">
        <v>205</v>
      </c>
      <c r="BM144" s="21" t="s">
        <v>697</v>
      </c>
    </row>
    <row r="145" s="1" customFormat="1" ht="16.5" customHeight="1">
      <c r="B145" s="46"/>
      <c r="C145" s="47"/>
      <c r="D145" s="47"/>
      <c r="E145" s="47"/>
      <c r="F145" s="258" t="s">
        <v>698</v>
      </c>
      <c r="G145" s="67"/>
      <c r="H145" s="67"/>
      <c r="I145" s="67"/>
      <c r="J145" s="47"/>
      <c r="K145" s="47"/>
      <c r="L145" s="47"/>
      <c r="M145" s="47"/>
      <c r="N145" s="47"/>
      <c r="O145" s="47"/>
      <c r="P145" s="47"/>
      <c r="Q145" s="47"/>
      <c r="R145" s="48"/>
      <c r="T145" s="197"/>
      <c r="U145" s="47"/>
      <c r="V145" s="47"/>
      <c r="W145" s="47"/>
      <c r="X145" s="47"/>
      <c r="Y145" s="47"/>
      <c r="Z145" s="47"/>
      <c r="AA145" s="100"/>
      <c r="AT145" s="21" t="s">
        <v>312</v>
      </c>
      <c r="AU145" s="21" t="s">
        <v>96</v>
      </c>
    </row>
    <row r="146" s="1" customFormat="1" ht="25.5" customHeight="1">
      <c r="B146" s="46"/>
      <c r="C146" s="228" t="s">
        <v>224</v>
      </c>
      <c r="D146" s="228" t="s">
        <v>192</v>
      </c>
      <c r="E146" s="229" t="s">
        <v>699</v>
      </c>
      <c r="F146" s="230" t="s">
        <v>700</v>
      </c>
      <c r="G146" s="230"/>
      <c r="H146" s="230"/>
      <c r="I146" s="230"/>
      <c r="J146" s="231" t="s">
        <v>688</v>
      </c>
      <c r="K146" s="232">
        <v>4</v>
      </c>
      <c r="L146" s="233">
        <v>0</v>
      </c>
      <c r="M146" s="234"/>
      <c r="N146" s="235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0.074289999999999995</v>
      </c>
      <c r="Y146" s="237">
        <f>X146*K146</f>
        <v>0</v>
      </c>
      <c r="Z146" s="237">
        <v>0</v>
      </c>
      <c r="AA146" s="238">
        <f>Z146*K146</f>
        <v>0</v>
      </c>
      <c r="AR146" s="21" t="s">
        <v>205</v>
      </c>
      <c r="AT146" s="21" t="s">
        <v>192</v>
      </c>
      <c r="AU146" s="21" t="s">
        <v>96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205</v>
      </c>
      <c r="BM146" s="21" t="s">
        <v>701</v>
      </c>
    </row>
    <row r="147" s="1" customFormat="1" ht="16.5" customHeight="1">
      <c r="B147" s="46"/>
      <c r="C147" s="47"/>
      <c r="D147" s="47"/>
      <c r="E147" s="47"/>
      <c r="F147" s="258" t="s">
        <v>702</v>
      </c>
      <c r="G147" s="67"/>
      <c r="H147" s="67"/>
      <c r="I147" s="67"/>
      <c r="J147" s="47"/>
      <c r="K147" s="47"/>
      <c r="L147" s="47"/>
      <c r="M147" s="47"/>
      <c r="N147" s="47"/>
      <c r="O147" s="47"/>
      <c r="P147" s="47"/>
      <c r="Q147" s="47"/>
      <c r="R147" s="48"/>
      <c r="T147" s="197"/>
      <c r="U147" s="47"/>
      <c r="V147" s="47"/>
      <c r="W147" s="47"/>
      <c r="X147" s="47"/>
      <c r="Y147" s="47"/>
      <c r="Z147" s="47"/>
      <c r="AA147" s="100"/>
      <c r="AT147" s="21" t="s">
        <v>312</v>
      </c>
      <c r="AU147" s="21" t="s">
        <v>96</v>
      </c>
    </row>
    <row r="148" s="1" customFormat="1" ht="16.5" customHeight="1">
      <c r="B148" s="46"/>
      <c r="C148" s="228" t="s">
        <v>228</v>
      </c>
      <c r="D148" s="228" t="s">
        <v>192</v>
      </c>
      <c r="E148" s="229" t="s">
        <v>703</v>
      </c>
      <c r="F148" s="230" t="s">
        <v>704</v>
      </c>
      <c r="G148" s="230"/>
      <c r="H148" s="230"/>
      <c r="I148" s="230"/>
      <c r="J148" s="231" t="s">
        <v>315</v>
      </c>
      <c r="K148" s="232">
        <v>0.34499999999999997</v>
      </c>
      <c r="L148" s="233">
        <v>0</v>
      </c>
      <c r="M148" s="234"/>
      <c r="N148" s="235">
        <f>ROUND(L148*K148,2)</f>
        <v>0</v>
      </c>
      <c r="O148" s="235"/>
      <c r="P148" s="235"/>
      <c r="Q148" s="235"/>
      <c r="R148" s="48"/>
      <c r="T148" s="236" t="s">
        <v>22</v>
      </c>
      <c r="U148" s="56" t="s">
        <v>46</v>
      </c>
      <c r="V148" s="47"/>
      <c r="W148" s="237">
        <f>V148*K148</f>
        <v>0</v>
      </c>
      <c r="X148" s="237">
        <v>2.4533</v>
      </c>
      <c r="Y148" s="237">
        <f>X148*K148</f>
        <v>0</v>
      </c>
      <c r="Z148" s="237">
        <v>0</v>
      </c>
      <c r="AA148" s="238">
        <f>Z148*K148</f>
        <v>0</v>
      </c>
      <c r="AR148" s="21" t="s">
        <v>205</v>
      </c>
      <c r="AT148" s="21" t="s">
        <v>192</v>
      </c>
      <c r="AU148" s="21" t="s">
        <v>96</v>
      </c>
      <c r="AY148" s="21" t="s">
        <v>191</v>
      </c>
      <c r="BE148" s="152">
        <f>IF(U148="základní",N148,0)</f>
        <v>0</v>
      </c>
      <c r="BF148" s="152">
        <f>IF(U148="snížená",N148,0)</f>
        <v>0</v>
      </c>
      <c r="BG148" s="152">
        <f>IF(U148="zákl. přenesená",N148,0)</f>
        <v>0</v>
      </c>
      <c r="BH148" s="152">
        <f>IF(U148="sníž. přenesená",N148,0)</f>
        <v>0</v>
      </c>
      <c r="BI148" s="152">
        <f>IF(U148="nulová",N148,0)</f>
        <v>0</v>
      </c>
      <c r="BJ148" s="21" t="s">
        <v>89</v>
      </c>
      <c r="BK148" s="152">
        <f>ROUND(L148*K148,2)</f>
        <v>0</v>
      </c>
      <c r="BL148" s="21" t="s">
        <v>205</v>
      </c>
      <c r="BM148" s="21" t="s">
        <v>705</v>
      </c>
    </row>
    <row r="149" s="1" customFormat="1" ht="16.5" customHeight="1">
      <c r="B149" s="46"/>
      <c r="C149" s="47"/>
      <c r="D149" s="47"/>
      <c r="E149" s="47"/>
      <c r="F149" s="258" t="s">
        <v>706</v>
      </c>
      <c r="G149" s="67"/>
      <c r="H149" s="67"/>
      <c r="I149" s="67"/>
      <c r="J149" s="47"/>
      <c r="K149" s="47"/>
      <c r="L149" s="47"/>
      <c r="M149" s="47"/>
      <c r="N149" s="47"/>
      <c r="O149" s="47"/>
      <c r="P149" s="47"/>
      <c r="Q149" s="47"/>
      <c r="R149" s="48"/>
      <c r="T149" s="197"/>
      <c r="U149" s="47"/>
      <c r="V149" s="47"/>
      <c r="W149" s="47"/>
      <c r="X149" s="47"/>
      <c r="Y149" s="47"/>
      <c r="Z149" s="47"/>
      <c r="AA149" s="100"/>
      <c r="AT149" s="21" t="s">
        <v>312</v>
      </c>
      <c r="AU149" s="21" t="s">
        <v>96</v>
      </c>
    </row>
    <row r="150" s="1" customFormat="1" ht="16.5" customHeight="1">
      <c r="B150" s="46"/>
      <c r="C150" s="228" t="s">
        <v>232</v>
      </c>
      <c r="D150" s="228" t="s">
        <v>192</v>
      </c>
      <c r="E150" s="229" t="s">
        <v>707</v>
      </c>
      <c r="F150" s="230" t="s">
        <v>708</v>
      </c>
      <c r="G150" s="230"/>
      <c r="H150" s="230"/>
      <c r="I150" s="230"/>
      <c r="J150" s="231" t="s">
        <v>304</v>
      </c>
      <c r="K150" s="232">
        <v>3.23</v>
      </c>
      <c r="L150" s="233">
        <v>0</v>
      </c>
      <c r="M150" s="234"/>
      <c r="N150" s="235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0.01052</v>
      </c>
      <c r="Y150" s="237">
        <f>X150*K150</f>
        <v>0</v>
      </c>
      <c r="Z150" s="237">
        <v>0</v>
      </c>
      <c r="AA150" s="238">
        <f>Z150*K150</f>
        <v>0</v>
      </c>
      <c r="AR150" s="21" t="s">
        <v>205</v>
      </c>
      <c r="AT150" s="21" t="s">
        <v>192</v>
      </c>
      <c r="AU150" s="21" t="s">
        <v>96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205</v>
      </c>
      <c r="BM150" s="21" t="s">
        <v>709</v>
      </c>
    </row>
    <row r="151" s="1" customFormat="1" ht="24" customHeight="1">
      <c r="B151" s="46"/>
      <c r="C151" s="47"/>
      <c r="D151" s="47"/>
      <c r="E151" s="47"/>
      <c r="F151" s="258" t="s">
        <v>710</v>
      </c>
      <c r="G151" s="67"/>
      <c r="H151" s="67"/>
      <c r="I151" s="67"/>
      <c r="J151" s="47"/>
      <c r="K151" s="47"/>
      <c r="L151" s="47"/>
      <c r="M151" s="47"/>
      <c r="N151" s="47"/>
      <c r="O151" s="47"/>
      <c r="P151" s="47"/>
      <c r="Q151" s="47"/>
      <c r="R151" s="48"/>
      <c r="T151" s="197"/>
      <c r="U151" s="47"/>
      <c r="V151" s="47"/>
      <c r="W151" s="47"/>
      <c r="X151" s="47"/>
      <c r="Y151" s="47"/>
      <c r="Z151" s="47"/>
      <c r="AA151" s="100"/>
      <c r="AT151" s="21" t="s">
        <v>312</v>
      </c>
      <c r="AU151" s="21" t="s">
        <v>96</v>
      </c>
    </row>
    <row r="152" s="1" customFormat="1" ht="16.5" customHeight="1">
      <c r="B152" s="46"/>
      <c r="C152" s="228" t="s">
        <v>236</v>
      </c>
      <c r="D152" s="228" t="s">
        <v>192</v>
      </c>
      <c r="E152" s="229" t="s">
        <v>711</v>
      </c>
      <c r="F152" s="230" t="s">
        <v>712</v>
      </c>
      <c r="G152" s="230"/>
      <c r="H152" s="230"/>
      <c r="I152" s="230"/>
      <c r="J152" s="231" t="s">
        <v>304</v>
      </c>
      <c r="K152" s="232">
        <v>3.23</v>
      </c>
      <c r="L152" s="233">
        <v>0</v>
      </c>
      <c r="M152" s="234"/>
      <c r="N152" s="235">
        <f>ROUND(L152*K152,2)</f>
        <v>0</v>
      </c>
      <c r="O152" s="235"/>
      <c r="P152" s="235"/>
      <c r="Q152" s="235"/>
      <c r="R152" s="48"/>
      <c r="T152" s="236" t="s">
        <v>22</v>
      </c>
      <c r="U152" s="56" t="s">
        <v>46</v>
      </c>
      <c r="V152" s="47"/>
      <c r="W152" s="237">
        <f>V152*K152</f>
        <v>0</v>
      </c>
      <c r="X152" s="237">
        <v>0</v>
      </c>
      <c r="Y152" s="237">
        <f>X152*K152</f>
        <v>0</v>
      </c>
      <c r="Z152" s="237">
        <v>0</v>
      </c>
      <c r="AA152" s="238">
        <f>Z152*K152</f>
        <v>0</v>
      </c>
      <c r="AR152" s="21" t="s">
        <v>205</v>
      </c>
      <c r="AT152" s="21" t="s">
        <v>192</v>
      </c>
      <c r="AU152" s="21" t="s">
        <v>96</v>
      </c>
      <c r="AY152" s="21" t="s">
        <v>191</v>
      </c>
      <c r="BE152" s="152">
        <f>IF(U152="základní",N152,0)</f>
        <v>0</v>
      </c>
      <c r="BF152" s="152">
        <f>IF(U152="snížená",N152,0)</f>
        <v>0</v>
      </c>
      <c r="BG152" s="152">
        <f>IF(U152="zákl. přenesená",N152,0)</f>
        <v>0</v>
      </c>
      <c r="BH152" s="152">
        <f>IF(U152="sníž. přenesená",N152,0)</f>
        <v>0</v>
      </c>
      <c r="BI152" s="152">
        <f>IF(U152="nulová",N152,0)</f>
        <v>0</v>
      </c>
      <c r="BJ152" s="21" t="s">
        <v>89</v>
      </c>
      <c r="BK152" s="152">
        <f>ROUND(L152*K152,2)</f>
        <v>0</v>
      </c>
      <c r="BL152" s="21" t="s">
        <v>205</v>
      </c>
      <c r="BM152" s="21" t="s">
        <v>713</v>
      </c>
    </row>
    <row r="153" s="1" customFormat="1" ht="25.5" customHeight="1">
      <c r="B153" s="46"/>
      <c r="C153" s="228" t="s">
        <v>240</v>
      </c>
      <c r="D153" s="228" t="s">
        <v>192</v>
      </c>
      <c r="E153" s="229" t="s">
        <v>714</v>
      </c>
      <c r="F153" s="230" t="s">
        <v>715</v>
      </c>
      <c r="G153" s="230"/>
      <c r="H153" s="230"/>
      <c r="I153" s="230"/>
      <c r="J153" s="231" t="s">
        <v>309</v>
      </c>
      <c r="K153" s="232">
        <v>0.044999999999999998</v>
      </c>
      <c r="L153" s="233">
        <v>0</v>
      </c>
      <c r="M153" s="234"/>
      <c r="N153" s="235">
        <f>ROUND(L153*K153,2)</f>
        <v>0</v>
      </c>
      <c r="O153" s="235"/>
      <c r="P153" s="235"/>
      <c r="Q153" s="235"/>
      <c r="R153" s="48"/>
      <c r="T153" s="236" t="s">
        <v>22</v>
      </c>
      <c r="U153" s="56" t="s">
        <v>46</v>
      </c>
      <c r="V153" s="47"/>
      <c r="W153" s="237">
        <f>V153*K153</f>
        <v>0</v>
      </c>
      <c r="X153" s="237">
        <v>1.04528</v>
      </c>
      <c r="Y153" s="237">
        <f>X153*K153</f>
        <v>0</v>
      </c>
      <c r="Z153" s="237">
        <v>0</v>
      </c>
      <c r="AA153" s="238">
        <f>Z153*K153</f>
        <v>0</v>
      </c>
      <c r="AR153" s="21" t="s">
        <v>205</v>
      </c>
      <c r="AT153" s="21" t="s">
        <v>192</v>
      </c>
      <c r="AU153" s="21" t="s">
        <v>96</v>
      </c>
      <c r="AY153" s="21" t="s">
        <v>191</v>
      </c>
      <c r="BE153" s="152">
        <f>IF(U153="základní",N153,0)</f>
        <v>0</v>
      </c>
      <c r="BF153" s="152">
        <f>IF(U153="snížená",N153,0)</f>
        <v>0</v>
      </c>
      <c r="BG153" s="152">
        <f>IF(U153="zákl. přenesená",N153,0)</f>
        <v>0</v>
      </c>
      <c r="BH153" s="152">
        <f>IF(U153="sníž. přenesená",N153,0)</f>
        <v>0</v>
      </c>
      <c r="BI153" s="152">
        <f>IF(U153="nulová",N153,0)</f>
        <v>0</v>
      </c>
      <c r="BJ153" s="21" t="s">
        <v>89</v>
      </c>
      <c r="BK153" s="152">
        <f>ROUND(L153*K153,2)</f>
        <v>0</v>
      </c>
      <c r="BL153" s="21" t="s">
        <v>205</v>
      </c>
      <c r="BM153" s="21" t="s">
        <v>716</v>
      </c>
    </row>
    <row r="154" s="1" customFormat="1" ht="16.5" customHeight="1">
      <c r="B154" s="46"/>
      <c r="C154" s="47"/>
      <c r="D154" s="47"/>
      <c r="E154" s="47"/>
      <c r="F154" s="258" t="s">
        <v>480</v>
      </c>
      <c r="G154" s="67"/>
      <c r="H154" s="67"/>
      <c r="I154" s="67"/>
      <c r="J154" s="47"/>
      <c r="K154" s="47"/>
      <c r="L154" s="47"/>
      <c r="M154" s="47"/>
      <c r="N154" s="47"/>
      <c r="O154" s="47"/>
      <c r="P154" s="47"/>
      <c r="Q154" s="47"/>
      <c r="R154" s="48"/>
      <c r="T154" s="197"/>
      <c r="U154" s="47"/>
      <c r="V154" s="47"/>
      <c r="W154" s="47"/>
      <c r="X154" s="47"/>
      <c r="Y154" s="47"/>
      <c r="Z154" s="47"/>
      <c r="AA154" s="100"/>
      <c r="AT154" s="21" t="s">
        <v>312</v>
      </c>
      <c r="AU154" s="21" t="s">
        <v>96</v>
      </c>
    </row>
    <row r="155" s="1" customFormat="1" ht="38.25" customHeight="1">
      <c r="B155" s="46"/>
      <c r="C155" s="228" t="s">
        <v>244</v>
      </c>
      <c r="D155" s="228" t="s">
        <v>192</v>
      </c>
      <c r="E155" s="229" t="s">
        <v>717</v>
      </c>
      <c r="F155" s="230" t="s">
        <v>718</v>
      </c>
      <c r="G155" s="230"/>
      <c r="H155" s="230"/>
      <c r="I155" s="230"/>
      <c r="J155" s="231" t="s">
        <v>309</v>
      </c>
      <c r="K155" s="232">
        <v>2.9390000000000001</v>
      </c>
      <c r="L155" s="233">
        <v>0</v>
      </c>
      <c r="M155" s="234"/>
      <c r="N155" s="235">
        <f>ROUND(L155*K155,2)</f>
        <v>0</v>
      </c>
      <c r="O155" s="235"/>
      <c r="P155" s="235"/>
      <c r="Q155" s="235"/>
      <c r="R155" s="48"/>
      <c r="T155" s="236" t="s">
        <v>22</v>
      </c>
      <c r="U155" s="56" t="s">
        <v>46</v>
      </c>
      <c r="V155" s="47"/>
      <c r="W155" s="237">
        <f>V155*K155</f>
        <v>0</v>
      </c>
      <c r="X155" s="237">
        <v>0.01221</v>
      </c>
      <c r="Y155" s="237">
        <f>X155*K155</f>
        <v>0</v>
      </c>
      <c r="Z155" s="237">
        <v>0</v>
      </c>
      <c r="AA155" s="238">
        <f>Z155*K155</f>
        <v>0</v>
      </c>
      <c r="AR155" s="21" t="s">
        <v>205</v>
      </c>
      <c r="AT155" s="21" t="s">
        <v>192</v>
      </c>
      <c r="AU155" s="21" t="s">
        <v>96</v>
      </c>
      <c r="AY155" s="21" t="s">
        <v>191</v>
      </c>
      <c r="BE155" s="152">
        <f>IF(U155="základní",N155,0)</f>
        <v>0</v>
      </c>
      <c r="BF155" s="152">
        <f>IF(U155="snížená",N155,0)</f>
        <v>0</v>
      </c>
      <c r="BG155" s="152">
        <f>IF(U155="zákl. přenesená",N155,0)</f>
        <v>0</v>
      </c>
      <c r="BH155" s="152">
        <f>IF(U155="sníž. přenesená",N155,0)</f>
        <v>0</v>
      </c>
      <c r="BI155" s="152">
        <f>IF(U155="nulová",N155,0)</f>
        <v>0</v>
      </c>
      <c r="BJ155" s="21" t="s">
        <v>89</v>
      </c>
      <c r="BK155" s="152">
        <f>ROUND(L155*K155,2)</f>
        <v>0</v>
      </c>
      <c r="BL155" s="21" t="s">
        <v>205</v>
      </c>
      <c r="BM155" s="21" t="s">
        <v>719</v>
      </c>
    </row>
    <row r="156" s="1" customFormat="1" ht="16.5" customHeight="1">
      <c r="B156" s="46"/>
      <c r="C156" s="47"/>
      <c r="D156" s="47"/>
      <c r="E156" s="47"/>
      <c r="F156" s="258" t="s">
        <v>720</v>
      </c>
      <c r="G156" s="67"/>
      <c r="H156" s="67"/>
      <c r="I156" s="67"/>
      <c r="J156" s="47"/>
      <c r="K156" s="47"/>
      <c r="L156" s="47"/>
      <c r="M156" s="47"/>
      <c r="N156" s="47"/>
      <c r="O156" s="47"/>
      <c r="P156" s="47"/>
      <c r="Q156" s="47"/>
      <c r="R156" s="48"/>
      <c r="T156" s="197"/>
      <c r="U156" s="47"/>
      <c r="V156" s="47"/>
      <c r="W156" s="47"/>
      <c r="X156" s="47"/>
      <c r="Y156" s="47"/>
      <c r="Z156" s="47"/>
      <c r="AA156" s="100"/>
      <c r="AT156" s="21" t="s">
        <v>312</v>
      </c>
      <c r="AU156" s="21" t="s">
        <v>96</v>
      </c>
    </row>
    <row r="157" s="1" customFormat="1" ht="25.5" customHeight="1">
      <c r="B157" s="46"/>
      <c r="C157" s="250" t="s">
        <v>11</v>
      </c>
      <c r="D157" s="250" t="s">
        <v>306</v>
      </c>
      <c r="E157" s="251" t="s">
        <v>721</v>
      </c>
      <c r="F157" s="252" t="s">
        <v>722</v>
      </c>
      <c r="G157" s="252"/>
      <c r="H157" s="252"/>
      <c r="I157" s="252"/>
      <c r="J157" s="253" t="s">
        <v>309</v>
      </c>
      <c r="K157" s="254">
        <v>2.2679999999999998</v>
      </c>
      <c r="L157" s="255">
        <v>0</v>
      </c>
      <c r="M157" s="256"/>
      <c r="N157" s="257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1</v>
      </c>
      <c r="Y157" s="237">
        <f>X157*K157</f>
        <v>0</v>
      </c>
      <c r="Z157" s="237">
        <v>0</v>
      </c>
      <c r="AA157" s="238">
        <f>Z157*K157</f>
        <v>0</v>
      </c>
      <c r="AR157" s="21" t="s">
        <v>220</v>
      </c>
      <c r="AT157" s="21" t="s">
        <v>306</v>
      </c>
      <c r="AU157" s="21" t="s">
        <v>96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205</v>
      </c>
      <c r="BM157" s="21" t="s">
        <v>723</v>
      </c>
    </row>
    <row r="158" s="1" customFormat="1" ht="16.5" customHeight="1">
      <c r="B158" s="46"/>
      <c r="C158" s="47"/>
      <c r="D158" s="47"/>
      <c r="E158" s="47"/>
      <c r="F158" s="258" t="s">
        <v>724</v>
      </c>
      <c r="G158" s="67"/>
      <c r="H158" s="67"/>
      <c r="I158" s="67"/>
      <c r="J158" s="47"/>
      <c r="K158" s="47"/>
      <c r="L158" s="47"/>
      <c r="M158" s="47"/>
      <c r="N158" s="47"/>
      <c r="O158" s="47"/>
      <c r="P158" s="47"/>
      <c r="Q158" s="47"/>
      <c r="R158" s="48"/>
      <c r="T158" s="197"/>
      <c r="U158" s="47"/>
      <c r="V158" s="47"/>
      <c r="W158" s="47"/>
      <c r="X158" s="47"/>
      <c r="Y158" s="47"/>
      <c r="Z158" s="47"/>
      <c r="AA158" s="100"/>
      <c r="AT158" s="21" t="s">
        <v>312</v>
      </c>
      <c r="AU158" s="21" t="s">
        <v>96</v>
      </c>
    </row>
    <row r="159" s="1" customFormat="1" ht="25.5" customHeight="1">
      <c r="B159" s="46"/>
      <c r="C159" s="250" t="s">
        <v>251</v>
      </c>
      <c r="D159" s="250" t="s">
        <v>306</v>
      </c>
      <c r="E159" s="251" t="s">
        <v>725</v>
      </c>
      <c r="F159" s="252" t="s">
        <v>726</v>
      </c>
      <c r="G159" s="252"/>
      <c r="H159" s="252"/>
      <c r="I159" s="252"/>
      <c r="J159" s="253" t="s">
        <v>309</v>
      </c>
      <c r="K159" s="254">
        <v>0.876</v>
      </c>
      <c r="L159" s="255">
        <v>0</v>
      </c>
      <c r="M159" s="256"/>
      <c r="N159" s="257">
        <f>ROUND(L159*K159,2)</f>
        <v>0</v>
      </c>
      <c r="O159" s="235"/>
      <c r="P159" s="235"/>
      <c r="Q159" s="235"/>
      <c r="R159" s="48"/>
      <c r="T159" s="236" t="s">
        <v>22</v>
      </c>
      <c r="U159" s="56" t="s">
        <v>46</v>
      </c>
      <c r="V159" s="47"/>
      <c r="W159" s="237">
        <f>V159*K159</f>
        <v>0</v>
      </c>
      <c r="X159" s="237">
        <v>1</v>
      </c>
      <c r="Y159" s="237">
        <f>X159*K159</f>
        <v>0</v>
      </c>
      <c r="Z159" s="237">
        <v>0</v>
      </c>
      <c r="AA159" s="238">
        <f>Z159*K159</f>
        <v>0</v>
      </c>
      <c r="AR159" s="21" t="s">
        <v>220</v>
      </c>
      <c r="AT159" s="21" t="s">
        <v>306</v>
      </c>
      <c r="AU159" s="21" t="s">
        <v>96</v>
      </c>
      <c r="AY159" s="21" t="s">
        <v>191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ROUND(L159*K159,2)</f>
        <v>0</v>
      </c>
      <c r="BL159" s="21" t="s">
        <v>205</v>
      </c>
      <c r="BM159" s="21" t="s">
        <v>727</v>
      </c>
    </row>
    <row r="160" s="1" customFormat="1" ht="16.5" customHeight="1">
      <c r="B160" s="46"/>
      <c r="C160" s="47"/>
      <c r="D160" s="47"/>
      <c r="E160" s="47"/>
      <c r="F160" s="258" t="s">
        <v>728</v>
      </c>
      <c r="G160" s="67"/>
      <c r="H160" s="67"/>
      <c r="I160" s="67"/>
      <c r="J160" s="47"/>
      <c r="K160" s="47"/>
      <c r="L160" s="47"/>
      <c r="M160" s="47"/>
      <c r="N160" s="47"/>
      <c r="O160" s="47"/>
      <c r="P160" s="47"/>
      <c r="Q160" s="47"/>
      <c r="R160" s="48"/>
      <c r="T160" s="197"/>
      <c r="U160" s="47"/>
      <c r="V160" s="47"/>
      <c r="W160" s="47"/>
      <c r="X160" s="47"/>
      <c r="Y160" s="47"/>
      <c r="Z160" s="47"/>
      <c r="AA160" s="100"/>
      <c r="AT160" s="21" t="s">
        <v>312</v>
      </c>
      <c r="AU160" s="21" t="s">
        <v>96</v>
      </c>
    </row>
    <row r="161" s="1" customFormat="1" ht="25.5" customHeight="1">
      <c r="B161" s="46"/>
      <c r="C161" s="228" t="s">
        <v>255</v>
      </c>
      <c r="D161" s="228" t="s">
        <v>192</v>
      </c>
      <c r="E161" s="229" t="s">
        <v>729</v>
      </c>
      <c r="F161" s="230" t="s">
        <v>730</v>
      </c>
      <c r="G161" s="230"/>
      <c r="H161" s="230"/>
      <c r="I161" s="230"/>
      <c r="J161" s="231" t="s">
        <v>348</v>
      </c>
      <c r="K161" s="232">
        <v>4.2000000000000002</v>
      </c>
      <c r="L161" s="233">
        <v>0</v>
      </c>
      <c r="M161" s="234"/>
      <c r="N161" s="235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6.0000000000000002E-05</v>
      </c>
      <c r="Y161" s="237">
        <f>X161*K161</f>
        <v>0</v>
      </c>
      <c r="Z161" s="237">
        <v>0</v>
      </c>
      <c r="AA161" s="238">
        <f>Z161*K161</f>
        <v>0</v>
      </c>
      <c r="AR161" s="21" t="s">
        <v>660</v>
      </c>
      <c r="AT161" s="21" t="s">
        <v>192</v>
      </c>
      <c r="AU161" s="21" t="s">
        <v>96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660</v>
      </c>
      <c r="BM161" s="21" t="s">
        <v>731</v>
      </c>
    </row>
    <row r="162" s="1" customFormat="1" ht="16.5" customHeight="1">
      <c r="B162" s="46"/>
      <c r="C162" s="47"/>
      <c r="D162" s="47"/>
      <c r="E162" s="47"/>
      <c r="F162" s="258" t="s">
        <v>732</v>
      </c>
      <c r="G162" s="67"/>
      <c r="H162" s="67"/>
      <c r="I162" s="67"/>
      <c r="J162" s="47"/>
      <c r="K162" s="47"/>
      <c r="L162" s="47"/>
      <c r="M162" s="47"/>
      <c r="N162" s="47"/>
      <c r="O162" s="47"/>
      <c r="P162" s="47"/>
      <c r="Q162" s="47"/>
      <c r="R162" s="48"/>
      <c r="T162" s="197"/>
      <c r="U162" s="47"/>
      <c r="V162" s="47"/>
      <c r="W162" s="47"/>
      <c r="X162" s="47"/>
      <c r="Y162" s="47"/>
      <c r="Z162" s="47"/>
      <c r="AA162" s="100"/>
      <c r="AT162" s="21" t="s">
        <v>312</v>
      </c>
      <c r="AU162" s="21" t="s">
        <v>96</v>
      </c>
    </row>
    <row r="163" s="1" customFormat="1" ht="38.25" customHeight="1">
      <c r="B163" s="46"/>
      <c r="C163" s="228" t="s">
        <v>259</v>
      </c>
      <c r="D163" s="228" t="s">
        <v>192</v>
      </c>
      <c r="E163" s="229" t="s">
        <v>733</v>
      </c>
      <c r="F163" s="230" t="s">
        <v>734</v>
      </c>
      <c r="G163" s="230"/>
      <c r="H163" s="230"/>
      <c r="I163" s="230"/>
      <c r="J163" s="231" t="s">
        <v>304</v>
      </c>
      <c r="K163" s="232">
        <v>83.010000000000005</v>
      </c>
      <c r="L163" s="233">
        <v>0</v>
      </c>
      <c r="M163" s="234"/>
      <c r="N163" s="235">
        <f>ROUND(L163*K163,2)</f>
        <v>0</v>
      </c>
      <c r="O163" s="235"/>
      <c r="P163" s="235"/>
      <c r="Q163" s="235"/>
      <c r="R163" s="48"/>
      <c r="T163" s="236" t="s">
        <v>22</v>
      </c>
      <c r="U163" s="56" t="s">
        <v>46</v>
      </c>
      <c r="V163" s="47"/>
      <c r="W163" s="237">
        <f>V163*K163</f>
        <v>0</v>
      </c>
      <c r="X163" s="237">
        <v>0.12315</v>
      </c>
      <c r="Y163" s="237">
        <f>X163*K163</f>
        <v>0</v>
      </c>
      <c r="Z163" s="237">
        <v>0</v>
      </c>
      <c r="AA163" s="238">
        <f>Z163*K163</f>
        <v>0</v>
      </c>
      <c r="AR163" s="21" t="s">
        <v>205</v>
      </c>
      <c r="AT163" s="21" t="s">
        <v>192</v>
      </c>
      <c r="AU163" s="21" t="s">
        <v>96</v>
      </c>
      <c r="AY163" s="21" t="s">
        <v>191</v>
      </c>
      <c r="BE163" s="152">
        <f>IF(U163="základní",N163,0)</f>
        <v>0</v>
      </c>
      <c r="BF163" s="152">
        <f>IF(U163="snížená",N163,0)</f>
        <v>0</v>
      </c>
      <c r="BG163" s="152">
        <f>IF(U163="zákl. přenesená",N163,0)</f>
        <v>0</v>
      </c>
      <c r="BH163" s="152">
        <f>IF(U163="sníž. přenesená",N163,0)</f>
        <v>0</v>
      </c>
      <c r="BI163" s="152">
        <f>IF(U163="nulová",N163,0)</f>
        <v>0</v>
      </c>
      <c r="BJ163" s="21" t="s">
        <v>89</v>
      </c>
      <c r="BK163" s="152">
        <f>ROUND(L163*K163,2)</f>
        <v>0</v>
      </c>
      <c r="BL163" s="21" t="s">
        <v>205</v>
      </c>
      <c r="BM163" s="21" t="s">
        <v>735</v>
      </c>
    </row>
    <row r="164" s="1" customFormat="1" ht="25.5" customHeight="1">
      <c r="B164" s="46"/>
      <c r="C164" s="228" t="s">
        <v>263</v>
      </c>
      <c r="D164" s="228" t="s">
        <v>192</v>
      </c>
      <c r="E164" s="229" t="s">
        <v>736</v>
      </c>
      <c r="F164" s="230" t="s">
        <v>737</v>
      </c>
      <c r="G164" s="230"/>
      <c r="H164" s="230"/>
      <c r="I164" s="230"/>
      <c r="J164" s="231" t="s">
        <v>304</v>
      </c>
      <c r="K164" s="232">
        <v>4.6299999999999999</v>
      </c>
      <c r="L164" s="233">
        <v>0</v>
      </c>
      <c r="M164" s="234"/>
      <c r="N164" s="235">
        <f>ROUND(L164*K164,2)</f>
        <v>0</v>
      </c>
      <c r="O164" s="235"/>
      <c r="P164" s="235"/>
      <c r="Q164" s="235"/>
      <c r="R164" s="48"/>
      <c r="T164" s="236" t="s">
        <v>22</v>
      </c>
      <c r="U164" s="56" t="s">
        <v>46</v>
      </c>
      <c r="V164" s="47"/>
      <c r="W164" s="237">
        <f>V164*K164</f>
        <v>0</v>
      </c>
      <c r="X164" s="237">
        <v>0.066379999999999995</v>
      </c>
      <c r="Y164" s="237">
        <f>X164*K164</f>
        <v>0</v>
      </c>
      <c r="Z164" s="237">
        <v>0</v>
      </c>
      <c r="AA164" s="238">
        <f>Z164*K164</f>
        <v>0</v>
      </c>
      <c r="AR164" s="21" t="s">
        <v>205</v>
      </c>
      <c r="AT164" s="21" t="s">
        <v>192</v>
      </c>
      <c r="AU164" s="21" t="s">
        <v>96</v>
      </c>
      <c r="AY164" s="21" t="s">
        <v>191</v>
      </c>
      <c r="BE164" s="152">
        <f>IF(U164="základní",N164,0)</f>
        <v>0</v>
      </c>
      <c r="BF164" s="152">
        <f>IF(U164="snížená",N164,0)</f>
        <v>0</v>
      </c>
      <c r="BG164" s="152">
        <f>IF(U164="zákl. přenesená",N164,0)</f>
        <v>0</v>
      </c>
      <c r="BH164" s="152">
        <f>IF(U164="sníž. přenesená",N164,0)</f>
        <v>0</v>
      </c>
      <c r="BI164" s="152">
        <f>IF(U164="nulová",N164,0)</f>
        <v>0</v>
      </c>
      <c r="BJ164" s="21" t="s">
        <v>89</v>
      </c>
      <c r="BK164" s="152">
        <f>ROUND(L164*K164,2)</f>
        <v>0</v>
      </c>
      <c r="BL164" s="21" t="s">
        <v>205</v>
      </c>
      <c r="BM164" s="21" t="s">
        <v>738</v>
      </c>
    </row>
    <row r="165" s="1" customFormat="1" ht="25.5" customHeight="1">
      <c r="B165" s="46"/>
      <c r="C165" s="228" t="s">
        <v>267</v>
      </c>
      <c r="D165" s="228" t="s">
        <v>192</v>
      </c>
      <c r="E165" s="229" t="s">
        <v>739</v>
      </c>
      <c r="F165" s="230" t="s">
        <v>740</v>
      </c>
      <c r="G165" s="230"/>
      <c r="H165" s="230"/>
      <c r="I165" s="230"/>
      <c r="J165" s="231" t="s">
        <v>304</v>
      </c>
      <c r="K165" s="232">
        <v>5.1100000000000003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0.12185</v>
      </c>
      <c r="Y165" s="237">
        <f>X165*K165</f>
        <v>0</v>
      </c>
      <c r="Z165" s="237">
        <v>0</v>
      </c>
      <c r="AA165" s="238">
        <f>Z165*K165</f>
        <v>0</v>
      </c>
      <c r="AR165" s="21" t="s">
        <v>205</v>
      </c>
      <c r="AT165" s="21" t="s">
        <v>192</v>
      </c>
      <c r="AU165" s="21" t="s">
        <v>96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205</v>
      </c>
      <c r="BM165" s="21" t="s">
        <v>741</v>
      </c>
    </row>
    <row r="166" s="1" customFormat="1" ht="25.5" customHeight="1">
      <c r="B166" s="46"/>
      <c r="C166" s="228" t="s">
        <v>10</v>
      </c>
      <c r="D166" s="228" t="s">
        <v>192</v>
      </c>
      <c r="E166" s="229" t="s">
        <v>742</v>
      </c>
      <c r="F166" s="230" t="s">
        <v>743</v>
      </c>
      <c r="G166" s="230"/>
      <c r="H166" s="230"/>
      <c r="I166" s="230"/>
      <c r="J166" s="231" t="s">
        <v>348</v>
      </c>
      <c r="K166" s="232">
        <v>1.47</v>
      </c>
      <c r="L166" s="233">
        <v>0</v>
      </c>
      <c r="M166" s="234"/>
      <c r="N166" s="235">
        <f>ROUND(L166*K166,2)</f>
        <v>0</v>
      </c>
      <c r="O166" s="235"/>
      <c r="P166" s="235"/>
      <c r="Q166" s="235"/>
      <c r="R166" s="48"/>
      <c r="T166" s="236" t="s">
        <v>22</v>
      </c>
      <c r="U166" s="56" t="s">
        <v>46</v>
      </c>
      <c r="V166" s="47"/>
      <c r="W166" s="237">
        <f>V166*K166</f>
        <v>0</v>
      </c>
      <c r="X166" s="237">
        <v>8.0000000000000007E-05</v>
      </c>
      <c r="Y166" s="237">
        <f>X166*K166</f>
        <v>0</v>
      </c>
      <c r="Z166" s="237">
        <v>0</v>
      </c>
      <c r="AA166" s="238">
        <f>Z166*K166</f>
        <v>0</v>
      </c>
      <c r="AR166" s="21" t="s">
        <v>205</v>
      </c>
      <c r="AT166" s="21" t="s">
        <v>192</v>
      </c>
      <c r="AU166" s="21" t="s">
        <v>96</v>
      </c>
      <c r="AY166" s="21" t="s">
        <v>191</v>
      </c>
      <c r="BE166" s="152">
        <f>IF(U166="základní",N166,0)</f>
        <v>0</v>
      </c>
      <c r="BF166" s="152">
        <f>IF(U166="snížená",N166,0)</f>
        <v>0</v>
      </c>
      <c r="BG166" s="152">
        <f>IF(U166="zákl. přenesená",N166,0)</f>
        <v>0</v>
      </c>
      <c r="BH166" s="152">
        <f>IF(U166="sníž. přenesená",N166,0)</f>
        <v>0</v>
      </c>
      <c r="BI166" s="152">
        <f>IF(U166="nulová",N166,0)</f>
        <v>0</v>
      </c>
      <c r="BJ166" s="21" t="s">
        <v>89</v>
      </c>
      <c r="BK166" s="152">
        <f>ROUND(L166*K166,2)</f>
        <v>0</v>
      </c>
      <c r="BL166" s="21" t="s">
        <v>205</v>
      </c>
      <c r="BM166" s="21" t="s">
        <v>744</v>
      </c>
    </row>
    <row r="167" s="1" customFormat="1" ht="48" customHeight="1">
      <c r="B167" s="46"/>
      <c r="C167" s="47"/>
      <c r="D167" s="47"/>
      <c r="E167" s="47"/>
      <c r="F167" s="258" t="s">
        <v>745</v>
      </c>
      <c r="G167" s="67"/>
      <c r="H167" s="67"/>
      <c r="I167" s="67"/>
      <c r="J167" s="47"/>
      <c r="K167" s="47"/>
      <c r="L167" s="47"/>
      <c r="M167" s="47"/>
      <c r="N167" s="47"/>
      <c r="O167" s="47"/>
      <c r="P167" s="47"/>
      <c r="Q167" s="47"/>
      <c r="R167" s="48"/>
      <c r="T167" s="197"/>
      <c r="U167" s="47"/>
      <c r="V167" s="47"/>
      <c r="W167" s="47"/>
      <c r="X167" s="47"/>
      <c r="Y167" s="47"/>
      <c r="Z167" s="47"/>
      <c r="AA167" s="100"/>
      <c r="AT167" s="21" t="s">
        <v>312</v>
      </c>
      <c r="AU167" s="21" t="s">
        <v>96</v>
      </c>
    </row>
    <row r="168" s="1" customFormat="1" ht="25.5" customHeight="1">
      <c r="B168" s="46"/>
      <c r="C168" s="228" t="s">
        <v>274</v>
      </c>
      <c r="D168" s="228" t="s">
        <v>192</v>
      </c>
      <c r="E168" s="229" t="s">
        <v>746</v>
      </c>
      <c r="F168" s="230" t="s">
        <v>747</v>
      </c>
      <c r="G168" s="230"/>
      <c r="H168" s="230"/>
      <c r="I168" s="230"/>
      <c r="J168" s="231" t="s">
        <v>348</v>
      </c>
      <c r="K168" s="232">
        <v>39.039999999999999</v>
      </c>
      <c r="L168" s="233">
        <v>0</v>
      </c>
      <c r="M168" s="234"/>
      <c r="N168" s="235">
        <f>ROUND(L168*K168,2)</f>
        <v>0</v>
      </c>
      <c r="O168" s="235"/>
      <c r="P168" s="235"/>
      <c r="Q168" s="235"/>
      <c r="R168" s="48"/>
      <c r="T168" s="236" t="s">
        <v>22</v>
      </c>
      <c r="U168" s="56" t="s">
        <v>46</v>
      </c>
      <c r="V168" s="47"/>
      <c r="W168" s="237">
        <f>V168*K168</f>
        <v>0</v>
      </c>
      <c r="X168" s="237">
        <v>0.00012</v>
      </c>
      <c r="Y168" s="237">
        <f>X168*K168</f>
        <v>0</v>
      </c>
      <c r="Z168" s="237">
        <v>0</v>
      </c>
      <c r="AA168" s="238">
        <f>Z168*K168</f>
        <v>0</v>
      </c>
      <c r="AR168" s="21" t="s">
        <v>205</v>
      </c>
      <c r="AT168" s="21" t="s">
        <v>192</v>
      </c>
      <c r="AU168" s="21" t="s">
        <v>96</v>
      </c>
      <c r="AY168" s="21" t="s">
        <v>191</v>
      </c>
      <c r="BE168" s="152">
        <f>IF(U168="základní",N168,0)</f>
        <v>0</v>
      </c>
      <c r="BF168" s="152">
        <f>IF(U168="snížená",N168,0)</f>
        <v>0</v>
      </c>
      <c r="BG168" s="152">
        <f>IF(U168="zákl. přenesená",N168,0)</f>
        <v>0</v>
      </c>
      <c r="BH168" s="152">
        <f>IF(U168="sníž. přenesená",N168,0)</f>
        <v>0</v>
      </c>
      <c r="BI168" s="152">
        <f>IF(U168="nulová",N168,0)</f>
        <v>0</v>
      </c>
      <c r="BJ168" s="21" t="s">
        <v>89</v>
      </c>
      <c r="BK168" s="152">
        <f>ROUND(L168*K168,2)</f>
        <v>0</v>
      </c>
      <c r="BL168" s="21" t="s">
        <v>205</v>
      </c>
      <c r="BM168" s="21" t="s">
        <v>748</v>
      </c>
    </row>
    <row r="169" s="1" customFormat="1" ht="48" customHeight="1">
      <c r="B169" s="46"/>
      <c r="C169" s="47"/>
      <c r="D169" s="47"/>
      <c r="E169" s="47"/>
      <c r="F169" s="258" t="s">
        <v>749</v>
      </c>
      <c r="G169" s="67"/>
      <c r="H169" s="67"/>
      <c r="I169" s="67"/>
      <c r="J169" s="47"/>
      <c r="K169" s="47"/>
      <c r="L169" s="47"/>
      <c r="M169" s="47"/>
      <c r="N169" s="47"/>
      <c r="O169" s="47"/>
      <c r="P169" s="47"/>
      <c r="Q169" s="47"/>
      <c r="R169" s="48"/>
      <c r="T169" s="197"/>
      <c r="U169" s="47"/>
      <c r="V169" s="47"/>
      <c r="W169" s="47"/>
      <c r="X169" s="47"/>
      <c r="Y169" s="47"/>
      <c r="Z169" s="47"/>
      <c r="AA169" s="100"/>
      <c r="AT169" s="21" t="s">
        <v>312</v>
      </c>
      <c r="AU169" s="21" t="s">
        <v>96</v>
      </c>
    </row>
    <row r="170" s="1" customFormat="1" ht="25.5" customHeight="1">
      <c r="B170" s="46"/>
      <c r="C170" s="228" t="s">
        <v>278</v>
      </c>
      <c r="D170" s="228" t="s">
        <v>192</v>
      </c>
      <c r="E170" s="229" t="s">
        <v>750</v>
      </c>
      <c r="F170" s="230" t="s">
        <v>751</v>
      </c>
      <c r="G170" s="230"/>
      <c r="H170" s="230"/>
      <c r="I170" s="230"/>
      <c r="J170" s="231" t="s">
        <v>348</v>
      </c>
      <c r="K170" s="232">
        <v>37.799999999999997</v>
      </c>
      <c r="L170" s="233">
        <v>0</v>
      </c>
      <c r="M170" s="234"/>
      <c r="N170" s="235">
        <f>ROUND(L170*K170,2)</f>
        <v>0</v>
      </c>
      <c r="O170" s="235"/>
      <c r="P170" s="235"/>
      <c r="Q170" s="235"/>
      <c r="R170" s="48"/>
      <c r="T170" s="236" t="s">
        <v>22</v>
      </c>
      <c r="U170" s="56" t="s">
        <v>46</v>
      </c>
      <c r="V170" s="47"/>
      <c r="W170" s="237">
        <f>V170*K170</f>
        <v>0</v>
      </c>
      <c r="X170" s="237">
        <v>0.00013999999999999999</v>
      </c>
      <c r="Y170" s="237">
        <f>X170*K170</f>
        <v>0</v>
      </c>
      <c r="Z170" s="237">
        <v>0</v>
      </c>
      <c r="AA170" s="238">
        <f>Z170*K170</f>
        <v>0</v>
      </c>
      <c r="AR170" s="21" t="s">
        <v>205</v>
      </c>
      <c r="AT170" s="21" t="s">
        <v>192</v>
      </c>
      <c r="AU170" s="21" t="s">
        <v>96</v>
      </c>
      <c r="AY170" s="21" t="s">
        <v>191</v>
      </c>
      <c r="BE170" s="152">
        <f>IF(U170="základní",N170,0)</f>
        <v>0</v>
      </c>
      <c r="BF170" s="152">
        <f>IF(U170="snížená",N170,0)</f>
        <v>0</v>
      </c>
      <c r="BG170" s="152">
        <f>IF(U170="zákl. přenesená",N170,0)</f>
        <v>0</v>
      </c>
      <c r="BH170" s="152">
        <f>IF(U170="sníž. přenesená",N170,0)</f>
        <v>0</v>
      </c>
      <c r="BI170" s="152">
        <f>IF(U170="nulová",N170,0)</f>
        <v>0</v>
      </c>
      <c r="BJ170" s="21" t="s">
        <v>89</v>
      </c>
      <c r="BK170" s="152">
        <f>ROUND(L170*K170,2)</f>
        <v>0</v>
      </c>
      <c r="BL170" s="21" t="s">
        <v>205</v>
      </c>
      <c r="BM170" s="21" t="s">
        <v>752</v>
      </c>
    </row>
    <row r="171" s="1" customFormat="1" ht="48" customHeight="1">
      <c r="B171" s="46"/>
      <c r="C171" s="47"/>
      <c r="D171" s="47"/>
      <c r="E171" s="47"/>
      <c r="F171" s="258" t="s">
        <v>753</v>
      </c>
      <c r="G171" s="67"/>
      <c r="H171" s="67"/>
      <c r="I171" s="67"/>
      <c r="J171" s="47"/>
      <c r="K171" s="47"/>
      <c r="L171" s="47"/>
      <c r="M171" s="47"/>
      <c r="N171" s="47"/>
      <c r="O171" s="47"/>
      <c r="P171" s="47"/>
      <c r="Q171" s="47"/>
      <c r="R171" s="48"/>
      <c r="T171" s="197"/>
      <c r="U171" s="47"/>
      <c r="V171" s="47"/>
      <c r="W171" s="47"/>
      <c r="X171" s="47"/>
      <c r="Y171" s="47"/>
      <c r="Z171" s="47"/>
      <c r="AA171" s="100"/>
      <c r="AT171" s="21" t="s">
        <v>312</v>
      </c>
      <c r="AU171" s="21" t="s">
        <v>96</v>
      </c>
    </row>
    <row r="172" s="1" customFormat="1" ht="25.5" customHeight="1">
      <c r="B172" s="46"/>
      <c r="C172" s="228" t="s">
        <v>377</v>
      </c>
      <c r="D172" s="228" t="s">
        <v>192</v>
      </c>
      <c r="E172" s="229" t="s">
        <v>754</v>
      </c>
      <c r="F172" s="230" t="s">
        <v>755</v>
      </c>
      <c r="G172" s="230"/>
      <c r="H172" s="230"/>
      <c r="I172" s="230"/>
      <c r="J172" s="231" t="s">
        <v>348</v>
      </c>
      <c r="K172" s="232">
        <v>16.949999999999999</v>
      </c>
      <c r="L172" s="233">
        <v>0</v>
      </c>
      <c r="M172" s="234"/>
      <c r="N172" s="235">
        <f>ROUND(L172*K172,2)</f>
        <v>0</v>
      </c>
      <c r="O172" s="235"/>
      <c r="P172" s="235"/>
      <c r="Q172" s="235"/>
      <c r="R172" s="48"/>
      <c r="T172" s="236" t="s">
        <v>22</v>
      </c>
      <c r="U172" s="56" t="s">
        <v>46</v>
      </c>
      <c r="V172" s="47"/>
      <c r="W172" s="237">
        <f>V172*K172</f>
        <v>0</v>
      </c>
      <c r="X172" s="237">
        <v>0.00020000000000000001</v>
      </c>
      <c r="Y172" s="237">
        <f>X172*K172</f>
        <v>0</v>
      </c>
      <c r="Z172" s="237">
        <v>0</v>
      </c>
      <c r="AA172" s="238">
        <f>Z172*K172</f>
        <v>0</v>
      </c>
      <c r="AR172" s="21" t="s">
        <v>205</v>
      </c>
      <c r="AT172" s="21" t="s">
        <v>192</v>
      </c>
      <c r="AU172" s="21" t="s">
        <v>96</v>
      </c>
      <c r="AY172" s="21" t="s">
        <v>191</v>
      </c>
      <c r="BE172" s="152">
        <f>IF(U172="základní",N172,0)</f>
        <v>0</v>
      </c>
      <c r="BF172" s="152">
        <f>IF(U172="snížená",N172,0)</f>
        <v>0</v>
      </c>
      <c r="BG172" s="152">
        <f>IF(U172="zákl. přenesená",N172,0)</f>
        <v>0</v>
      </c>
      <c r="BH172" s="152">
        <f>IF(U172="sníž. přenesená",N172,0)</f>
        <v>0</v>
      </c>
      <c r="BI172" s="152">
        <f>IF(U172="nulová",N172,0)</f>
        <v>0</v>
      </c>
      <c r="BJ172" s="21" t="s">
        <v>89</v>
      </c>
      <c r="BK172" s="152">
        <f>ROUND(L172*K172,2)</f>
        <v>0</v>
      </c>
      <c r="BL172" s="21" t="s">
        <v>205</v>
      </c>
      <c r="BM172" s="21" t="s">
        <v>756</v>
      </c>
    </row>
    <row r="173" s="1" customFormat="1" ht="48" customHeight="1">
      <c r="B173" s="46"/>
      <c r="C173" s="47"/>
      <c r="D173" s="47"/>
      <c r="E173" s="47"/>
      <c r="F173" s="258" t="s">
        <v>757</v>
      </c>
      <c r="G173" s="67"/>
      <c r="H173" s="67"/>
      <c r="I173" s="67"/>
      <c r="J173" s="47"/>
      <c r="K173" s="47"/>
      <c r="L173" s="47"/>
      <c r="M173" s="47"/>
      <c r="N173" s="47"/>
      <c r="O173" s="47"/>
      <c r="P173" s="47"/>
      <c r="Q173" s="47"/>
      <c r="R173" s="48"/>
      <c r="T173" s="197"/>
      <c r="U173" s="47"/>
      <c r="V173" s="47"/>
      <c r="W173" s="47"/>
      <c r="X173" s="47"/>
      <c r="Y173" s="47"/>
      <c r="Z173" s="47"/>
      <c r="AA173" s="100"/>
      <c r="AT173" s="21" t="s">
        <v>312</v>
      </c>
      <c r="AU173" s="21" t="s">
        <v>96</v>
      </c>
    </row>
    <row r="174" s="1" customFormat="1" ht="25.5" customHeight="1">
      <c r="B174" s="46"/>
      <c r="C174" s="228" t="s">
        <v>381</v>
      </c>
      <c r="D174" s="228" t="s">
        <v>192</v>
      </c>
      <c r="E174" s="229" t="s">
        <v>758</v>
      </c>
      <c r="F174" s="230" t="s">
        <v>759</v>
      </c>
      <c r="G174" s="230"/>
      <c r="H174" s="230"/>
      <c r="I174" s="230"/>
      <c r="J174" s="231" t="s">
        <v>315</v>
      </c>
      <c r="K174" s="232">
        <v>16.329999999999998</v>
      </c>
      <c r="L174" s="233">
        <v>0</v>
      </c>
      <c r="M174" s="234"/>
      <c r="N174" s="235">
        <f>ROUND(L174*K174,2)</f>
        <v>0</v>
      </c>
      <c r="O174" s="235"/>
      <c r="P174" s="235"/>
      <c r="Q174" s="235"/>
      <c r="R174" s="48"/>
      <c r="T174" s="236" t="s">
        <v>22</v>
      </c>
      <c r="U174" s="56" t="s">
        <v>46</v>
      </c>
      <c r="V174" s="47"/>
      <c r="W174" s="237">
        <f>V174*K174</f>
        <v>0</v>
      </c>
      <c r="X174" s="237">
        <v>2.4533100000000001</v>
      </c>
      <c r="Y174" s="237">
        <f>X174*K174</f>
        <v>0</v>
      </c>
      <c r="Z174" s="237">
        <v>0</v>
      </c>
      <c r="AA174" s="238">
        <f>Z174*K174</f>
        <v>0</v>
      </c>
      <c r="AR174" s="21" t="s">
        <v>205</v>
      </c>
      <c r="AT174" s="21" t="s">
        <v>192</v>
      </c>
      <c r="AU174" s="21" t="s">
        <v>96</v>
      </c>
      <c r="AY174" s="21" t="s">
        <v>191</v>
      </c>
      <c r="BE174" s="152">
        <f>IF(U174="základní",N174,0)</f>
        <v>0</v>
      </c>
      <c r="BF174" s="152">
        <f>IF(U174="snížená",N174,0)</f>
        <v>0</v>
      </c>
      <c r="BG174" s="152">
        <f>IF(U174="zákl. přenesená",N174,0)</f>
        <v>0</v>
      </c>
      <c r="BH174" s="152">
        <f>IF(U174="sníž. přenesená",N174,0)</f>
        <v>0</v>
      </c>
      <c r="BI174" s="152">
        <f>IF(U174="nulová",N174,0)</f>
        <v>0</v>
      </c>
      <c r="BJ174" s="21" t="s">
        <v>89</v>
      </c>
      <c r="BK174" s="152">
        <f>ROUND(L174*K174,2)</f>
        <v>0</v>
      </c>
      <c r="BL174" s="21" t="s">
        <v>205</v>
      </c>
      <c r="BM174" s="21" t="s">
        <v>760</v>
      </c>
    </row>
    <row r="175" s="1" customFormat="1" ht="48" customHeight="1">
      <c r="B175" s="46"/>
      <c r="C175" s="47"/>
      <c r="D175" s="47"/>
      <c r="E175" s="47"/>
      <c r="F175" s="258" t="s">
        <v>761</v>
      </c>
      <c r="G175" s="67"/>
      <c r="H175" s="67"/>
      <c r="I175" s="67"/>
      <c r="J175" s="47"/>
      <c r="K175" s="47"/>
      <c r="L175" s="47"/>
      <c r="M175" s="47"/>
      <c r="N175" s="47"/>
      <c r="O175" s="47"/>
      <c r="P175" s="47"/>
      <c r="Q175" s="47"/>
      <c r="R175" s="48"/>
      <c r="T175" s="197"/>
      <c r="U175" s="47"/>
      <c r="V175" s="47"/>
      <c r="W175" s="47"/>
      <c r="X175" s="47"/>
      <c r="Y175" s="47"/>
      <c r="Z175" s="47"/>
      <c r="AA175" s="100"/>
      <c r="AT175" s="21" t="s">
        <v>312</v>
      </c>
      <c r="AU175" s="21" t="s">
        <v>96</v>
      </c>
    </row>
    <row r="176" s="1" customFormat="1" ht="38.25" customHeight="1">
      <c r="B176" s="46"/>
      <c r="C176" s="228" t="s">
        <v>384</v>
      </c>
      <c r="D176" s="228" t="s">
        <v>192</v>
      </c>
      <c r="E176" s="229" t="s">
        <v>762</v>
      </c>
      <c r="F176" s="230" t="s">
        <v>763</v>
      </c>
      <c r="G176" s="230"/>
      <c r="H176" s="230"/>
      <c r="I176" s="230"/>
      <c r="J176" s="231" t="s">
        <v>304</v>
      </c>
      <c r="K176" s="232">
        <v>164.53</v>
      </c>
      <c r="L176" s="233">
        <v>0</v>
      </c>
      <c r="M176" s="234"/>
      <c r="N176" s="235">
        <f>ROUND(L176*K176,2)</f>
        <v>0</v>
      </c>
      <c r="O176" s="235"/>
      <c r="P176" s="235"/>
      <c r="Q176" s="235"/>
      <c r="R176" s="48"/>
      <c r="T176" s="236" t="s">
        <v>22</v>
      </c>
      <c r="U176" s="56" t="s">
        <v>46</v>
      </c>
      <c r="V176" s="47"/>
      <c r="W176" s="237">
        <f>V176*K176</f>
        <v>0</v>
      </c>
      <c r="X176" s="237">
        <v>0.00093999999999999997</v>
      </c>
      <c r="Y176" s="237">
        <f>X176*K176</f>
        <v>0</v>
      </c>
      <c r="Z176" s="237">
        <v>0</v>
      </c>
      <c r="AA176" s="238">
        <f>Z176*K176</f>
        <v>0</v>
      </c>
      <c r="AR176" s="21" t="s">
        <v>205</v>
      </c>
      <c r="AT176" s="21" t="s">
        <v>192</v>
      </c>
      <c r="AU176" s="21" t="s">
        <v>96</v>
      </c>
      <c r="AY176" s="21" t="s">
        <v>191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ROUND(L176*K176,2)</f>
        <v>0</v>
      </c>
      <c r="BL176" s="21" t="s">
        <v>205</v>
      </c>
      <c r="BM176" s="21" t="s">
        <v>764</v>
      </c>
    </row>
    <row r="177" s="1" customFormat="1" ht="48" customHeight="1">
      <c r="B177" s="46"/>
      <c r="C177" s="47"/>
      <c r="D177" s="47"/>
      <c r="E177" s="47"/>
      <c r="F177" s="258" t="s">
        <v>765</v>
      </c>
      <c r="G177" s="67"/>
      <c r="H177" s="67"/>
      <c r="I177" s="67"/>
      <c r="J177" s="47"/>
      <c r="K177" s="47"/>
      <c r="L177" s="47"/>
      <c r="M177" s="47"/>
      <c r="N177" s="47"/>
      <c r="O177" s="47"/>
      <c r="P177" s="47"/>
      <c r="Q177" s="47"/>
      <c r="R177" s="48"/>
      <c r="T177" s="197"/>
      <c r="U177" s="47"/>
      <c r="V177" s="47"/>
      <c r="W177" s="47"/>
      <c r="X177" s="47"/>
      <c r="Y177" s="47"/>
      <c r="Z177" s="47"/>
      <c r="AA177" s="100"/>
      <c r="AT177" s="21" t="s">
        <v>312</v>
      </c>
      <c r="AU177" s="21" t="s">
        <v>96</v>
      </c>
    </row>
    <row r="178" s="1" customFormat="1" ht="38.25" customHeight="1">
      <c r="B178" s="46"/>
      <c r="C178" s="228" t="s">
        <v>389</v>
      </c>
      <c r="D178" s="228" t="s">
        <v>192</v>
      </c>
      <c r="E178" s="229" t="s">
        <v>766</v>
      </c>
      <c r="F178" s="230" t="s">
        <v>767</v>
      </c>
      <c r="G178" s="230"/>
      <c r="H178" s="230"/>
      <c r="I178" s="230"/>
      <c r="J178" s="231" t="s">
        <v>304</v>
      </c>
      <c r="K178" s="232">
        <v>164.53</v>
      </c>
      <c r="L178" s="233">
        <v>0</v>
      </c>
      <c r="M178" s="234"/>
      <c r="N178" s="235">
        <f>ROUND(L178*K178,2)</f>
        <v>0</v>
      </c>
      <c r="O178" s="235"/>
      <c r="P178" s="235"/>
      <c r="Q178" s="235"/>
      <c r="R178" s="48"/>
      <c r="T178" s="236" t="s">
        <v>22</v>
      </c>
      <c r="U178" s="56" t="s">
        <v>46</v>
      </c>
      <c r="V178" s="47"/>
      <c r="W178" s="237">
        <f>V178*K178</f>
        <v>0</v>
      </c>
      <c r="X178" s="237">
        <v>0</v>
      </c>
      <c r="Y178" s="237">
        <f>X178*K178</f>
        <v>0</v>
      </c>
      <c r="Z178" s="237">
        <v>0</v>
      </c>
      <c r="AA178" s="238">
        <f>Z178*K178</f>
        <v>0</v>
      </c>
      <c r="AR178" s="21" t="s">
        <v>205</v>
      </c>
      <c r="AT178" s="21" t="s">
        <v>192</v>
      </c>
      <c r="AU178" s="21" t="s">
        <v>96</v>
      </c>
      <c r="AY178" s="21" t="s">
        <v>191</v>
      </c>
      <c r="BE178" s="152">
        <f>IF(U178="základní",N178,0)</f>
        <v>0</v>
      </c>
      <c r="BF178" s="152">
        <f>IF(U178="snížená",N178,0)</f>
        <v>0</v>
      </c>
      <c r="BG178" s="152">
        <f>IF(U178="zákl. přenesená",N178,0)</f>
        <v>0</v>
      </c>
      <c r="BH178" s="152">
        <f>IF(U178="sníž. přenesená",N178,0)</f>
        <v>0</v>
      </c>
      <c r="BI178" s="152">
        <f>IF(U178="nulová",N178,0)</f>
        <v>0</v>
      </c>
      <c r="BJ178" s="21" t="s">
        <v>89</v>
      </c>
      <c r="BK178" s="152">
        <f>ROUND(L178*K178,2)</f>
        <v>0</v>
      </c>
      <c r="BL178" s="21" t="s">
        <v>205</v>
      </c>
      <c r="BM178" s="21" t="s">
        <v>768</v>
      </c>
    </row>
    <row r="179" s="1" customFormat="1" ht="38.25" customHeight="1">
      <c r="B179" s="46"/>
      <c r="C179" s="228" t="s">
        <v>393</v>
      </c>
      <c r="D179" s="228" t="s">
        <v>192</v>
      </c>
      <c r="E179" s="229" t="s">
        <v>769</v>
      </c>
      <c r="F179" s="230" t="s">
        <v>770</v>
      </c>
      <c r="G179" s="230"/>
      <c r="H179" s="230"/>
      <c r="I179" s="230"/>
      <c r="J179" s="231" t="s">
        <v>309</v>
      </c>
      <c r="K179" s="232">
        <v>1.8160000000000001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1.05037</v>
      </c>
      <c r="Y179" s="237">
        <f>X179*K179</f>
        <v>0</v>
      </c>
      <c r="Z179" s="237">
        <v>0</v>
      </c>
      <c r="AA179" s="238">
        <f>Z179*K179</f>
        <v>0</v>
      </c>
      <c r="AR179" s="21" t="s">
        <v>205</v>
      </c>
      <c r="AT179" s="21" t="s">
        <v>192</v>
      </c>
      <c r="AU179" s="21" t="s">
        <v>96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205</v>
      </c>
      <c r="BM179" s="21" t="s">
        <v>771</v>
      </c>
    </row>
    <row r="180" s="1" customFormat="1" ht="16.5" customHeight="1">
      <c r="B180" s="46"/>
      <c r="C180" s="47"/>
      <c r="D180" s="47"/>
      <c r="E180" s="47"/>
      <c r="F180" s="258" t="s">
        <v>480</v>
      </c>
      <c r="G180" s="67"/>
      <c r="H180" s="67"/>
      <c r="I180" s="67"/>
      <c r="J180" s="47"/>
      <c r="K180" s="47"/>
      <c r="L180" s="47"/>
      <c r="M180" s="47"/>
      <c r="N180" s="47"/>
      <c r="O180" s="47"/>
      <c r="P180" s="47"/>
      <c r="Q180" s="47"/>
      <c r="R180" s="48"/>
      <c r="T180" s="197"/>
      <c r="U180" s="47"/>
      <c r="V180" s="47"/>
      <c r="W180" s="47"/>
      <c r="X180" s="47"/>
      <c r="Y180" s="47"/>
      <c r="Z180" s="47"/>
      <c r="AA180" s="100"/>
      <c r="AT180" s="21" t="s">
        <v>312</v>
      </c>
      <c r="AU180" s="21" t="s">
        <v>96</v>
      </c>
    </row>
    <row r="181" s="1" customFormat="1" ht="25.5" customHeight="1">
      <c r="B181" s="46"/>
      <c r="C181" s="228" t="s">
        <v>398</v>
      </c>
      <c r="D181" s="228" t="s">
        <v>192</v>
      </c>
      <c r="E181" s="229" t="s">
        <v>772</v>
      </c>
      <c r="F181" s="230" t="s">
        <v>773</v>
      </c>
      <c r="G181" s="230"/>
      <c r="H181" s="230"/>
      <c r="I181" s="230"/>
      <c r="J181" s="231" t="s">
        <v>304</v>
      </c>
      <c r="K181" s="232">
        <v>1.1639999999999999</v>
      </c>
      <c r="L181" s="233">
        <v>0</v>
      </c>
      <c r="M181" s="234"/>
      <c r="N181" s="235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0.17330000000000001</v>
      </c>
      <c r="Y181" s="237">
        <f>X181*K181</f>
        <v>0</v>
      </c>
      <c r="Z181" s="237">
        <v>0</v>
      </c>
      <c r="AA181" s="238">
        <f>Z181*K181</f>
        <v>0</v>
      </c>
      <c r="AR181" s="21" t="s">
        <v>205</v>
      </c>
      <c r="AT181" s="21" t="s">
        <v>192</v>
      </c>
      <c r="AU181" s="21" t="s">
        <v>96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205</v>
      </c>
      <c r="BM181" s="21" t="s">
        <v>774</v>
      </c>
    </row>
    <row r="182" s="1" customFormat="1" ht="24" customHeight="1">
      <c r="B182" s="46"/>
      <c r="C182" s="47"/>
      <c r="D182" s="47"/>
      <c r="E182" s="47"/>
      <c r="F182" s="258" t="s">
        <v>775</v>
      </c>
      <c r="G182" s="67"/>
      <c r="H182" s="67"/>
      <c r="I182" s="67"/>
      <c r="J182" s="47"/>
      <c r="K182" s="47"/>
      <c r="L182" s="47"/>
      <c r="M182" s="47"/>
      <c r="N182" s="47"/>
      <c r="O182" s="47"/>
      <c r="P182" s="47"/>
      <c r="Q182" s="47"/>
      <c r="R182" s="48"/>
      <c r="T182" s="197"/>
      <c r="U182" s="47"/>
      <c r="V182" s="47"/>
      <c r="W182" s="47"/>
      <c r="X182" s="47"/>
      <c r="Y182" s="47"/>
      <c r="Z182" s="47"/>
      <c r="AA182" s="100"/>
      <c r="AT182" s="21" t="s">
        <v>312</v>
      </c>
      <c r="AU182" s="21" t="s">
        <v>96</v>
      </c>
    </row>
    <row r="183" s="1" customFormat="1" ht="38.25" customHeight="1">
      <c r="B183" s="46"/>
      <c r="C183" s="228" t="s">
        <v>402</v>
      </c>
      <c r="D183" s="228" t="s">
        <v>192</v>
      </c>
      <c r="E183" s="229" t="s">
        <v>776</v>
      </c>
      <c r="F183" s="230" t="s">
        <v>777</v>
      </c>
      <c r="G183" s="230"/>
      <c r="H183" s="230"/>
      <c r="I183" s="230"/>
      <c r="J183" s="231" t="s">
        <v>304</v>
      </c>
      <c r="K183" s="232">
        <v>5.0800000000000001</v>
      </c>
      <c r="L183" s="233">
        <v>0</v>
      </c>
      <c r="M183" s="234"/>
      <c r="N183" s="235">
        <f>ROUND(L183*K183,2)</f>
        <v>0</v>
      </c>
      <c r="O183" s="235"/>
      <c r="P183" s="235"/>
      <c r="Q183" s="235"/>
      <c r="R183" s="48"/>
      <c r="T183" s="236" t="s">
        <v>22</v>
      </c>
      <c r="U183" s="56" t="s">
        <v>46</v>
      </c>
      <c r="V183" s="47"/>
      <c r="W183" s="237">
        <f>V183*K183</f>
        <v>0</v>
      </c>
      <c r="X183" s="237">
        <v>0.041500000000000002</v>
      </c>
      <c r="Y183" s="237">
        <f>X183*K183</f>
        <v>0</v>
      </c>
      <c r="Z183" s="237">
        <v>0</v>
      </c>
      <c r="AA183" s="238">
        <f>Z183*K183</f>
        <v>0</v>
      </c>
      <c r="AR183" s="21" t="s">
        <v>205</v>
      </c>
      <c r="AT183" s="21" t="s">
        <v>192</v>
      </c>
      <c r="AU183" s="21" t="s">
        <v>96</v>
      </c>
      <c r="AY183" s="21" t="s">
        <v>191</v>
      </c>
      <c r="BE183" s="152">
        <f>IF(U183="základní",N183,0)</f>
        <v>0</v>
      </c>
      <c r="BF183" s="152">
        <f>IF(U183="snížená",N183,0)</f>
        <v>0</v>
      </c>
      <c r="BG183" s="152">
        <f>IF(U183="zákl. přenesená",N183,0)</f>
        <v>0</v>
      </c>
      <c r="BH183" s="152">
        <f>IF(U183="sníž. přenesená",N183,0)</f>
        <v>0</v>
      </c>
      <c r="BI183" s="152">
        <f>IF(U183="nulová",N183,0)</f>
        <v>0</v>
      </c>
      <c r="BJ183" s="21" t="s">
        <v>89</v>
      </c>
      <c r="BK183" s="152">
        <f>ROUND(L183*K183,2)</f>
        <v>0</v>
      </c>
      <c r="BL183" s="21" t="s">
        <v>205</v>
      </c>
      <c r="BM183" s="21" t="s">
        <v>778</v>
      </c>
    </row>
    <row r="184" s="1" customFormat="1" ht="38.25" customHeight="1">
      <c r="B184" s="46"/>
      <c r="C184" s="228" t="s">
        <v>406</v>
      </c>
      <c r="D184" s="228" t="s">
        <v>192</v>
      </c>
      <c r="E184" s="229" t="s">
        <v>779</v>
      </c>
      <c r="F184" s="230" t="s">
        <v>780</v>
      </c>
      <c r="G184" s="230"/>
      <c r="H184" s="230"/>
      <c r="I184" s="230"/>
      <c r="J184" s="231" t="s">
        <v>304</v>
      </c>
      <c r="K184" s="232">
        <v>6.1799999999999997</v>
      </c>
      <c r="L184" s="233">
        <v>0</v>
      </c>
      <c r="M184" s="234"/>
      <c r="N184" s="235">
        <f>ROUND(L184*K184,2)</f>
        <v>0</v>
      </c>
      <c r="O184" s="235"/>
      <c r="P184" s="235"/>
      <c r="Q184" s="235"/>
      <c r="R184" s="48"/>
      <c r="T184" s="236" t="s">
        <v>22</v>
      </c>
      <c r="U184" s="56" t="s">
        <v>46</v>
      </c>
      <c r="V184" s="47"/>
      <c r="W184" s="237">
        <f>V184*K184</f>
        <v>0</v>
      </c>
      <c r="X184" s="237">
        <v>0.072620000000000004</v>
      </c>
      <c r="Y184" s="237">
        <f>X184*K184</f>
        <v>0</v>
      </c>
      <c r="Z184" s="237">
        <v>0</v>
      </c>
      <c r="AA184" s="238">
        <f>Z184*K184</f>
        <v>0</v>
      </c>
      <c r="AR184" s="21" t="s">
        <v>205</v>
      </c>
      <c r="AT184" s="21" t="s">
        <v>192</v>
      </c>
      <c r="AU184" s="21" t="s">
        <v>96</v>
      </c>
      <c r="AY184" s="21" t="s">
        <v>191</v>
      </c>
      <c r="BE184" s="152">
        <f>IF(U184="základní",N184,0)</f>
        <v>0</v>
      </c>
      <c r="BF184" s="152">
        <f>IF(U184="snížená",N184,0)</f>
        <v>0</v>
      </c>
      <c r="BG184" s="152">
        <f>IF(U184="zákl. přenesená",N184,0)</f>
        <v>0</v>
      </c>
      <c r="BH184" s="152">
        <f>IF(U184="sníž. přenesená",N184,0)</f>
        <v>0</v>
      </c>
      <c r="BI184" s="152">
        <f>IF(U184="nulová",N184,0)</f>
        <v>0</v>
      </c>
      <c r="BJ184" s="21" t="s">
        <v>89</v>
      </c>
      <c r="BK184" s="152">
        <f>ROUND(L184*K184,2)</f>
        <v>0</v>
      </c>
      <c r="BL184" s="21" t="s">
        <v>205</v>
      </c>
      <c r="BM184" s="21" t="s">
        <v>781</v>
      </c>
    </row>
    <row r="185" s="1" customFormat="1" ht="38.25" customHeight="1">
      <c r="B185" s="46"/>
      <c r="C185" s="228" t="s">
        <v>531</v>
      </c>
      <c r="D185" s="228" t="s">
        <v>192</v>
      </c>
      <c r="E185" s="229" t="s">
        <v>782</v>
      </c>
      <c r="F185" s="230" t="s">
        <v>783</v>
      </c>
      <c r="G185" s="230"/>
      <c r="H185" s="230"/>
      <c r="I185" s="230"/>
      <c r="J185" s="231" t="s">
        <v>304</v>
      </c>
      <c r="K185" s="232">
        <v>8.6129999999999995</v>
      </c>
      <c r="L185" s="233">
        <v>0</v>
      </c>
      <c r="M185" s="234"/>
      <c r="N185" s="235">
        <f>ROUND(L185*K185,2)</f>
        <v>0</v>
      </c>
      <c r="O185" s="235"/>
      <c r="P185" s="235"/>
      <c r="Q185" s="235"/>
      <c r="R185" s="48"/>
      <c r="T185" s="236" t="s">
        <v>22</v>
      </c>
      <c r="U185" s="56" t="s">
        <v>46</v>
      </c>
      <c r="V185" s="47"/>
      <c r="W185" s="237">
        <f>V185*K185</f>
        <v>0</v>
      </c>
      <c r="X185" s="237">
        <v>0.10842</v>
      </c>
      <c r="Y185" s="237">
        <f>X185*K185</f>
        <v>0</v>
      </c>
      <c r="Z185" s="237">
        <v>0</v>
      </c>
      <c r="AA185" s="238">
        <f>Z185*K185</f>
        <v>0</v>
      </c>
      <c r="AR185" s="21" t="s">
        <v>205</v>
      </c>
      <c r="AT185" s="21" t="s">
        <v>192</v>
      </c>
      <c r="AU185" s="21" t="s">
        <v>96</v>
      </c>
      <c r="AY185" s="21" t="s">
        <v>191</v>
      </c>
      <c r="BE185" s="152">
        <f>IF(U185="základní",N185,0)</f>
        <v>0</v>
      </c>
      <c r="BF185" s="152">
        <f>IF(U185="snížená",N185,0)</f>
        <v>0</v>
      </c>
      <c r="BG185" s="152">
        <f>IF(U185="zákl. přenesená",N185,0)</f>
        <v>0</v>
      </c>
      <c r="BH185" s="152">
        <f>IF(U185="sníž. přenesená",N185,0)</f>
        <v>0</v>
      </c>
      <c r="BI185" s="152">
        <f>IF(U185="nulová",N185,0)</f>
        <v>0</v>
      </c>
      <c r="BJ185" s="21" t="s">
        <v>89</v>
      </c>
      <c r="BK185" s="152">
        <f>ROUND(L185*K185,2)</f>
        <v>0</v>
      </c>
      <c r="BL185" s="21" t="s">
        <v>205</v>
      </c>
      <c r="BM185" s="21" t="s">
        <v>784</v>
      </c>
    </row>
    <row r="186" s="10" customFormat="1" ht="29.88" customHeight="1">
      <c r="B186" s="215"/>
      <c r="C186" s="216"/>
      <c r="D186" s="225" t="s">
        <v>415</v>
      </c>
      <c r="E186" s="225"/>
      <c r="F186" s="225"/>
      <c r="G186" s="225"/>
      <c r="H186" s="225"/>
      <c r="I186" s="225"/>
      <c r="J186" s="225"/>
      <c r="K186" s="225"/>
      <c r="L186" s="225"/>
      <c r="M186" s="225"/>
      <c r="N186" s="239">
        <f>BK186</f>
        <v>0</v>
      </c>
      <c r="O186" s="240"/>
      <c r="P186" s="240"/>
      <c r="Q186" s="240"/>
      <c r="R186" s="218"/>
      <c r="T186" s="219"/>
      <c r="U186" s="216"/>
      <c r="V186" s="216"/>
      <c r="W186" s="220">
        <f>SUM(W187:W200)</f>
        <v>0</v>
      </c>
      <c r="X186" s="216"/>
      <c r="Y186" s="220">
        <f>SUM(Y187:Y200)</f>
        <v>0</v>
      </c>
      <c r="Z186" s="216"/>
      <c r="AA186" s="221">
        <f>SUM(AA187:AA200)</f>
        <v>0</v>
      </c>
      <c r="AR186" s="222" t="s">
        <v>89</v>
      </c>
      <c r="AT186" s="223" t="s">
        <v>80</v>
      </c>
      <c r="AU186" s="223" t="s">
        <v>89</v>
      </c>
      <c r="AY186" s="222" t="s">
        <v>191</v>
      </c>
      <c r="BK186" s="224">
        <f>SUM(BK187:BK200)</f>
        <v>0</v>
      </c>
    </row>
    <row r="187" s="1" customFormat="1" ht="25.5" customHeight="1">
      <c r="B187" s="46"/>
      <c r="C187" s="228" t="s">
        <v>535</v>
      </c>
      <c r="D187" s="228" t="s">
        <v>192</v>
      </c>
      <c r="E187" s="229" t="s">
        <v>785</v>
      </c>
      <c r="F187" s="230" t="s">
        <v>786</v>
      </c>
      <c r="G187" s="230"/>
      <c r="H187" s="230"/>
      <c r="I187" s="230"/>
      <c r="J187" s="231" t="s">
        <v>304</v>
      </c>
      <c r="K187" s="232">
        <v>147.59999999999999</v>
      </c>
      <c r="L187" s="233">
        <v>0</v>
      </c>
      <c r="M187" s="234"/>
      <c r="N187" s="235">
        <f>ROUND(L187*K187,2)</f>
        <v>0</v>
      </c>
      <c r="O187" s="235"/>
      <c r="P187" s="235"/>
      <c r="Q187" s="235"/>
      <c r="R187" s="48"/>
      <c r="T187" s="236" t="s">
        <v>22</v>
      </c>
      <c r="U187" s="56" t="s">
        <v>46</v>
      </c>
      <c r="V187" s="47"/>
      <c r="W187" s="237">
        <f>V187*K187</f>
        <v>0</v>
      </c>
      <c r="X187" s="237">
        <v>0.27500000000000002</v>
      </c>
      <c r="Y187" s="237">
        <f>X187*K187</f>
        <v>0</v>
      </c>
      <c r="Z187" s="237">
        <v>0</v>
      </c>
      <c r="AA187" s="238">
        <f>Z187*K187</f>
        <v>0</v>
      </c>
      <c r="AR187" s="21" t="s">
        <v>205</v>
      </c>
      <c r="AT187" s="21" t="s">
        <v>192</v>
      </c>
      <c r="AU187" s="21" t="s">
        <v>96</v>
      </c>
      <c r="AY187" s="21" t="s">
        <v>191</v>
      </c>
      <c r="BE187" s="152">
        <f>IF(U187="základní",N187,0)</f>
        <v>0</v>
      </c>
      <c r="BF187" s="152">
        <f>IF(U187="snížená",N187,0)</f>
        <v>0</v>
      </c>
      <c r="BG187" s="152">
        <f>IF(U187="zákl. přenesená",N187,0)</f>
        <v>0</v>
      </c>
      <c r="BH187" s="152">
        <f>IF(U187="sníž. přenesená",N187,0)</f>
        <v>0</v>
      </c>
      <c r="BI187" s="152">
        <f>IF(U187="nulová",N187,0)</f>
        <v>0</v>
      </c>
      <c r="BJ187" s="21" t="s">
        <v>89</v>
      </c>
      <c r="BK187" s="152">
        <f>ROUND(L187*K187,2)</f>
        <v>0</v>
      </c>
      <c r="BL187" s="21" t="s">
        <v>205</v>
      </c>
      <c r="BM187" s="21" t="s">
        <v>787</v>
      </c>
    </row>
    <row r="188" s="1" customFormat="1" ht="36" customHeight="1">
      <c r="B188" s="46"/>
      <c r="C188" s="47"/>
      <c r="D188" s="47"/>
      <c r="E188" s="47"/>
      <c r="F188" s="258" t="s">
        <v>788</v>
      </c>
      <c r="G188" s="67"/>
      <c r="H188" s="67"/>
      <c r="I188" s="67"/>
      <c r="J188" s="47"/>
      <c r="K188" s="47"/>
      <c r="L188" s="47"/>
      <c r="M188" s="47"/>
      <c r="N188" s="47"/>
      <c r="O188" s="47"/>
      <c r="P188" s="47"/>
      <c r="Q188" s="47"/>
      <c r="R188" s="48"/>
      <c r="T188" s="197"/>
      <c r="U188" s="47"/>
      <c r="V188" s="47"/>
      <c r="W188" s="47"/>
      <c r="X188" s="47"/>
      <c r="Y188" s="47"/>
      <c r="Z188" s="47"/>
      <c r="AA188" s="100"/>
      <c r="AT188" s="21" t="s">
        <v>312</v>
      </c>
      <c r="AU188" s="21" t="s">
        <v>96</v>
      </c>
    </row>
    <row r="189" s="1" customFormat="1" ht="25.5" customHeight="1">
      <c r="B189" s="46"/>
      <c r="C189" s="228" t="s">
        <v>539</v>
      </c>
      <c r="D189" s="228" t="s">
        <v>192</v>
      </c>
      <c r="E189" s="229" t="s">
        <v>789</v>
      </c>
      <c r="F189" s="230" t="s">
        <v>790</v>
      </c>
      <c r="G189" s="230"/>
      <c r="H189" s="230"/>
      <c r="I189" s="230"/>
      <c r="J189" s="231" t="s">
        <v>304</v>
      </c>
      <c r="K189" s="232">
        <v>107.40000000000001</v>
      </c>
      <c r="L189" s="233">
        <v>0</v>
      </c>
      <c r="M189" s="234"/>
      <c r="N189" s="235">
        <f>ROUND(L189*K189,2)</f>
        <v>0</v>
      </c>
      <c r="O189" s="235"/>
      <c r="P189" s="235"/>
      <c r="Q189" s="235"/>
      <c r="R189" s="48"/>
      <c r="T189" s="236" t="s">
        <v>22</v>
      </c>
      <c r="U189" s="56" t="s">
        <v>46</v>
      </c>
      <c r="V189" s="47"/>
      <c r="W189" s="237">
        <f>V189*K189</f>
        <v>0</v>
      </c>
      <c r="X189" s="237">
        <v>0.35999999999999999</v>
      </c>
      <c r="Y189" s="237">
        <f>X189*K189</f>
        <v>0</v>
      </c>
      <c r="Z189" s="237">
        <v>0</v>
      </c>
      <c r="AA189" s="238">
        <f>Z189*K189</f>
        <v>0</v>
      </c>
      <c r="AR189" s="21" t="s">
        <v>205</v>
      </c>
      <c r="AT189" s="21" t="s">
        <v>192</v>
      </c>
      <c r="AU189" s="21" t="s">
        <v>96</v>
      </c>
      <c r="AY189" s="21" t="s">
        <v>191</v>
      </c>
      <c r="BE189" s="152">
        <f>IF(U189="základní",N189,0)</f>
        <v>0</v>
      </c>
      <c r="BF189" s="152">
        <f>IF(U189="snížená",N189,0)</f>
        <v>0</v>
      </c>
      <c r="BG189" s="152">
        <f>IF(U189="zákl. přenesená",N189,0)</f>
        <v>0</v>
      </c>
      <c r="BH189" s="152">
        <f>IF(U189="sníž. přenesená",N189,0)</f>
        <v>0</v>
      </c>
      <c r="BI189" s="152">
        <f>IF(U189="nulová",N189,0)</f>
        <v>0</v>
      </c>
      <c r="BJ189" s="21" t="s">
        <v>89</v>
      </c>
      <c r="BK189" s="152">
        <f>ROUND(L189*K189,2)</f>
        <v>0</v>
      </c>
      <c r="BL189" s="21" t="s">
        <v>205</v>
      </c>
      <c r="BM189" s="21" t="s">
        <v>791</v>
      </c>
    </row>
    <row r="190" s="1" customFormat="1" ht="36" customHeight="1">
      <c r="B190" s="46"/>
      <c r="C190" s="47"/>
      <c r="D190" s="47"/>
      <c r="E190" s="47"/>
      <c r="F190" s="258" t="s">
        <v>788</v>
      </c>
      <c r="G190" s="67"/>
      <c r="H190" s="67"/>
      <c r="I190" s="67"/>
      <c r="J190" s="47"/>
      <c r="K190" s="47"/>
      <c r="L190" s="47"/>
      <c r="M190" s="47"/>
      <c r="N190" s="47"/>
      <c r="O190" s="47"/>
      <c r="P190" s="47"/>
      <c r="Q190" s="47"/>
      <c r="R190" s="48"/>
      <c r="T190" s="197"/>
      <c r="U190" s="47"/>
      <c r="V190" s="47"/>
      <c r="W190" s="47"/>
      <c r="X190" s="47"/>
      <c r="Y190" s="47"/>
      <c r="Z190" s="47"/>
      <c r="AA190" s="100"/>
      <c r="AT190" s="21" t="s">
        <v>312</v>
      </c>
      <c r="AU190" s="21" t="s">
        <v>96</v>
      </c>
    </row>
    <row r="191" s="1" customFormat="1" ht="25.5" customHeight="1">
      <c r="B191" s="46"/>
      <c r="C191" s="228" t="s">
        <v>544</v>
      </c>
      <c r="D191" s="228" t="s">
        <v>192</v>
      </c>
      <c r="E191" s="229" t="s">
        <v>792</v>
      </c>
      <c r="F191" s="230" t="s">
        <v>793</v>
      </c>
      <c r="G191" s="230"/>
      <c r="H191" s="230"/>
      <c r="I191" s="230"/>
      <c r="J191" s="231" t="s">
        <v>304</v>
      </c>
      <c r="K191" s="232">
        <v>10.109999999999999</v>
      </c>
      <c r="L191" s="233">
        <v>0</v>
      </c>
      <c r="M191" s="234"/>
      <c r="N191" s="235">
        <f>ROUND(L191*K191,2)</f>
        <v>0</v>
      </c>
      <c r="O191" s="235"/>
      <c r="P191" s="235"/>
      <c r="Q191" s="235"/>
      <c r="R191" s="48"/>
      <c r="T191" s="236" t="s">
        <v>22</v>
      </c>
      <c r="U191" s="56" t="s">
        <v>46</v>
      </c>
      <c r="V191" s="47"/>
      <c r="W191" s="237">
        <f>V191*K191</f>
        <v>0</v>
      </c>
      <c r="X191" s="237">
        <v>0.018339999999999999</v>
      </c>
      <c r="Y191" s="237">
        <f>X191*K191</f>
        <v>0</v>
      </c>
      <c r="Z191" s="237">
        <v>0</v>
      </c>
      <c r="AA191" s="238">
        <f>Z191*K191</f>
        <v>0</v>
      </c>
      <c r="AR191" s="21" t="s">
        <v>205</v>
      </c>
      <c r="AT191" s="21" t="s">
        <v>192</v>
      </c>
      <c r="AU191" s="21" t="s">
        <v>96</v>
      </c>
      <c r="AY191" s="21" t="s">
        <v>191</v>
      </c>
      <c r="BE191" s="152">
        <f>IF(U191="základní",N191,0)</f>
        <v>0</v>
      </c>
      <c r="BF191" s="152">
        <f>IF(U191="snížená",N191,0)</f>
        <v>0</v>
      </c>
      <c r="BG191" s="152">
        <f>IF(U191="zákl. přenesená",N191,0)</f>
        <v>0</v>
      </c>
      <c r="BH191" s="152">
        <f>IF(U191="sníž. přenesená",N191,0)</f>
        <v>0</v>
      </c>
      <c r="BI191" s="152">
        <f>IF(U191="nulová",N191,0)</f>
        <v>0</v>
      </c>
      <c r="BJ191" s="21" t="s">
        <v>89</v>
      </c>
      <c r="BK191" s="152">
        <f>ROUND(L191*K191,2)</f>
        <v>0</v>
      </c>
      <c r="BL191" s="21" t="s">
        <v>205</v>
      </c>
      <c r="BM191" s="21" t="s">
        <v>794</v>
      </c>
    </row>
    <row r="192" s="1" customFormat="1" ht="36" customHeight="1">
      <c r="B192" s="46"/>
      <c r="C192" s="47"/>
      <c r="D192" s="47"/>
      <c r="E192" s="47"/>
      <c r="F192" s="258" t="s">
        <v>795</v>
      </c>
      <c r="G192" s="67"/>
      <c r="H192" s="67"/>
      <c r="I192" s="67"/>
      <c r="J192" s="47"/>
      <c r="K192" s="47"/>
      <c r="L192" s="47"/>
      <c r="M192" s="47"/>
      <c r="N192" s="47"/>
      <c r="O192" s="47"/>
      <c r="P192" s="47"/>
      <c r="Q192" s="47"/>
      <c r="R192" s="48"/>
      <c r="T192" s="197"/>
      <c r="U192" s="47"/>
      <c r="V192" s="47"/>
      <c r="W192" s="47"/>
      <c r="X192" s="47"/>
      <c r="Y192" s="47"/>
      <c r="Z192" s="47"/>
      <c r="AA192" s="100"/>
      <c r="AT192" s="21" t="s">
        <v>312</v>
      </c>
      <c r="AU192" s="21" t="s">
        <v>96</v>
      </c>
    </row>
    <row r="193" s="1" customFormat="1" ht="25.5" customHeight="1">
      <c r="B193" s="46"/>
      <c r="C193" s="228" t="s">
        <v>548</v>
      </c>
      <c r="D193" s="228" t="s">
        <v>192</v>
      </c>
      <c r="E193" s="229" t="s">
        <v>796</v>
      </c>
      <c r="F193" s="230" t="s">
        <v>797</v>
      </c>
      <c r="G193" s="230"/>
      <c r="H193" s="230"/>
      <c r="I193" s="230"/>
      <c r="J193" s="231" t="s">
        <v>304</v>
      </c>
      <c r="K193" s="232">
        <v>10.109999999999999</v>
      </c>
      <c r="L193" s="233">
        <v>0</v>
      </c>
      <c r="M193" s="234"/>
      <c r="N193" s="235">
        <f>ROUND(L193*K193,2)</f>
        <v>0</v>
      </c>
      <c r="O193" s="235"/>
      <c r="P193" s="235"/>
      <c r="Q193" s="235"/>
      <c r="R193" s="48"/>
      <c r="T193" s="236" t="s">
        <v>22</v>
      </c>
      <c r="U193" s="56" t="s">
        <v>46</v>
      </c>
      <c r="V193" s="47"/>
      <c r="W193" s="237">
        <f>V193*K193</f>
        <v>0</v>
      </c>
      <c r="X193" s="237">
        <v>0</v>
      </c>
      <c r="Y193" s="237">
        <f>X193*K193</f>
        <v>0</v>
      </c>
      <c r="Z193" s="237">
        <v>0</v>
      </c>
      <c r="AA193" s="238">
        <f>Z193*K193</f>
        <v>0</v>
      </c>
      <c r="AR193" s="21" t="s">
        <v>205</v>
      </c>
      <c r="AT193" s="21" t="s">
        <v>192</v>
      </c>
      <c r="AU193" s="21" t="s">
        <v>96</v>
      </c>
      <c r="AY193" s="21" t="s">
        <v>191</v>
      </c>
      <c r="BE193" s="152">
        <f>IF(U193="základní",N193,0)</f>
        <v>0</v>
      </c>
      <c r="BF193" s="152">
        <f>IF(U193="snížená",N193,0)</f>
        <v>0</v>
      </c>
      <c r="BG193" s="152">
        <f>IF(U193="zákl. přenesená",N193,0)</f>
        <v>0</v>
      </c>
      <c r="BH193" s="152">
        <f>IF(U193="sníž. přenesená",N193,0)</f>
        <v>0</v>
      </c>
      <c r="BI193" s="152">
        <f>IF(U193="nulová",N193,0)</f>
        <v>0</v>
      </c>
      <c r="BJ193" s="21" t="s">
        <v>89</v>
      </c>
      <c r="BK193" s="152">
        <f>ROUND(L193*K193,2)</f>
        <v>0</v>
      </c>
      <c r="BL193" s="21" t="s">
        <v>205</v>
      </c>
      <c r="BM193" s="21" t="s">
        <v>798</v>
      </c>
    </row>
    <row r="194" s="1" customFormat="1" ht="25.5" customHeight="1">
      <c r="B194" s="46"/>
      <c r="C194" s="228" t="s">
        <v>552</v>
      </c>
      <c r="D194" s="228" t="s">
        <v>192</v>
      </c>
      <c r="E194" s="229" t="s">
        <v>799</v>
      </c>
      <c r="F194" s="230" t="s">
        <v>800</v>
      </c>
      <c r="G194" s="230"/>
      <c r="H194" s="230"/>
      <c r="I194" s="230"/>
      <c r="J194" s="231" t="s">
        <v>315</v>
      </c>
      <c r="K194" s="232">
        <v>3.0600000000000001</v>
      </c>
      <c r="L194" s="233">
        <v>0</v>
      </c>
      <c r="M194" s="234"/>
      <c r="N194" s="235">
        <f>ROUND(L194*K194,2)</f>
        <v>0</v>
      </c>
      <c r="O194" s="235"/>
      <c r="P194" s="235"/>
      <c r="Q194" s="235"/>
      <c r="R194" s="48"/>
      <c r="T194" s="236" t="s">
        <v>22</v>
      </c>
      <c r="U194" s="56" t="s">
        <v>46</v>
      </c>
      <c r="V194" s="47"/>
      <c r="W194" s="237">
        <f>V194*K194</f>
        <v>0</v>
      </c>
      <c r="X194" s="237">
        <v>2.4533999999999998</v>
      </c>
      <c r="Y194" s="237">
        <f>X194*K194</f>
        <v>0</v>
      </c>
      <c r="Z194" s="237">
        <v>0</v>
      </c>
      <c r="AA194" s="238">
        <f>Z194*K194</f>
        <v>0</v>
      </c>
      <c r="AR194" s="21" t="s">
        <v>205</v>
      </c>
      <c r="AT194" s="21" t="s">
        <v>192</v>
      </c>
      <c r="AU194" s="21" t="s">
        <v>96</v>
      </c>
      <c r="AY194" s="21" t="s">
        <v>191</v>
      </c>
      <c r="BE194" s="152">
        <f>IF(U194="základní",N194,0)</f>
        <v>0</v>
      </c>
      <c r="BF194" s="152">
        <f>IF(U194="snížená",N194,0)</f>
        <v>0</v>
      </c>
      <c r="BG194" s="152">
        <f>IF(U194="zákl. přenesená",N194,0)</f>
        <v>0</v>
      </c>
      <c r="BH194" s="152">
        <f>IF(U194="sníž. přenesená",N194,0)</f>
        <v>0</v>
      </c>
      <c r="BI194" s="152">
        <f>IF(U194="nulová",N194,0)</f>
        <v>0</v>
      </c>
      <c r="BJ194" s="21" t="s">
        <v>89</v>
      </c>
      <c r="BK194" s="152">
        <f>ROUND(L194*K194,2)</f>
        <v>0</v>
      </c>
      <c r="BL194" s="21" t="s">
        <v>205</v>
      </c>
      <c r="BM194" s="21" t="s">
        <v>801</v>
      </c>
    </row>
    <row r="195" s="1" customFormat="1" ht="36" customHeight="1">
      <c r="B195" s="46"/>
      <c r="C195" s="47"/>
      <c r="D195" s="47"/>
      <c r="E195" s="47"/>
      <c r="F195" s="258" t="s">
        <v>802</v>
      </c>
      <c r="G195" s="67"/>
      <c r="H195" s="67"/>
      <c r="I195" s="67"/>
      <c r="J195" s="47"/>
      <c r="K195" s="47"/>
      <c r="L195" s="47"/>
      <c r="M195" s="47"/>
      <c r="N195" s="47"/>
      <c r="O195" s="47"/>
      <c r="P195" s="47"/>
      <c r="Q195" s="47"/>
      <c r="R195" s="48"/>
      <c r="T195" s="197"/>
      <c r="U195" s="47"/>
      <c r="V195" s="47"/>
      <c r="W195" s="47"/>
      <c r="X195" s="47"/>
      <c r="Y195" s="47"/>
      <c r="Z195" s="47"/>
      <c r="AA195" s="100"/>
      <c r="AT195" s="21" t="s">
        <v>312</v>
      </c>
      <c r="AU195" s="21" t="s">
        <v>96</v>
      </c>
    </row>
    <row r="196" s="1" customFormat="1" ht="16.5" customHeight="1">
      <c r="B196" s="46"/>
      <c r="C196" s="228" t="s">
        <v>556</v>
      </c>
      <c r="D196" s="228" t="s">
        <v>192</v>
      </c>
      <c r="E196" s="229" t="s">
        <v>803</v>
      </c>
      <c r="F196" s="230" t="s">
        <v>804</v>
      </c>
      <c r="G196" s="230"/>
      <c r="H196" s="230"/>
      <c r="I196" s="230"/>
      <c r="J196" s="231" t="s">
        <v>304</v>
      </c>
      <c r="K196" s="232">
        <v>22.25</v>
      </c>
      <c r="L196" s="233">
        <v>0</v>
      </c>
      <c r="M196" s="234"/>
      <c r="N196" s="235">
        <f>ROUND(L196*K196,2)</f>
        <v>0</v>
      </c>
      <c r="O196" s="235"/>
      <c r="P196" s="235"/>
      <c r="Q196" s="235"/>
      <c r="R196" s="48"/>
      <c r="T196" s="236" t="s">
        <v>22</v>
      </c>
      <c r="U196" s="56" t="s">
        <v>46</v>
      </c>
      <c r="V196" s="47"/>
      <c r="W196" s="237">
        <f>V196*K196</f>
        <v>0</v>
      </c>
      <c r="X196" s="237">
        <v>0.0051900000000000002</v>
      </c>
      <c r="Y196" s="237">
        <f>X196*K196</f>
        <v>0</v>
      </c>
      <c r="Z196" s="237">
        <v>0</v>
      </c>
      <c r="AA196" s="238">
        <f>Z196*K196</f>
        <v>0</v>
      </c>
      <c r="AR196" s="21" t="s">
        <v>205</v>
      </c>
      <c r="AT196" s="21" t="s">
        <v>192</v>
      </c>
      <c r="AU196" s="21" t="s">
        <v>96</v>
      </c>
      <c r="AY196" s="21" t="s">
        <v>191</v>
      </c>
      <c r="BE196" s="152">
        <f>IF(U196="základní",N196,0)</f>
        <v>0</v>
      </c>
      <c r="BF196" s="152">
        <f>IF(U196="snížená",N196,0)</f>
        <v>0</v>
      </c>
      <c r="BG196" s="152">
        <f>IF(U196="zákl. přenesená",N196,0)</f>
        <v>0</v>
      </c>
      <c r="BH196" s="152">
        <f>IF(U196="sníž. přenesená",N196,0)</f>
        <v>0</v>
      </c>
      <c r="BI196" s="152">
        <f>IF(U196="nulová",N196,0)</f>
        <v>0</v>
      </c>
      <c r="BJ196" s="21" t="s">
        <v>89</v>
      </c>
      <c r="BK196" s="152">
        <f>ROUND(L196*K196,2)</f>
        <v>0</v>
      </c>
      <c r="BL196" s="21" t="s">
        <v>205</v>
      </c>
      <c r="BM196" s="21" t="s">
        <v>805</v>
      </c>
    </row>
    <row r="197" s="1" customFormat="1" ht="36" customHeight="1">
      <c r="B197" s="46"/>
      <c r="C197" s="47"/>
      <c r="D197" s="47"/>
      <c r="E197" s="47"/>
      <c r="F197" s="258" t="s">
        <v>806</v>
      </c>
      <c r="G197" s="67"/>
      <c r="H197" s="67"/>
      <c r="I197" s="67"/>
      <c r="J197" s="47"/>
      <c r="K197" s="47"/>
      <c r="L197" s="47"/>
      <c r="M197" s="47"/>
      <c r="N197" s="47"/>
      <c r="O197" s="47"/>
      <c r="P197" s="47"/>
      <c r="Q197" s="47"/>
      <c r="R197" s="48"/>
      <c r="T197" s="197"/>
      <c r="U197" s="47"/>
      <c r="V197" s="47"/>
      <c r="W197" s="47"/>
      <c r="X197" s="47"/>
      <c r="Y197" s="47"/>
      <c r="Z197" s="47"/>
      <c r="AA197" s="100"/>
      <c r="AT197" s="21" t="s">
        <v>312</v>
      </c>
      <c r="AU197" s="21" t="s">
        <v>96</v>
      </c>
    </row>
    <row r="198" s="1" customFormat="1" ht="16.5" customHeight="1">
      <c r="B198" s="46"/>
      <c r="C198" s="228" t="s">
        <v>560</v>
      </c>
      <c r="D198" s="228" t="s">
        <v>192</v>
      </c>
      <c r="E198" s="229" t="s">
        <v>807</v>
      </c>
      <c r="F198" s="230" t="s">
        <v>808</v>
      </c>
      <c r="G198" s="230"/>
      <c r="H198" s="230"/>
      <c r="I198" s="230"/>
      <c r="J198" s="231" t="s">
        <v>304</v>
      </c>
      <c r="K198" s="232">
        <v>22.25</v>
      </c>
      <c r="L198" s="233">
        <v>0</v>
      </c>
      <c r="M198" s="234"/>
      <c r="N198" s="235">
        <f>ROUND(L198*K198,2)</f>
        <v>0</v>
      </c>
      <c r="O198" s="235"/>
      <c r="P198" s="235"/>
      <c r="Q198" s="235"/>
      <c r="R198" s="48"/>
      <c r="T198" s="236" t="s">
        <v>22</v>
      </c>
      <c r="U198" s="56" t="s">
        <v>46</v>
      </c>
      <c r="V198" s="47"/>
      <c r="W198" s="237">
        <f>V198*K198</f>
        <v>0</v>
      </c>
      <c r="X198" s="237">
        <v>0</v>
      </c>
      <c r="Y198" s="237">
        <f>X198*K198</f>
        <v>0</v>
      </c>
      <c r="Z198" s="237">
        <v>0</v>
      </c>
      <c r="AA198" s="238">
        <f>Z198*K198</f>
        <v>0</v>
      </c>
      <c r="AR198" s="21" t="s">
        <v>205</v>
      </c>
      <c r="AT198" s="21" t="s">
        <v>192</v>
      </c>
      <c r="AU198" s="21" t="s">
        <v>96</v>
      </c>
      <c r="AY198" s="21" t="s">
        <v>191</v>
      </c>
      <c r="BE198" s="152">
        <f>IF(U198="základní",N198,0)</f>
        <v>0</v>
      </c>
      <c r="BF198" s="152">
        <f>IF(U198="snížená",N198,0)</f>
        <v>0</v>
      </c>
      <c r="BG198" s="152">
        <f>IF(U198="zákl. přenesená",N198,0)</f>
        <v>0</v>
      </c>
      <c r="BH198" s="152">
        <f>IF(U198="sníž. přenesená",N198,0)</f>
        <v>0</v>
      </c>
      <c r="BI198" s="152">
        <f>IF(U198="nulová",N198,0)</f>
        <v>0</v>
      </c>
      <c r="BJ198" s="21" t="s">
        <v>89</v>
      </c>
      <c r="BK198" s="152">
        <f>ROUND(L198*K198,2)</f>
        <v>0</v>
      </c>
      <c r="BL198" s="21" t="s">
        <v>205</v>
      </c>
      <c r="BM198" s="21" t="s">
        <v>809</v>
      </c>
    </row>
    <row r="199" s="1" customFormat="1" ht="25.5" customHeight="1">
      <c r="B199" s="46"/>
      <c r="C199" s="228" t="s">
        <v>565</v>
      </c>
      <c r="D199" s="228" t="s">
        <v>192</v>
      </c>
      <c r="E199" s="229" t="s">
        <v>810</v>
      </c>
      <c r="F199" s="230" t="s">
        <v>811</v>
      </c>
      <c r="G199" s="230"/>
      <c r="H199" s="230"/>
      <c r="I199" s="230"/>
      <c r="J199" s="231" t="s">
        <v>309</v>
      </c>
      <c r="K199" s="232">
        <v>0.14999999999999999</v>
      </c>
      <c r="L199" s="233">
        <v>0</v>
      </c>
      <c r="M199" s="234"/>
      <c r="N199" s="235">
        <f>ROUND(L199*K199,2)</f>
        <v>0</v>
      </c>
      <c r="O199" s="235"/>
      <c r="P199" s="235"/>
      <c r="Q199" s="235"/>
      <c r="R199" s="48"/>
      <c r="T199" s="236" t="s">
        <v>22</v>
      </c>
      <c r="U199" s="56" t="s">
        <v>46</v>
      </c>
      <c r="V199" s="47"/>
      <c r="W199" s="237">
        <f>V199*K199</f>
        <v>0</v>
      </c>
      <c r="X199" s="237">
        <v>1.0525599999999999</v>
      </c>
      <c r="Y199" s="237">
        <f>X199*K199</f>
        <v>0</v>
      </c>
      <c r="Z199" s="237">
        <v>0</v>
      </c>
      <c r="AA199" s="238">
        <f>Z199*K199</f>
        <v>0</v>
      </c>
      <c r="AR199" s="21" t="s">
        <v>205</v>
      </c>
      <c r="AT199" s="21" t="s">
        <v>192</v>
      </c>
      <c r="AU199" s="21" t="s">
        <v>96</v>
      </c>
      <c r="AY199" s="21" t="s">
        <v>191</v>
      </c>
      <c r="BE199" s="152">
        <f>IF(U199="základní",N199,0)</f>
        <v>0</v>
      </c>
      <c r="BF199" s="152">
        <f>IF(U199="snížená",N199,0)</f>
        <v>0</v>
      </c>
      <c r="BG199" s="152">
        <f>IF(U199="zákl. přenesená",N199,0)</f>
        <v>0</v>
      </c>
      <c r="BH199" s="152">
        <f>IF(U199="sníž. přenesená",N199,0)</f>
        <v>0</v>
      </c>
      <c r="BI199" s="152">
        <f>IF(U199="nulová",N199,0)</f>
        <v>0</v>
      </c>
      <c r="BJ199" s="21" t="s">
        <v>89</v>
      </c>
      <c r="BK199" s="152">
        <f>ROUND(L199*K199,2)</f>
        <v>0</v>
      </c>
      <c r="BL199" s="21" t="s">
        <v>205</v>
      </c>
      <c r="BM199" s="21" t="s">
        <v>812</v>
      </c>
    </row>
    <row r="200" s="1" customFormat="1" ht="16.5" customHeight="1">
      <c r="B200" s="46"/>
      <c r="C200" s="47"/>
      <c r="D200" s="47"/>
      <c r="E200" s="47"/>
      <c r="F200" s="258" t="s">
        <v>480</v>
      </c>
      <c r="G200" s="67"/>
      <c r="H200" s="67"/>
      <c r="I200" s="67"/>
      <c r="J200" s="47"/>
      <c r="K200" s="47"/>
      <c r="L200" s="47"/>
      <c r="M200" s="47"/>
      <c r="N200" s="47"/>
      <c r="O200" s="47"/>
      <c r="P200" s="47"/>
      <c r="Q200" s="47"/>
      <c r="R200" s="48"/>
      <c r="T200" s="197"/>
      <c r="U200" s="47"/>
      <c r="V200" s="47"/>
      <c r="W200" s="47"/>
      <c r="X200" s="47"/>
      <c r="Y200" s="47"/>
      <c r="Z200" s="47"/>
      <c r="AA200" s="100"/>
      <c r="AT200" s="21" t="s">
        <v>312</v>
      </c>
      <c r="AU200" s="21" t="s">
        <v>96</v>
      </c>
    </row>
    <row r="201" s="10" customFormat="1" ht="29.88" customHeight="1">
      <c r="B201" s="215"/>
      <c r="C201" s="216"/>
      <c r="D201" s="225" t="s">
        <v>417</v>
      </c>
      <c r="E201" s="225"/>
      <c r="F201" s="225"/>
      <c r="G201" s="225"/>
      <c r="H201" s="225"/>
      <c r="I201" s="225"/>
      <c r="J201" s="225"/>
      <c r="K201" s="225"/>
      <c r="L201" s="225"/>
      <c r="M201" s="225"/>
      <c r="N201" s="226">
        <f>BK201</f>
        <v>0</v>
      </c>
      <c r="O201" s="227"/>
      <c r="P201" s="227"/>
      <c r="Q201" s="227"/>
      <c r="R201" s="218"/>
      <c r="T201" s="219"/>
      <c r="U201" s="216"/>
      <c r="V201" s="216"/>
      <c r="W201" s="220">
        <f>SUM(W202:W206)</f>
        <v>0</v>
      </c>
      <c r="X201" s="216"/>
      <c r="Y201" s="220">
        <f>SUM(Y202:Y206)</f>
        <v>0</v>
      </c>
      <c r="Z201" s="216"/>
      <c r="AA201" s="221">
        <f>SUM(AA202:AA206)</f>
        <v>0</v>
      </c>
      <c r="AR201" s="222" t="s">
        <v>89</v>
      </c>
      <c r="AT201" s="223" t="s">
        <v>80</v>
      </c>
      <c r="AU201" s="223" t="s">
        <v>89</v>
      </c>
      <c r="AY201" s="222" t="s">
        <v>191</v>
      </c>
      <c r="BK201" s="224">
        <f>SUM(BK202:BK206)</f>
        <v>0</v>
      </c>
    </row>
    <row r="202" s="1" customFormat="1" ht="38.25" customHeight="1">
      <c r="B202" s="46"/>
      <c r="C202" s="228" t="s">
        <v>570</v>
      </c>
      <c r="D202" s="228" t="s">
        <v>192</v>
      </c>
      <c r="E202" s="229" t="s">
        <v>813</v>
      </c>
      <c r="F202" s="230" t="s">
        <v>814</v>
      </c>
      <c r="G202" s="230"/>
      <c r="H202" s="230"/>
      <c r="I202" s="230"/>
      <c r="J202" s="231" t="s">
        <v>315</v>
      </c>
      <c r="K202" s="232">
        <v>3.3740000000000001</v>
      </c>
      <c r="L202" s="233">
        <v>0</v>
      </c>
      <c r="M202" s="234"/>
      <c r="N202" s="235">
        <f>ROUND(L202*K202,2)</f>
        <v>0</v>
      </c>
      <c r="O202" s="235"/>
      <c r="P202" s="235"/>
      <c r="Q202" s="235"/>
      <c r="R202" s="48"/>
      <c r="T202" s="236" t="s">
        <v>22</v>
      </c>
      <c r="U202" s="56" t="s">
        <v>46</v>
      </c>
      <c r="V202" s="47"/>
      <c r="W202" s="237">
        <f>V202*K202</f>
        <v>0</v>
      </c>
      <c r="X202" s="237">
        <v>2.45329</v>
      </c>
      <c r="Y202" s="237">
        <f>X202*K202</f>
        <v>0</v>
      </c>
      <c r="Z202" s="237">
        <v>0</v>
      </c>
      <c r="AA202" s="238">
        <f>Z202*K202</f>
        <v>0</v>
      </c>
      <c r="AR202" s="21" t="s">
        <v>205</v>
      </c>
      <c r="AT202" s="21" t="s">
        <v>192</v>
      </c>
      <c r="AU202" s="21" t="s">
        <v>96</v>
      </c>
      <c r="AY202" s="21" t="s">
        <v>191</v>
      </c>
      <c r="BE202" s="152">
        <f>IF(U202="základní",N202,0)</f>
        <v>0</v>
      </c>
      <c r="BF202" s="152">
        <f>IF(U202="snížená",N202,0)</f>
        <v>0</v>
      </c>
      <c r="BG202" s="152">
        <f>IF(U202="zákl. přenesená",N202,0)</f>
        <v>0</v>
      </c>
      <c r="BH202" s="152">
        <f>IF(U202="sníž. přenesená",N202,0)</f>
        <v>0</v>
      </c>
      <c r="BI202" s="152">
        <f>IF(U202="nulová",N202,0)</f>
        <v>0</v>
      </c>
      <c r="BJ202" s="21" t="s">
        <v>89</v>
      </c>
      <c r="BK202" s="152">
        <f>ROUND(L202*K202,2)</f>
        <v>0</v>
      </c>
      <c r="BL202" s="21" t="s">
        <v>205</v>
      </c>
      <c r="BM202" s="21" t="s">
        <v>815</v>
      </c>
    </row>
    <row r="203" s="1" customFormat="1" ht="16.5" customHeight="1">
      <c r="B203" s="46"/>
      <c r="C203" s="47"/>
      <c r="D203" s="47"/>
      <c r="E203" s="47"/>
      <c r="F203" s="258" t="s">
        <v>816</v>
      </c>
      <c r="G203" s="67"/>
      <c r="H203" s="67"/>
      <c r="I203" s="67"/>
      <c r="J203" s="47"/>
      <c r="K203" s="47"/>
      <c r="L203" s="47"/>
      <c r="M203" s="47"/>
      <c r="N203" s="47"/>
      <c r="O203" s="47"/>
      <c r="P203" s="47"/>
      <c r="Q203" s="47"/>
      <c r="R203" s="48"/>
      <c r="T203" s="197"/>
      <c r="U203" s="47"/>
      <c r="V203" s="47"/>
      <c r="W203" s="47"/>
      <c r="X203" s="47"/>
      <c r="Y203" s="47"/>
      <c r="Z203" s="47"/>
      <c r="AA203" s="100"/>
      <c r="AT203" s="21" t="s">
        <v>312</v>
      </c>
      <c r="AU203" s="21" t="s">
        <v>96</v>
      </c>
    </row>
    <row r="204" s="1" customFormat="1" ht="16.5" customHeight="1">
      <c r="B204" s="46"/>
      <c r="C204" s="228" t="s">
        <v>575</v>
      </c>
      <c r="D204" s="228" t="s">
        <v>192</v>
      </c>
      <c r="E204" s="229" t="s">
        <v>817</v>
      </c>
      <c r="F204" s="230" t="s">
        <v>818</v>
      </c>
      <c r="G204" s="230"/>
      <c r="H204" s="230"/>
      <c r="I204" s="230"/>
      <c r="J204" s="231" t="s">
        <v>304</v>
      </c>
      <c r="K204" s="232">
        <v>29.800000000000001</v>
      </c>
      <c r="L204" s="233">
        <v>0</v>
      </c>
      <c r="M204" s="234"/>
      <c r="N204" s="235">
        <f>ROUND(L204*K204,2)</f>
        <v>0</v>
      </c>
      <c r="O204" s="235"/>
      <c r="P204" s="235"/>
      <c r="Q204" s="235"/>
      <c r="R204" s="48"/>
      <c r="T204" s="236" t="s">
        <v>22</v>
      </c>
      <c r="U204" s="56" t="s">
        <v>46</v>
      </c>
      <c r="V204" s="47"/>
      <c r="W204" s="237">
        <f>V204*K204</f>
        <v>0</v>
      </c>
      <c r="X204" s="237">
        <v>0.013520000000000001</v>
      </c>
      <c r="Y204" s="237">
        <f>X204*K204</f>
        <v>0</v>
      </c>
      <c r="Z204" s="237">
        <v>0</v>
      </c>
      <c r="AA204" s="238">
        <f>Z204*K204</f>
        <v>0</v>
      </c>
      <c r="AR204" s="21" t="s">
        <v>205</v>
      </c>
      <c r="AT204" s="21" t="s">
        <v>192</v>
      </c>
      <c r="AU204" s="21" t="s">
        <v>96</v>
      </c>
      <c r="AY204" s="21" t="s">
        <v>191</v>
      </c>
      <c r="BE204" s="152">
        <f>IF(U204="základní",N204,0)</f>
        <v>0</v>
      </c>
      <c r="BF204" s="152">
        <f>IF(U204="snížená",N204,0)</f>
        <v>0</v>
      </c>
      <c r="BG204" s="152">
        <f>IF(U204="zákl. přenesená",N204,0)</f>
        <v>0</v>
      </c>
      <c r="BH204" s="152">
        <f>IF(U204="sníž. přenesená",N204,0)</f>
        <v>0</v>
      </c>
      <c r="BI204" s="152">
        <f>IF(U204="nulová",N204,0)</f>
        <v>0</v>
      </c>
      <c r="BJ204" s="21" t="s">
        <v>89</v>
      </c>
      <c r="BK204" s="152">
        <f>ROUND(L204*K204,2)</f>
        <v>0</v>
      </c>
      <c r="BL204" s="21" t="s">
        <v>205</v>
      </c>
      <c r="BM204" s="21" t="s">
        <v>819</v>
      </c>
    </row>
    <row r="205" s="1" customFormat="1" ht="16.5" customHeight="1">
      <c r="B205" s="46"/>
      <c r="C205" s="47"/>
      <c r="D205" s="47"/>
      <c r="E205" s="47"/>
      <c r="F205" s="258" t="s">
        <v>816</v>
      </c>
      <c r="G205" s="67"/>
      <c r="H205" s="67"/>
      <c r="I205" s="67"/>
      <c r="J205" s="47"/>
      <c r="K205" s="47"/>
      <c r="L205" s="47"/>
      <c r="M205" s="47"/>
      <c r="N205" s="47"/>
      <c r="O205" s="47"/>
      <c r="P205" s="47"/>
      <c r="Q205" s="47"/>
      <c r="R205" s="48"/>
      <c r="T205" s="197"/>
      <c r="U205" s="47"/>
      <c r="V205" s="47"/>
      <c r="W205" s="47"/>
      <c r="X205" s="47"/>
      <c r="Y205" s="47"/>
      <c r="Z205" s="47"/>
      <c r="AA205" s="100"/>
      <c r="AT205" s="21" t="s">
        <v>312</v>
      </c>
      <c r="AU205" s="21" t="s">
        <v>96</v>
      </c>
    </row>
    <row r="206" s="1" customFormat="1" ht="25.5" customHeight="1">
      <c r="B206" s="46"/>
      <c r="C206" s="228" t="s">
        <v>577</v>
      </c>
      <c r="D206" s="228" t="s">
        <v>192</v>
      </c>
      <c r="E206" s="229" t="s">
        <v>820</v>
      </c>
      <c r="F206" s="230" t="s">
        <v>821</v>
      </c>
      <c r="G206" s="230"/>
      <c r="H206" s="230"/>
      <c r="I206" s="230"/>
      <c r="J206" s="231" t="s">
        <v>304</v>
      </c>
      <c r="K206" s="232">
        <v>29.800000000000001</v>
      </c>
      <c r="L206" s="233">
        <v>0</v>
      </c>
      <c r="M206" s="234"/>
      <c r="N206" s="235">
        <f>ROUND(L206*K206,2)</f>
        <v>0</v>
      </c>
      <c r="O206" s="235"/>
      <c r="P206" s="235"/>
      <c r="Q206" s="235"/>
      <c r="R206" s="48"/>
      <c r="T206" s="236" t="s">
        <v>22</v>
      </c>
      <c r="U206" s="56" t="s">
        <v>46</v>
      </c>
      <c r="V206" s="47"/>
      <c r="W206" s="237">
        <f>V206*K206</f>
        <v>0</v>
      </c>
      <c r="X206" s="237">
        <v>0</v>
      </c>
      <c r="Y206" s="237">
        <f>X206*K206</f>
        <v>0</v>
      </c>
      <c r="Z206" s="237">
        <v>0</v>
      </c>
      <c r="AA206" s="238">
        <f>Z206*K206</f>
        <v>0</v>
      </c>
      <c r="AR206" s="21" t="s">
        <v>205</v>
      </c>
      <c r="AT206" s="21" t="s">
        <v>192</v>
      </c>
      <c r="AU206" s="21" t="s">
        <v>96</v>
      </c>
      <c r="AY206" s="21" t="s">
        <v>191</v>
      </c>
      <c r="BE206" s="152">
        <f>IF(U206="základní",N206,0)</f>
        <v>0</v>
      </c>
      <c r="BF206" s="152">
        <f>IF(U206="snížená",N206,0)</f>
        <v>0</v>
      </c>
      <c r="BG206" s="152">
        <f>IF(U206="zákl. přenesená",N206,0)</f>
        <v>0</v>
      </c>
      <c r="BH206" s="152">
        <f>IF(U206="sníž. přenesená",N206,0)</f>
        <v>0</v>
      </c>
      <c r="BI206" s="152">
        <f>IF(U206="nulová",N206,0)</f>
        <v>0</v>
      </c>
      <c r="BJ206" s="21" t="s">
        <v>89</v>
      </c>
      <c r="BK206" s="152">
        <f>ROUND(L206*K206,2)</f>
        <v>0</v>
      </c>
      <c r="BL206" s="21" t="s">
        <v>205</v>
      </c>
      <c r="BM206" s="21" t="s">
        <v>822</v>
      </c>
    </row>
    <row r="207" s="10" customFormat="1" ht="29.88" customHeight="1">
      <c r="B207" s="215"/>
      <c r="C207" s="216"/>
      <c r="D207" s="225" t="s">
        <v>665</v>
      </c>
      <c r="E207" s="225"/>
      <c r="F207" s="225"/>
      <c r="G207" s="225"/>
      <c r="H207" s="225"/>
      <c r="I207" s="225"/>
      <c r="J207" s="225"/>
      <c r="K207" s="225"/>
      <c r="L207" s="225"/>
      <c r="M207" s="225"/>
      <c r="N207" s="239">
        <f>BK207</f>
        <v>0</v>
      </c>
      <c r="O207" s="240"/>
      <c r="P207" s="240"/>
      <c r="Q207" s="240"/>
      <c r="R207" s="218"/>
      <c r="T207" s="219"/>
      <c r="U207" s="216"/>
      <c r="V207" s="216"/>
      <c r="W207" s="220">
        <f>SUM(W208:W209)</f>
        <v>0</v>
      </c>
      <c r="X207" s="216"/>
      <c r="Y207" s="220">
        <f>SUM(Y208:Y209)</f>
        <v>0</v>
      </c>
      <c r="Z207" s="216"/>
      <c r="AA207" s="221">
        <f>SUM(AA208:AA209)</f>
        <v>0</v>
      </c>
      <c r="AR207" s="222" t="s">
        <v>89</v>
      </c>
      <c r="AT207" s="223" t="s">
        <v>80</v>
      </c>
      <c r="AU207" s="223" t="s">
        <v>89</v>
      </c>
      <c r="AY207" s="222" t="s">
        <v>191</v>
      </c>
      <c r="BK207" s="224">
        <f>SUM(BK208:BK209)</f>
        <v>0</v>
      </c>
    </row>
    <row r="208" s="1" customFormat="1" ht="38.25" customHeight="1">
      <c r="B208" s="46"/>
      <c r="C208" s="228" t="s">
        <v>581</v>
      </c>
      <c r="D208" s="228" t="s">
        <v>192</v>
      </c>
      <c r="E208" s="229" t="s">
        <v>823</v>
      </c>
      <c r="F208" s="230" t="s">
        <v>824</v>
      </c>
      <c r="G208" s="230"/>
      <c r="H208" s="230"/>
      <c r="I208" s="230"/>
      <c r="J208" s="231" t="s">
        <v>304</v>
      </c>
      <c r="K208" s="232">
        <v>164.59999999999999</v>
      </c>
      <c r="L208" s="233">
        <v>0</v>
      </c>
      <c r="M208" s="234"/>
      <c r="N208" s="235">
        <f>ROUND(L208*K208,2)</f>
        <v>0</v>
      </c>
      <c r="O208" s="235"/>
      <c r="P208" s="235"/>
      <c r="Q208" s="235"/>
      <c r="R208" s="48"/>
      <c r="T208" s="236" t="s">
        <v>22</v>
      </c>
      <c r="U208" s="56" t="s">
        <v>46</v>
      </c>
      <c r="V208" s="47"/>
      <c r="W208" s="237">
        <f>V208*K208</f>
        <v>0</v>
      </c>
      <c r="X208" s="237">
        <v>0.00012999999999999999</v>
      </c>
      <c r="Y208" s="237">
        <f>X208*K208</f>
        <v>0</v>
      </c>
      <c r="Z208" s="237">
        <v>0</v>
      </c>
      <c r="AA208" s="238">
        <f>Z208*K208</f>
        <v>0</v>
      </c>
      <c r="AR208" s="21" t="s">
        <v>205</v>
      </c>
      <c r="AT208" s="21" t="s">
        <v>192</v>
      </c>
      <c r="AU208" s="21" t="s">
        <v>96</v>
      </c>
      <c r="AY208" s="21" t="s">
        <v>191</v>
      </c>
      <c r="BE208" s="152">
        <f>IF(U208="základní",N208,0)</f>
        <v>0</v>
      </c>
      <c r="BF208" s="152">
        <f>IF(U208="snížená",N208,0)</f>
        <v>0</v>
      </c>
      <c r="BG208" s="152">
        <f>IF(U208="zákl. přenesená",N208,0)</f>
        <v>0</v>
      </c>
      <c r="BH208" s="152">
        <f>IF(U208="sníž. přenesená",N208,0)</f>
        <v>0</v>
      </c>
      <c r="BI208" s="152">
        <f>IF(U208="nulová",N208,0)</f>
        <v>0</v>
      </c>
      <c r="BJ208" s="21" t="s">
        <v>89</v>
      </c>
      <c r="BK208" s="152">
        <f>ROUND(L208*K208,2)</f>
        <v>0</v>
      </c>
      <c r="BL208" s="21" t="s">
        <v>205</v>
      </c>
      <c r="BM208" s="21" t="s">
        <v>825</v>
      </c>
    </row>
    <row r="209" s="1" customFormat="1" ht="38.25" customHeight="1">
      <c r="B209" s="46"/>
      <c r="C209" s="228" t="s">
        <v>585</v>
      </c>
      <c r="D209" s="228" t="s">
        <v>192</v>
      </c>
      <c r="E209" s="229" t="s">
        <v>826</v>
      </c>
      <c r="F209" s="230" t="s">
        <v>827</v>
      </c>
      <c r="G209" s="230"/>
      <c r="H209" s="230"/>
      <c r="I209" s="230"/>
      <c r="J209" s="231" t="s">
        <v>304</v>
      </c>
      <c r="K209" s="232">
        <v>67.099999999999994</v>
      </c>
      <c r="L209" s="233">
        <v>0</v>
      </c>
      <c r="M209" s="234"/>
      <c r="N209" s="235">
        <f>ROUND(L209*K209,2)</f>
        <v>0</v>
      </c>
      <c r="O209" s="235"/>
      <c r="P209" s="235"/>
      <c r="Q209" s="235"/>
      <c r="R209" s="48"/>
      <c r="T209" s="236" t="s">
        <v>22</v>
      </c>
      <c r="U209" s="56" t="s">
        <v>46</v>
      </c>
      <c r="V209" s="47"/>
      <c r="W209" s="237">
        <f>V209*K209</f>
        <v>0</v>
      </c>
      <c r="X209" s="237">
        <v>0.00021000000000000001</v>
      </c>
      <c r="Y209" s="237">
        <f>X209*K209</f>
        <v>0</v>
      </c>
      <c r="Z209" s="237">
        <v>0</v>
      </c>
      <c r="AA209" s="238">
        <f>Z209*K209</f>
        <v>0</v>
      </c>
      <c r="AR209" s="21" t="s">
        <v>205</v>
      </c>
      <c r="AT209" s="21" t="s">
        <v>192</v>
      </c>
      <c r="AU209" s="21" t="s">
        <v>96</v>
      </c>
      <c r="AY209" s="21" t="s">
        <v>191</v>
      </c>
      <c r="BE209" s="152">
        <f>IF(U209="základní",N209,0)</f>
        <v>0</v>
      </c>
      <c r="BF209" s="152">
        <f>IF(U209="snížená",N209,0)</f>
        <v>0</v>
      </c>
      <c r="BG209" s="152">
        <f>IF(U209="zákl. přenesená",N209,0)</f>
        <v>0</v>
      </c>
      <c r="BH209" s="152">
        <f>IF(U209="sníž. přenesená",N209,0)</f>
        <v>0</v>
      </c>
      <c r="BI209" s="152">
        <f>IF(U209="nulová",N209,0)</f>
        <v>0</v>
      </c>
      <c r="BJ209" s="21" t="s">
        <v>89</v>
      </c>
      <c r="BK209" s="152">
        <f>ROUND(L209*K209,2)</f>
        <v>0</v>
      </c>
      <c r="BL209" s="21" t="s">
        <v>205</v>
      </c>
      <c r="BM209" s="21" t="s">
        <v>828</v>
      </c>
    </row>
    <row r="210" s="10" customFormat="1" ht="29.88" customHeight="1">
      <c r="B210" s="215"/>
      <c r="C210" s="216"/>
      <c r="D210" s="225" t="s">
        <v>666</v>
      </c>
      <c r="E210" s="225"/>
      <c r="F210" s="225"/>
      <c r="G210" s="225"/>
      <c r="H210" s="225"/>
      <c r="I210" s="225"/>
      <c r="J210" s="225"/>
      <c r="K210" s="225"/>
      <c r="L210" s="225"/>
      <c r="M210" s="225"/>
      <c r="N210" s="239">
        <f>BK210</f>
        <v>0</v>
      </c>
      <c r="O210" s="240"/>
      <c r="P210" s="240"/>
      <c r="Q210" s="240"/>
      <c r="R210" s="218"/>
      <c r="T210" s="219"/>
      <c r="U210" s="216"/>
      <c r="V210" s="216"/>
      <c r="W210" s="220">
        <f>W211</f>
        <v>0</v>
      </c>
      <c r="X210" s="216"/>
      <c r="Y210" s="220">
        <f>Y211</f>
        <v>0</v>
      </c>
      <c r="Z210" s="216"/>
      <c r="AA210" s="221">
        <f>AA211</f>
        <v>0</v>
      </c>
      <c r="AR210" s="222" t="s">
        <v>89</v>
      </c>
      <c r="AT210" s="223" t="s">
        <v>80</v>
      </c>
      <c r="AU210" s="223" t="s">
        <v>89</v>
      </c>
      <c r="AY210" s="222" t="s">
        <v>191</v>
      </c>
      <c r="BK210" s="224">
        <f>BK211</f>
        <v>0</v>
      </c>
    </row>
    <row r="211" s="1" customFormat="1" ht="16.5" customHeight="1">
      <c r="B211" s="46"/>
      <c r="C211" s="228" t="s">
        <v>589</v>
      </c>
      <c r="D211" s="228" t="s">
        <v>192</v>
      </c>
      <c r="E211" s="229" t="s">
        <v>829</v>
      </c>
      <c r="F211" s="230" t="s">
        <v>830</v>
      </c>
      <c r="G211" s="230"/>
      <c r="H211" s="230"/>
      <c r="I211" s="230"/>
      <c r="J211" s="231" t="s">
        <v>304</v>
      </c>
      <c r="K211" s="232">
        <v>358.38999999999999</v>
      </c>
      <c r="L211" s="233">
        <v>0</v>
      </c>
      <c r="M211" s="234"/>
      <c r="N211" s="235">
        <f>ROUND(L211*K211,2)</f>
        <v>0</v>
      </c>
      <c r="O211" s="235"/>
      <c r="P211" s="235"/>
      <c r="Q211" s="235"/>
      <c r="R211" s="48"/>
      <c r="T211" s="236" t="s">
        <v>22</v>
      </c>
      <c r="U211" s="56" t="s">
        <v>46</v>
      </c>
      <c r="V211" s="47"/>
      <c r="W211" s="237">
        <f>V211*K211</f>
        <v>0</v>
      </c>
      <c r="X211" s="237">
        <v>0</v>
      </c>
      <c r="Y211" s="237">
        <f>X211*K211</f>
        <v>0</v>
      </c>
      <c r="Z211" s="237">
        <v>0</v>
      </c>
      <c r="AA211" s="238">
        <f>Z211*K211</f>
        <v>0</v>
      </c>
      <c r="AR211" s="21" t="s">
        <v>205</v>
      </c>
      <c r="AT211" s="21" t="s">
        <v>192</v>
      </c>
      <c r="AU211" s="21" t="s">
        <v>96</v>
      </c>
      <c r="AY211" s="21" t="s">
        <v>191</v>
      </c>
      <c r="BE211" s="152">
        <f>IF(U211="základní",N211,0)</f>
        <v>0</v>
      </c>
      <c r="BF211" s="152">
        <f>IF(U211="snížená",N211,0)</f>
        <v>0</v>
      </c>
      <c r="BG211" s="152">
        <f>IF(U211="zákl. přenesená",N211,0)</f>
        <v>0</v>
      </c>
      <c r="BH211" s="152">
        <f>IF(U211="sníž. přenesená",N211,0)</f>
        <v>0</v>
      </c>
      <c r="BI211" s="152">
        <f>IF(U211="nulová",N211,0)</f>
        <v>0</v>
      </c>
      <c r="BJ211" s="21" t="s">
        <v>89</v>
      </c>
      <c r="BK211" s="152">
        <f>ROUND(L211*K211,2)</f>
        <v>0</v>
      </c>
      <c r="BL211" s="21" t="s">
        <v>205</v>
      </c>
      <c r="BM211" s="21" t="s">
        <v>831</v>
      </c>
    </row>
    <row r="212" s="10" customFormat="1" ht="29.88" customHeight="1">
      <c r="B212" s="215"/>
      <c r="C212" s="216"/>
      <c r="D212" s="225" t="s">
        <v>418</v>
      </c>
      <c r="E212" s="225"/>
      <c r="F212" s="225"/>
      <c r="G212" s="225"/>
      <c r="H212" s="225"/>
      <c r="I212" s="225"/>
      <c r="J212" s="225"/>
      <c r="K212" s="225"/>
      <c r="L212" s="225"/>
      <c r="M212" s="225"/>
      <c r="N212" s="239">
        <f>BK212</f>
        <v>0</v>
      </c>
      <c r="O212" s="240"/>
      <c r="P212" s="240"/>
      <c r="Q212" s="240"/>
      <c r="R212" s="218"/>
      <c r="T212" s="219"/>
      <c r="U212" s="216"/>
      <c r="V212" s="216"/>
      <c r="W212" s="220">
        <f>W213</f>
        <v>0</v>
      </c>
      <c r="X212" s="216"/>
      <c r="Y212" s="220">
        <f>Y213</f>
        <v>0</v>
      </c>
      <c r="Z212" s="216"/>
      <c r="AA212" s="221">
        <f>AA213</f>
        <v>0</v>
      </c>
      <c r="AR212" s="222" t="s">
        <v>89</v>
      </c>
      <c r="AT212" s="223" t="s">
        <v>80</v>
      </c>
      <c r="AU212" s="223" t="s">
        <v>89</v>
      </c>
      <c r="AY212" s="222" t="s">
        <v>191</v>
      </c>
      <c r="BK212" s="224">
        <f>BK213</f>
        <v>0</v>
      </c>
    </row>
    <row r="213" s="1" customFormat="1" ht="25.5" customHeight="1">
      <c r="B213" s="46"/>
      <c r="C213" s="228" t="s">
        <v>593</v>
      </c>
      <c r="D213" s="228" t="s">
        <v>192</v>
      </c>
      <c r="E213" s="229" t="s">
        <v>832</v>
      </c>
      <c r="F213" s="230" t="s">
        <v>833</v>
      </c>
      <c r="G213" s="230"/>
      <c r="H213" s="230"/>
      <c r="I213" s="230"/>
      <c r="J213" s="231" t="s">
        <v>309</v>
      </c>
      <c r="K213" s="232">
        <v>292.55099999999999</v>
      </c>
      <c r="L213" s="233">
        <v>0</v>
      </c>
      <c r="M213" s="234"/>
      <c r="N213" s="235">
        <f>ROUND(L213*K213,2)</f>
        <v>0</v>
      </c>
      <c r="O213" s="235"/>
      <c r="P213" s="235"/>
      <c r="Q213" s="235"/>
      <c r="R213" s="48"/>
      <c r="T213" s="236" t="s">
        <v>22</v>
      </c>
      <c r="U213" s="56" t="s">
        <v>46</v>
      </c>
      <c r="V213" s="47"/>
      <c r="W213" s="237">
        <f>V213*K213</f>
        <v>0</v>
      </c>
      <c r="X213" s="237">
        <v>0</v>
      </c>
      <c r="Y213" s="237">
        <f>X213*K213</f>
        <v>0</v>
      </c>
      <c r="Z213" s="237">
        <v>0</v>
      </c>
      <c r="AA213" s="238">
        <f>Z213*K213</f>
        <v>0</v>
      </c>
      <c r="AR213" s="21" t="s">
        <v>205</v>
      </c>
      <c r="AT213" s="21" t="s">
        <v>192</v>
      </c>
      <c r="AU213" s="21" t="s">
        <v>96</v>
      </c>
      <c r="AY213" s="21" t="s">
        <v>191</v>
      </c>
      <c r="BE213" s="152">
        <f>IF(U213="základní",N213,0)</f>
        <v>0</v>
      </c>
      <c r="BF213" s="152">
        <f>IF(U213="snížená",N213,0)</f>
        <v>0</v>
      </c>
      <c r="BG213" s="152">
        <f>IF(U213="zákl. přenesená",N213,0)</f>
        <v>0</v>
      </c>
      <c r="BH213" s="152">
        <f>IF(U213="sníž. přenesená",N213,0)</f>
        <v>0</v>
      </c>
      <c r="BI213" s="152">
        <f>IF(U213="nulová",N213,0)</f>
        <v>0</v>
      </c>
      <c r="BJ213" s="21" t="s">
        <v>89</v>
      </c>
      <c r="BK213" s="152">
        <f>ROUND(L213*K213,2)</f>
        <v>0</v>
      </c>
      <c r="BL213" s="21" t="s">
        <v>205</v>
      </c>
      <c r="BM213" s="21" t="s">
        <v>834</v>
      </c>
    </row>
    <row r="214" s="10" customFormat="1" ht="37.44" customHeight="1">
      <c r="B214" s="215"/>
      <c r="C214" s="216"/>
      <c r="D214" s="217" t="s">
        <v>419</v>
      </c>
      <c r="E214" s="217"/>
      <c r="F214" s="217"/>
      <c r="G214" s="217"/>
      <c r="H214" s="217"/>
      <c r="I214" s="217"/>
      <c r="J214" s="217"/>
      <c r="K214" s="217"/>
      <c r="L214" s="217"/>
      <c r="M214" s="217"/>
      <c r="N214" s="259">
        <f>BK214</f>
        <v>0</v>
      </c>
      <c r="O214" s="260"/>
      <c r="P214" s="260"/>
      <c r="Q214" s="260"/>
      <c r="R214" s="218"/>
      <c r="T214" s="219"/>
      <c r="U214" s="216"/>
      <c r="V214" s="216"/>
      <c r="W214" s="220">
        <f>W215+W236+W243</f>
        <v>0</v>
      </c>
      <c r="X214" s="216"/>
      <c r="Y214" s="220">
        <f>Y215+Y236+Y243</f>
        <v>0</v>
      </c>
      <c r="Z214" s="216"/>
      <c r="AA214" s="221">
        <f>AA215+AA236+AA243</f>
        <v>0</v>
      </c>
      <c r="AR214" s="222" t="s">
        <v>96</v>
      </c>
      <c r="AT214" s="223" t="s">
        <v>80</v>
      </c>
      <c r="AU214" s="223" t="s">
        <v>81</v>
      </c>
      <c r="AY214" s="222" t="s">
        <v>191</v>
      </c>
      <c r="BK214" s="224">
        <f>BK215+BK236+BK243</f>
        <v>0</v>
      </c>
    </row>
    <row r="215" s="10" customFormat="1" ht="19.92" customHeight="1">
      <c r="B215" s="215"/>
      <c r="C215" s="216"/>
      <c r="D215" s="225" t="s">
        <v>667</v>
      </c>
      <c r="E215" s="225"/>
      <c r="F215" s="225"/>
      <c r="G215" s="225"/>
      <c r="H215" s="225"/>
      <c r="I215" s="225"/>
      <c r="J215" s="225"/>
      <c r="K215" s="225"/>
      <c r="L215" s="225"/>
      <c r="M215" s="225"/>
      <c r="N215" s="226">
        <f>BK215</f>
        <v>0</v>
      </c>
      <c r="O215" s="227"/>
      <c r="P215" s="227"/>
      <c r="Q215" s="227"/>
      <c r="R215" s="218"/>
      <c r="T215" s="219"/>
      <c r="U215" s="216"/>
      <c r="V215" s="216"/>
      <c r="W215" s="220">
        <f>SUM(W216:W235)</f>
        <v>0</v>
      </c>
      <c r="X215" s="216"/>
      <c r="Y215" s="220">
        <f>SUM(Y216:Y235)</f>
        <v>0</v>
      </c>
      <c r="Z215" s="216"/>
      <c r="AA215" s="221">
        <f>SUM(AA216:AA235)</f>
        <v>0</v>
      </c>
      <c r="AR215" s="222" t="s">
        <v>96</v>
      </c>
      <c r="AT215" s="223" t="s">
        <v>80</v>
      </c>
      <c r="AU215" s="223" t="s">
        <v>89</v>
      </c>
      <c r="AY215" s="222" t="s">
        <v>191</v>
      </c>
      <c r="BK215" s="224">
        <f>SUM(BK216:BK235)</f>
        <v>0</v>
      </c>
    </row>
    <row r="216" s="1" customFormat="1" ht="25.5" customHeight="1">
      <c r="B216" s="46"/>
      <c r="C216" s="228" t="s">
        <v>595</v>
      </c>
      <c r="D216" s="228" t="s">
        <v>192</v>
      </c>
      <c r="E216" s="229" t="s">
        <v>835</v>
      </c>
      <c r="F216" s="230" t="s">
        <v>836</v>
      </c>
      <c r="G216" s="230"/>
      <c r="H216" s="230"/>
      <c r="I216" s="230"/>
      <c r="J216" s="231" t="s">
        <v>348</v>
      </c>
      <c r="K216" s="232">
        <v>10.720000000000001</v>
      </c>
      <c r="L216" s="233">
        <v>0</v>
      </c>
      <c r="M216" s="234"/>
      <c r="N216" s="235">
        <f>ROUND(L216*K216,2)</f>
        <v>0</v>
      </c>
      <c r="O216" s="235"/>
      <c r="P216" s="235"/>
      <c r="Q216" s="235"/>
      <c r="R216" s="48"/>
      <c r="T216" s="236" t="s">
        <v>22</v>
      </c>
      <c r="U216" s="56" t="s">
        <v>46</v>
      </c>
      <c r="V216" s="47"/>
      <c r="W216" s="237">
        <f>V216*K216</f>
        <v>0</v>
      </c>
      <c r="X216" s="237">
        <v>0</v>
      </c>
      <c r="Y216" s="237">
        <f>X216*K216</f>
        <v>0</v>
      </c>
      <c r="Z216" s="237">
        <v>0</v>
      </c>
      <c r="AA216" s="238">
        <f>Z216*K216</f>
        <v>0</v>
      </c>
      <c r="AR216" s="21" t="s">
        <v>251</v>
      </c>
      <c r="AT216" s="21" t="s">
        <v>192</v>
      </c>
      <c r="AU216" s="21" t="s">
        <v>96</v>
      </c>
      <c r="AY216" s="21" t="s">
        <v>191</v>
      </c>
      <c r="BE216" s="152">
        <f>IF(U216="základní",N216,0)</f>
        <v>0</v>
      </c>
      <c r="BF216" s="152">
        <f>IF(U216="snížená",N216,0)</f>
        <v>0</v>
      </c>
      <c r="BG216" s="152">
        <f>IF(U216="zákl. přenesená",N216,0)</f>
        <v>0</v>
      </c>
      <c r="BH216" s="152">
        <f>IF(U216="sníž. přenesená",N216,0)</f>
        <v>0</v>
      </c>
      <c r="BI216" s="152">
        <f>IF(U216="nulová",N216,0)</f>
        <v>0</v>
      </c>
      <c r="BJ216" s="21" t="s">
        <v>89</v>
      </c>
      <c r="BK216" s="152">
        <f>ROUND(L216*K216,2)</f>
        <v>0</v>
      </c>
      <c r="BL216" s="21" t="s">
        <v>251</v>
      </c>
      <c r="BM216" s="21" t="s">
        <v>837</v>
      </c>
    </row>
    <row r="217" s="1" customFormat="1" ht="36" customHeight="1">
      <c r="B217" s="46"/>
      <c r="C217" s="47"/>
      <c r="D217" s="47"/>
      <c r="E217" s="47"/>
      <c r="F217" s="258" t="s">
        <v>838</v>
      </c>
      <c r="G217" s="67"/>
      <c r="H217" s="67"/>
      <c r="I217" s="67"/>
      <c r="J217" s="47"/>
      <c r="K217" s="47"/>
      <c r="L217" s="47"/>
      <c r="M217" s="47"/>
      <c r="N217" s="47"/>
      <c r="O217" s="47"/>
      <c r="P217" s="47"/>
      <c r="Q217" s="47"/>
      <c r="R217" s="48"/>
      <c r="T217" s="197"/>
      <c r="U217" s="47"/>
      <c r="V217" s="47"/>
      <c r="W217" s="47"/>
      <c r="X217" s="47"/>
      <c r="Y217" s="47"/>
      <c r="Z217" s="47"/>
      <c r="AA217" s="100"/>
      <c r="AT217" s="21" t="s">
        <v>312</v>
      </c>
      <c r="AU217" s="21" t="s">
        <v>96</v>
      </c>
    </row>
    <row r="218" s="1" customFormat="1" ht="38.25" customHeight="1">
      <c r="B218" s="46"/>
      <c r="C218" s="228" t="s">
        <v>597</v>
      </c>
      <c r="D218" s="228" t="s">
        <v>192</v>
      </c>
      <c r="E218" s="229" t="s">
        <v>839</v>
      </c>
      <c r="F218" s="230" t="s">
        <v>840</v>
      </c>
      <c r="G218" s="230"/>
      <c r="H218" s="230"/>
      <c r="I218" s="230"/>
      <c r="J218" s="231" t="s">
        <v>315</v>
      </c>
      <c r="K218" s="232">
        <v>3.6720000000000002</v>
      </c>
      <c r="L218" s="233">
        <v>0</v>
      </c>
      <c r="M218" s="234"/>
      <c r="N218" s="235">
        <f>ROUND(L218*K218,2)</f>
        <v>0</v>
      </c>
      <c r="O218" s="235"/>
      <c r="P218" s="235"/>
      <c r="Q218" s="235"/>
      <c r="R218" s="48"/>
      <c r="T218" s="236" t="s">
        <v>22</v>
      </c>
      <c r="U218" s="56" t="s">
        <v>46</v>
      </c>
      <c r="V218" s="47"/>
      <c r="W218" s="237">
        <f>V218*K218</f>
        <v>0</v>
      </c>
      <c r="X218" s="237">
        <v>0.00108</v>
      </c>
      <c r="Y218" s="237">
        <f>X218*K218</f>
        <v>0</v>
      </c>
      <c r="Z218" s="237">
        <v>0</v>
      </c>
      <c r="AA218" s="238">
        <f>Z218*K218</f>
        <v>0</v>
      </c>
      <c r="AR218" s="21" t="s">
        <v>251</v>
      </c>
      <c r="AT218" s="21" t="s">
        <v>192</v>
      </c>
      <c r="AU218" s="21" t="s">
        <v>96</v>
      </c>
      <c r="AY218" s="21" t="s">
        <v>191</v>
      </c>
      <c r="BE218" s="152">
        <f>IF(U218="základní",N218,0)</f>
        <v>0</v>
      </c>
      <c r="BF218" s="152">
        <f>IF(U218="snížená",N218,0)</f>
        <v>0</v>
      </c>
      <c r="BG218" s="152">
        <f>IF(U218="zákl. přenesená",N218,0)</f>
        <v>0</v>
      </c>
      <c r="BH218" s="152">
        <f>IF(U218="sníž. přenesená",N218,0)</f>
        <v>0</v>
      </c>
      <c r="BI218" s="152">
        <f>IF(U218="nulová",N218,0)</f>
        <v>0</v>
      </c>
      <c r="BJ218" s="21" t="s">
        <v>89</v>
      </c>
      <c r="BK218" s="152">
        <f>ROUND(L218*K218,2)</f>
        <v>0</v>
      </c>
      <c r="BL218" s="21" t="s">
        <v>251</v>
      </c>
      <c r="BM218" s="21" t="s">
        <v>841</v>
      </c>
    </row>
    <row r="219" s="1" customFormat="1" ht="25.5" customHeight="1">
      <c r="B219" s="46"/>
      <c r="C219" s="228" t="s">
        <v>602</v>
      </c>
      <c r="D219" s="228" t="s">
        <v>192</v>
      </c>
      <c r="E219" s="229" t="s">
        <v>842</v>
      </c>
      <c r="F219" s="230" t="s">
        <v>843</v>
      </c>
      <c r="G219" s="230"/>
      <c r="H219" s="230"/>
      <c r="I219" s="230"/>
      <c r="J219" s="231" t="s">
        <v>304</v>
      </c>
      <c r="K219" s="232">
        <v>102.24</v>
      </c>
      <c r="L219" s="233">
        <v>0</v>
      </c>
      <c r="M219" s="234"/>
      <c r="N219" s="235">
        <f>ROUND(L219*K219,2)</f>
        <v>0</v>
      </c>
      <c r="O219" s="235"/>
      <c r="P219" s="235"/>
      <c r="Q219" s="235"/>
      <c r="R219" s="48"/>
      <c r="T219" s="236" t="s">
        <v>22</v>
      </c>
      <c r="U219" s="56" t="s">
        <v>46</v>
      </c>
      <c r="V219" s="47"/>
      <c r="W219" s="237">
        <f>V219*K219</f>
        <v>0</v>
      </c>
      <c r="X219" s="237">
        <v>0</v>
      </c>
      <c r="Y219" s="237">
        <f>X219*K219</f>
        <v>0</v>
      </c>
      <c r="Z219" s="237">
        <v>0</v>
      </c>
      <c r="AA219" s="238">
        <f>Z219*K219</f>
        <v>0</v>
      </c>
      <c r="AR219" s="21" t="s">
        <v>251</v>
      </c>
      <c r="AT219" s="21" t="s">
        <v>192</v>
      </c>
      <c r="AU219" s="21" t="s">
        <v>96</v>
      </c>
      <c r="AY219" s="21" t="s">
        <v>191</v>
      </c>
      <c r="BE219" s="152">
        <f>IF(U219="základní",N219,0)</f>
        <v>0</v>
      </c>
      <c r="BF219" s="152">
        <f>IF(U219="snížená",N219,0)</f>
        <v>0</v>
      </c>
      <c r="BG219" s="152">
        <f>IF(U219="zákl. přenesená",N219,0)</f>
        <v>0</v>
      </c>
      <c r="BH219" s="152">
        <f>IF(U219="sníž. přenesená",N219,0)</f>
        <v>0</v>
      </c>
      <c r="BI219" s="152">
        <f>IF(U219="nulová",N219,0)</f>
        <v>0</v>
      </c>
      <c r="BJ219" s="21" t="s">
        <v>89</v>
      </c>
      <c r="BK219" s="152">
        <f>ROUND(L219*K219,2)</f>
        <v>0</v>
      </c>
      <c r="BL219" s="21" t="s">
        <v>251</v>
      </c>
      <c r="BM219" s="21" t="s">
        <v>844</v>
      </c>
    </row>
    <row r="220" s="1" customFormat="1" ht="16.5" customHeight="1">
      <c r="B220" s="46"/>
      <c r="C220" s="47"/>
      <c r="D220" s="47"/>
      <c r="E220" s="47"/>
      <c r="F220" s="258" t="s">
        <v>845</v>
      </c>
      <c r="G220" s="67"/>
      <c r="H220" s="67"/>
      <c r="I220" s="67"/>
      <c r="J220" s="47"/>
      <c r="K220" s="47"/>
      <c r="L220" s="47"/>
      <c r="M220" s="47"/>
      <c r="N220" s="47"/>
      <c r="O220" s="47"/>
      <c r="P220" s="47"/>
      <c r="Q220" s="47"/>
      <c r="R220" s="48"/>
      <c r="T220" s="197"/>
      <c r="U220" s="47"/>
      <c r="V220" s="47"/>
      <c r="W220" s="47"/>
      <c r="X220" s="47"/>
      <c r="Y220" s="47"/>
      <c r="Z220" s="47"/>
      <c r="AA220" s="100"/>
      <c r="AT220" s="21" t="s">
        <v>312</v>
      </c>
      <c r="AU220" s="21" t="s">
        <v>96</v>
      </c>
    </row>
    <row r="221" s="1" customFormat="1" ht="25.5" customHeight="1">
      <c r="B221" s="46"/>
      <c r="C221" s="250" t="s">
        <v>604</v>
      </c>
      <c r="D221" s="250" t="s">
        <v>306</v>
      </c>
      <c r="E221" s="251" t="s">
        <v>846</v>
      </c>
      <c r="F221" s="252" t="s">
        <v>847</v>
      </c>
      <c r="G221" s="252"/>
      <c r="H221" s="252"/>
      <c r="I221" s="252"/>
      <c r="J221" s="253" t="s">
        <v>304</v>
      </c>
      <c r="K221" s="254">
        <v>110.419</v>
      </c>
      <c r="L221" s="255">
        <v>0</v>
      </c>
      <c r="M221" s="256"/>
      <c r="N221" s="257">
        <f>ROUND(L221*K221,2)</f>
        <v>0</v>
      </c>
      <c r="O221" s="235"/>
      <c r="P221" s="235"/>
      <c r="Q221" s="235"/>
      <c r="R221" s="48"/>
      <c r="T221" s="236" t="s">
        <v>22</v>
      </c>
      <c r="U221" s="56" t="s">
        <v>46</v>
      </c>
      <c r="V221" s="47"/>
      <c r="W221" s="237">
        <f>V221*K221</f>
        <v>0</v>
      </c>
      <c r="X221" s="237">
        <v>0.042599999999999999</v>
      </c>
      <c r="Y221" s="237">
        <f>X221*K221</f>
        <v>0</v>
      </c>
      <c r="Z221" s="237">
        <v>0</v>
      </c>
      <c r="AA221" s="238">
        <f>Z221*K221</f>
        <v>0</v>
      </c>
      <c r="AR221" s="21" t="s">
        <v>531</v>
      </c>
      <c r="AT221" s="21" t="s">
        <v>306</v>
      </c>
      <c r="AU221" s="21" t="s">
        <v>96</v>
      </c>
      <c r="AY221" s="21" t="s">
        <v>191</v>
      </c>
      <c r="BE221" s="152">
        <f>IF(U221="základní",N221,0)</f>
        <v>0</v>
      </c>
      <c r="BF221" s="152">
        <f>IF(U221="snížená",N221,0)</f>
        <v>0</v>
      </c>
      <c r="BG221" s="152">
        <f>IF(U221="zákl. přenesená",N221,0)</f>
        <v>0</v>
      </c>
      <c r="BH221" s="152">
        <f>IF(U221="sníž. přenesená",N221,0)</f>
        <v>0</v>
      </c>
      <c r="BI221" s="152">
        <f>IF(U221="nulová",N221,0)</f>
        <v>0</v>
      </c>
      <c r="BJ221" s="21" t="s">
        <v>89</v>
      </c>
      <c r="BK221" s="152">
        <f>ROUND(L221*K221,2)</f>
        <v>0</v>
      </c>
      <c r="BL221" s="21" t="s">
        <v>251</v>
      </c>
      <c r="BM221" s="21" t="s">
        <v>848</v>
      </c>
    </row>
    <row r="222" s="1" customFormat="1" ht="38.25" customHeight="1">
      <c r="B222" s="46"/>
      <c r="C222" s="228" t="s">
        <v>606</v>
      </c>
      <c r="D222" s="228" t="s">
        <v>192</v>
      </c>
      <c r="E222" s="229" t="s">
        <v>849</v>
      </c>
      <c r="F222" s="230" t="s">
        <v>850</v>
      </c>
      <c r="G222" s="230"/>
      <c r="H222" s="230"/>
      <c r="I222" s="230"/>
      <c r="J222" s="231" t="s">
        <v>348</v>
      </c>
      <c r="K222" s="232">
        <v>134</v>
      </c>
      <c r="L222" s="233">
        <v>0</v>
      </c>
      <c r="M222" s="234"/>
      <c r="N222" s="235">
        <f>ROUND(L222*K222,2)</f>
        <v>0</v>
      </c>
      <c r="O222" s="235"/>
      <c r="P222" s="235"/>
      <c r="Q222" s="235"/>
      <c r="R222" s="48"/>
      <c r="T222" s="236" t="s">
        <v>22</v>
      </c>
      <c r="U222" s="56" t="s">
        <v>46</v>
      </c>
      <c r="V222" s="47"/>
      <c r="W222" s="237">
        <f>V222*K222</f>
        <v>0</v>
      </c>
      <c r="X222" s="237">
        <v>0</v>
      </c>
      <c r="Y222" s="237">
        <f>X222*K222</f>
        <v>0</v>
      </c>
      <c r="Z222" s="237">
        <v>0</v>
      </c>
      <c r="AA222" s="238">
        <f>Z222*K222</f>
        <v>0</v>
      </c>
      <c r="AR222" s="21" t="s">
        <v>251</v>
      </c>
      <c r="AT222" s="21" t="s">
        <v>192</v>
      </c>
      <c r="AU222" s="21" t="s">
        <v>96</v>
      </c>
      <c r="AY222" s="21" t="s">
        <v>191</v>
      </c>
      <c r="BE222" s="152">
        <f>IF(U222="základní",N222,0)</f>
        <v>0</v>
      </c>
      <c r="BF222" s="152">
        <f>IF(U222="snížená",N222,0)</f>
        <v>0</v>
      </c>
      <c r="BG222" s="152">
        <f>IF(U222="zákl. přenesená",N222,0)</f>
        <v>0</v>
      </c>
      <c r="BH222" s="152">
        <f>IF(U222="sníž. přenesená",N222,0)</f>
        <v>0</v>
      </c>
      <c r="BI222" s="152">
        <f>IF(U222="nulová",N222,0)</f>
        <v>0</v>
      </c>
      <c r="BJ222" s="21" t="s">
        <v>89</v>
      </c>
      <c r="BK222" s="152">
        <f>ROUND(L222*K222,2)</f>
        <v>0</v>
      </c>
      <c r="BL222" s="21" t="s">
        <v>251</v>
      </c>
      <c r="BM222" s="21" t="s">
        <v>851</v>
      </c>
    </row>
    <row r="223" s="1" customFormat="1" ht="16.5" customHeight="1">
      <c r="B223" s="46"/>
      <c r="C223" s="47"/>
      <c r="D223" s="47"/>
      <c r="E223" s="47"/>
      <c r="F223" s="258" t="s">
        <v>852</v>
      </c>
      <c r="G223" s="67"/>
      <c r="H223" s="67"/>
      <c r="I223" s="67"/>
      <c r="J223" s="47"/>
      <c r="K223" s="47"/>
      <c r="L223" s="47"/>
      <c r="M223" s="47"/>
      <c r="N223" s="47"/>
      <c r="O223" s="47"/>
      <c r="P223" s="47"/>
      <c r="Q223" s="47"/>
      <c r="R223" s="48"/>
      <c r="T223" s="197"/>
      <c r="U223" s="47"/>
      <c r="V223" s="47"/>
      <c r="W223" s="47"/>
      <c r="X223" s="47"/>
      <c r="Y223" s="47"/>
      <c r="Z223" s="47"/>
      <c r="AA223" s="100"/>
      <c r="AT223" s="21" t="s">
        <v>312</v>
      </c>
      <c r="AU223" s="21" t="s">
        <v>96</v>
      </c>
    </row>
    <row r="224" s="1" customFormat="1" ht="25.5" customHeight="1">
      <c r="B224" s="46"/>
      <c r="C224" s="250" t="s">
        <v>611</v>
      </c>
      <c r="D224" s="250" t="s">
        <v>306</v>
      </c>
      <c r="E224" s="251" t="s">
        <v>853</v>
      </c>
      <c r="F224" s="252" t="s">
        <v>854</v>
      </c>
      <c r="G224" s="252"/>
      <c r="H224" s="252"/>
      <c r="I224" s="252"/>
      <c r="J224" s="253" t="s">
        <v>315</v>
      </c>
      <c r="K224" s="254">
        <v>1.8520000000000001</v>
      </c>
      <c r="L224" s="255">
        <v>0</v>
      </c>
      <c r="M224" s="256"/>
      <c r="N224" s="257">
        <f>ROUND(L224*K224,2)</f>
        <v>0</v>
      </c>
      <c r="O224" s="235"/>
      <c r="P224" s="235"/>
      <c r="Q224" s="235"/>
      <c r="R224" s="48"/>
      <c r="T224" s="236" t="s">
        <v>22</v>
      </c>
      <c r="U224" s="56" t="s">
        <v>46</v>
      </c>
      <c r="V224" s="47"/>
      <c r="W224" s="237">
        <f>V224*K224</f>
        <v>0</v>
      </c>
      <c r="X224" s="237">
        <v>0.55000000000000004</v>
      </c>
      <c r="Y224" s="237">
        <f>X224*K224</f>
        <v>0</v>
      </c>
      <c r="Z224" s="237">
        <v>0</v>
      </c>
      <c r="AA224" s="238">
        <f>Z224*K224</f>
        <v>0</v>
      </c>
      <c r="AR224" s="21" t="s">
        <v>531</v>
      </c>
      <c r="AT224" s="21" t="s">
        <v>306</v>
      </c>
      <c r="AU224" s="21" t="s">
        <v>96</v>
      </c>
      <c r="AY224" s="21" t="s">
        <v>191</v>
      </c>
      <c r="BE224" s="152">
        <f>IF(U224="základní",N224,0)</f>
        <v>0</v>
      </c>
      <c r="BF224" s="152">
        <f>IF(U224="snížená",N224,0)</f>
        <v>0</v>
      </c>
      <c r="BG224" s="152">
        <f>IF(U224="zákl. přenesená",N224,0)</f>
        <v>0</v>
      </c>
      <c r="BH224" s="152">
        <f>IF(U224="sníž. přenesená",N224,0)</f>
        <v>0</v>
      </c>
      <c r="BI224" s="152">
        <f>IF(U224="nulová",N224,0)</f>
        <v>0</v>
      </c>
      <c r="BJ224" s="21" t="s">
        <v>89</v>
      </c>
      <c r="BK224" s="152">
        <f>ROUND(L224*K224,2)</f>
        <v>0</v>
      </c>
      <c r="BL224" s="21" t="s">
        <v>251</v>
      </c>
      <c r="BM224" s="21" t="s">
        <v>855</v>
      </c>
    </row>
    <row r="225" s="1" customFormat="1" ht="16.5" customHeight="1">
      <c r="B225" s="46"/>
      <c r="C225" s="47"/>
      <c r="D225" s="47"/>
      <c r="E225" s="47"/>
      <c r="F225" s="258" t="s">
        <v>856</v>
      </c>
      <c r="G225" s="67"/>
      <c r="H225" s="67"/>
      <c r="I225" s="67"/>
      <c r="J225" s="47"/>
      <c r="K225" s="47"/>
      <c r="L225" s="47"/>
      <c r="M225" s="47"/>
      <c r="N225" s="47"/>
      <c r="O225" s="47"/>
      <c r="P225" s="47"/>
      <c r="Q225" s="47"/>
      <c r="R225" s="48"/>
      <c r="T225" s="197"/>
      <c r="U225" s="47"/>
      <c r="V225" s="47"/>
      <c r="W225" s="47"/>
      <c r="X225" s="47"/>
      <c r="Y225" s="47"/>
      <c r="Z225" s="47"/>
      <c r="AA225" s="100"/>
      <c r="AT225" s="21" t="s">
        <v>312</v>
      </c>
      <c r="AU225" s="21" t="s">
        <v>96</v>
      </c>
    </row>
    <row r="226" s="1" customFormat="1" ht="38.25" customHeight="1">
      <c r="B226" s="46"/>
      <c r="C226" s="228" t="s">
        <v>615</v>
      </c>
      <c r="D226" s="228" t="s">
        <v>192</v>
      </c>
      <c r="E226" s="229" t="s">
        <v>849</v>
      </c>
      <c r="F226" s="230" t="s">
        <v>850</v>
      </c>
      <c r="G226" s="230"/>
      <c r="H226" s="230"/>
      <c r="I226" s="230"/>
      <c r="J226" s="231" t="s">
        <v>348</v>
      </c>
      <c r="K226" s="232">
        <v>26</v>
      </c>
      <c r="L226" s="233">
        <v>0</v>
      </c>
      <c r="M226" s="234"/>
      <c r="N226" s="235">
        <f>ROUND(L226*K226,2)</f>
        <v>0</v>
      </c>
      <c r="O226" s="235"/>
      <c r="P226" s="235"/>
      <c r="Q226" s="235"/>
      <c r="R226" s="48"/>
      <c r="T226" s="236" t="s">
        <v>22</v>
      </c>
      <c r="U226" s="56" t="s">
        <v>46</v>
      </c>
      <c r="V226" s="47"/>
      <c r="W226" s="237">
        <f>V226*K226</f>
        <v>0</v>
      </c>
      <c r="X226" s="237">
        <v>0</v>
      </c>
      <c r="Y226" s="237">
        <f>X226*K226</f>
        <v>0</v>
      </c>
      <c r="Z226" s="237">
        <v>0</v>
      </c>
      <c r="AA226" s="238">
        <f>Z226*K226</f>
        <v>0</v>
      </c>
      <c r="AR226" s="21" t="s">
        <v>251</v>
      </c>
      <c r="AT226" s="21" t="s">
        <v>192</v>
      </c>
      <c r="AU226" s="21" t="s">
        <v>96</v>
      </c>
      <c r="AY226" s="21" t="s">
        <v>191</v>
      </c>
      <c r="BE226" s="152">
        <f>IF(U226="základní",N226,0)</f>
        <v>0</v>
      </c>
      <c r="BF226" s="152">
        <f>IF(U226="snížená",N226,0)</f>
        <v>0</v>
      </c>
      <c r="BG226" s="152">
        <f>IF(U226="zákl. přenesená",N226,0)</f>
        <v>0</v>
      </c>
      <c r="BH226" s="152">
        <f>IF(U226="sníž. přenesená",N226,0)</f>
        <v>0</v>
      </c>
      <c r="BI226" s="152">
        <f>IF(U226="nulová",N226,0)</f>
        <v>0</v>
      </c>
      <c r="BJ226" s="21" t="s">
        <v>89</v>
      </c>
      <c r="BK226" s="152">
        <f>ROUND(L226*K226,2)</f>
        <v>0</v>
      </c>
      <c r="BL226" s="21" t="s">
        <v>251</v>
      </c>
      <c r="BM226" s="21" t="s">
        <v>857</v>
      </c>
    </row>
    <row r="227" s="1" customFormat="1" ht="16.5" customHeight="1">
      <c r="B227" s="46"/>
      <c r="C227" s="47"/>
      <c r="D227" s="47"/>
      <c r="E227" s="47"/>
      <c r="F227" s="258" t="s">
        <v>858</v>
      </c>
      <c r="G227" s="67"/>
      <c r="H227" s="67"/>
      <c r="I227" s="67"/>
      <c r="J227" s="47"/>
      <c r="K227" s="47"/>
      <c r="L227" s="47"/>
      <c r="M227" s="47"/>
      <c r="N227" s="47"/>
      <c r="O227" s="47"/>
      <c r="P227" s="47"/>
      <c r="Q227" s="47"/>
      <c r="R227" s="48"/>
      <c r="T227" s="197"/>
      <c r="U227" s="47"/>
      <c r="V227" s="47"/>
      <c r="W227" s="47"/>
      <c r="X227" s="47"/>
      <c r="Y227" s="47"/>
      <c r="Z227" s="47"/>
      <c r="AA227" s="100"/>
      <c r="AT227" s="21" t="s">
        <v>312</v>
      </c>
      <c r="AU227" s="21" t="s">
        <v>96</v>
      </c>
    </row>
    <row r="228" s="1" customFormat="1" ht="25.5" customHeight="1">
      <c r="B228" s="46"/>
      <c r="C228" s="250" t="s">
        <v>620</v>
      </c>
      <c r="D228" s="250" t="s">
        <v>306</v>
      </c>
      <c r="E228" s="251" t="s">
        <v>853</v>
      </c>
      <c r="F228" s="252" t="s">
        <v>854</v>
      </c>
      <c r="G228" s="252"/>
      <c r="H228" s="252"/>
      <c r="I228" s="252"/>
      <c r="J228" s="253" t="s">
        <v>315</v>
      </c>
      <c r="K228" s="254">
        <v>0.35999999999999999</v>
      </c>
      <c r="L228" s="255">
        <v>0</v>
      </c>
      <c r="M228" s="256"/>
      <c r="N228" s="257">
        <f>ROUND(L228*K228,2)</f>
        <v>0</v>
      </c>
      <c r="O228" s="235"/>
      <c r="P228" s="235"/>
      <c r="Q228" s="235"/>
      <c r="R228" s="48"/>
      <c r="T228" s="236" t="s">
        <v>22</v>
      </c>
      <c r="U228" s="56" t="s">
        <v>46</v>
      </c>
      <c r="V228" s="47"/>
      <c r="W228" s="237">
        <f>V228*K228</f>
        <v>0</v>
      </c>
      <c r="X228" s="237">
        <v>0.55000000000000004</v>
      </c>
      <c r="Y228" s="237">
        <f>X228*K228</f>
        <v>0</v>
      </c>
      <c r="Z228" s="237">
        <v>0</v>
      </c>
      <c r="AA228" s="238">
        <f>Z228*K228</f>
        <v>0</v>
      </c>
      <c r="AR228" s="21" t="s">
        <v>531</v>
      </c>
      <c r="AT228" s="21" t="s">
        <v>306</v>
      </c>
      <c r="AU228" s="21" t="s">
        <v>96</v>
      </c>
      <c r="AY228" s="21" t="s">
        <v>191</v>
      </c>
      <c r="BE228" s="152">
        <f>IF(U228="základní",N228,0)</f>
        <v>0</v>
      </c>
      <c r="BF228" s="152">
        <f>IF(U228="snížená",N228,0)</f>
        <v>0</v>
      </c>
      <c r="BG228" s="152">
        <f>IF(U228="zákl. přenesená",N228,0)</f>
        <v>0</v>
      </c>
      <c r="BH228" s="152">
        <f>IF(U228="sníž. přenesená",N228,0)</f>
        <v>0</v>
      </c>
      <c r="BI228" s="152">
        <f>IF(U228="nulová",N228,0)</f>
        <v>0</v>
      </c>
      <c r="BJ228" s="21" t="s">
        <v>89</v>
      </c>
      <c r="BK228" s="152">
        <f>ROUND(L228*K228,2)</f>
        <v>0</v>
      </c>
      <c r="BL228" s="21" t="s">
        <v>251</v>
      </c>
      <c r="BM228" s="21" t="s">
        <v>859</v>
      </c>
    </row>
    <row r="229" s="1" customFormat="1" ht="24" customHeight="1">
      <c r="B229" s="46"/>
      <c r="C229" s="47"/>
      <c r="D229" s="47"/>
      <c r="E229" s="47"/>
      <c r="F229" s="258" t="s">
        <v>860</v>
      </c>
      <c r="G229" s="67"/>
      <c r="H229" s="67"/>
      <c r="I229" s="67"/>
      <c r="J229" s="47"/>
      <c r="K229" s="47"/>
      <c r="L229" s="47"/>
      <c r="M229" s="47"/>
      <c r="N229" s="47"/>
      <c r="O229" s="47"/>
      <c r="P229" s="47"/>
      <c r="Q229" s="47"/>
      <c r="R229" s="48"/>
      <c r="T229" s="197"/>
      <c r="U229" s="47"/>
      <c r="V229" s="47"/>
      <c r="W229" s="47"/>
      <c r="X229" s="47"/>
      <c r="Y229" s="47"/>
      <c r="Z229" s="47"/>
      <c r="AA229" s="100"/>
      <c r="AT229" s="21" t="s">
        <v>312</v>
      </c>
      <c r="AU229" s="21" t="s">
        <v>96</v>
      </c>
    </row>
    <row r="230" s="1" customFormat="1" ht="38.25" customHeight="1">
      <c r="B230" s="46"/>
      <c r="C230" s="228" t="s">
        <v>624</v>
      </c>
      <c r="D230" s="228" t="s">
        <v>192</v>
      </c>
      <c r="E230" s="229" t="s">
        <v>849</v>
      </c>
      <c r="F230" s="230" t="s">
        <v>850</v>
      </c>
      <c r="G230" s="230"/>
      <c r="H230" s="230"/>
      <c r="I230" s="230"/>
      <c r="J230" s="231" t="s">
        <v>348</v>
      </c>
      <c r="K230" s="232">
        <v>153.59999999999999</v>
      </c>
      <c r="L230" s="233">
        <v>0</v>
      </c>
      <c r="M230" s="234"/>
      <c r="N230" s="235">
        <f>ROUND(L230*K230,2)</f>
        <v>0</v>
      </c>
      <c r="O230" s="235"/>
      <c r="P230" s="235"/>
      <c r="Q230" s="235"/>
      <c r="R230" s="48"/>
      <c r="T230" s="236" t="s">
        <v>22</v>
      </c>
      <c r="U230" s="56" t="s">
        <v>46</v>
      </c>
      <c r="V230" s="47"/>
      <c r="W230" s="237">
        <f>V230*K230</f>
        <v>0</v>
      </c>
      <c r="X230" s="237">
        <v>0</v>
      </c>
      <c r="Y230" s="237">
        <f>X230*K230</f>
        <v>0</v>
      </c>
      <c r="Z230" s="237">
        <v>0</v>
      </c>
      <c r="AA230" s="238">
        <f>Z230*K230</f>
        <v>0</v>
      </c>
      <c r="AR230" s="21" t="s">
        <v>251</v>
      </c>
      <c r="AT230" s="21" t="s">
        <v>192</v>
      </c>
      <c r="AU230" s="21" t="s">
        <v>96</v>
      </c>
      <c r="AY230" s="21" t="s">
        <v>191</v>
      </c>
      <c r="BE230" s="152">
        <f>IF(U230="základní",N230,0)</f>
        <v>0</v>
      </c>
      <c r="BF230" s="152">
        <f>IF(U230="snížená",N230,0)</f>
        <v>0</v>
      </c>
      <c r="BG230" s="152">
        <f>IF(U230="zákl. přenesená",N230,0)</f>
        <v>0</v>
      </c>
      <c r="BH230" s="152">
        <f>IF(U230="sníž. přenesená",N230,0)</f>
        <v>0</v>
      </c>
      <c r="BI230" s="152">
        <f>IF(U230="nulová",N230,0)</f>
        <v>0</v>
      </c>
      <c r="BJ230" s="21" t="s">
        <v>89</v>
      </c>
      <c r="BK230" s="152">
        <f>ROUND(L230*K230,2)</f>
        <v>0</v>
      </c>
      <c r="BL230" s="21" t="s">
        <v>251</v>
      </c>
      <c r="BM230" s="21" t="s">
        <v>861</v>
      </c>
    </row>
    <row r="231" s="1" customFormat="1" ht="16.5" customHeight="1">
      <c r="B231" s="46"/>
      <c r="C231" s="47"/>
      <c r="D231" s="47"/>
      <c r="E231" s="47"/>
      <c r="F231" s="258" t="s">
        <v>852</v>
      </c>
      <c r="G231" s="67"/>
      <c r="H231" s="67"/>
      <c r="I231" s="67"/>
      <c r="J231" s="47"/>
      <c r="K231" s="47"/>
      <c r="L231" s="47"/>
      <c r="M231" s="47"/>
      <c r="N231" s="47"/>
      <c r="O231" s="47"/>
      <c r="P231" s="47"/>
      <c r="Q231" s="47"/>
      <c r="R231" s="48"/>
      <c r="T231" s="197"/>
      <c r="U231" s="47"/>
      <c r="V231" s="47"/>
      <c r="W231" s="47"/>
      <c r="X231" s="47"/>
      <c r="Y231" s="47"/>
      <c r="Z231" s="47"/>
      <c r="AA231" s="100"/>
      <c r="AT231" s="21" t="s">
        <v>312</v>
      </c>
      <c r="AU231" s="21" t="s">
        <v>96</v>
      </c>
    </row>
    <row r="232" s="1" customFormat="1" ht="25.5" customHeight="1">
      <c r="B232" s="46"/>
      <c r="C232" s="250" t="s">
        <v>629</v>
      </c>
      <c r="D232" s="250" t="s">
        <v>306</v>
      </c>
      <c r="E232" s="251" t="s">
        <v>862</v>
      </c>
      <c r="F232" s="252" t="s">
        <v>863</v>
      </c>
      <c r="G232" s="252"/>
      <c r="H232" s="252"/>
      <c r="I232" s="252"/>
      <c r="J232" s="253" t="s">
        <v>315</v>
      </c>
      <c r="K232" s="254">
        <v>1.46</v>
      </c>
      <c r="L232" s="255">
        <v>0</v>
      </c>
      <c r="M232" s="256"/>
      <c r="N232" s="257">
        <f>ROUND(L232*K232,2)</f>
        <v>0</v>
      </c>
      <c r="O232" s="235"/>
      <c r="P232" s="235"/>
      <c r="Q232" s="235"/>
      <c r="R232" s="48"/>
      <c r="T232" s="236" t="s">
        <v>22</v>
      </c>
      <c r="U232" s="56" t="s">
        <v>46</v>
      </c>
      <c r="V232" s="47"/>
      <c r="W232" s="237">
        <f>V232*K232</f>
        <v>0</v>
      </c>
      <c r="X232" s="237">
        <v>0.55000000000000004</v>
      </c>
      <c r="Y232" s="237">
        <f>X232*K232</f>
        <v>0</v>
      </c>
      <c r="Z232" s="237">
        <v>0</v>
      </c>
      <c r="AA232" s="238">
        <f>Z232*K232</f>
        <v>0</v>
      </c>
      <c r="AR232" s="21" t="s">
        <v>531</v>
      </c>
      <c r="AT232" s="21" t="s">
        <v>306</v>
      </c>
      <c r="AU232" s="21" t="s">
        <v>96</v>
      </c>
      <c r="AY232" s="21" t="s">
        <v>191</v>
      </c>
      <c r="BE232" s="152">
        <f>IF(U232="základní",N232,0)</f>
        <v>0</v>
      </c>
      <c r="BF232" s="152">
        <f>IF(U232="snížená",N232,0)</f>
        <v>0</v>
      </c>
      <c r="BG232" s="152">
        <f>IF(U232="zákl. přenesená",N232,0)</f>
        <v>0</v>
      </c>
      <c r="BH232" s="152">
        <f>IF(U232="sníž. přenesená",N232,0)</f>
        <v>0</v>
      </c>
      <c r="BI232" s="152">
        <f>IF(U232="nulová",N232,0)</f>
        <v>0</v>
      </c>
      <c r="BJ232" s="21" t="s">
        <v>89</v>
      </c>
      <c r="BK232" s="152">
        <f>ROUND(L232*K232,2)</f>
        <v>0</v>
      </c>
      <c r="BL232" s="21" t="s">
        <v>251</v>
      </c>
      <c r="BM232" s="21" t="s">
        <v>864</v>
      </c>
    </row>
    <row r="233" s="1" customFormat="1" ht="16.5" customHeight="1">
      <c r="B233" s="46"/>
      <c r="C233" s="47"/>
      <c r="D233" s="47"/>
      <c r="E233" s="47"/>
      <c r="F233" s="258" t="s">
        <v>865</v>
      </c>
      <c r="G233" s="67"/>
      <c r="H233" s="67"/>
      <c r="I233" s="67"/>
      <c r="J233" s="47"/>
      <c r="K233" s="47"/>
      <c r="L233" s="47"/>
      <c r="M233" s="47"/>
      <c r="N233" s="47"/>
      <c r="O233" s="47"/>
      <c r="P233" s="47"/>
      <c r="Q233" s="47"/>
      <c r="R233" s="48"/>
      <c r="T233" s="197"/>
      <c r="U233" s="47"/>
      <c r="V233" s="47"/>
      <c r="W233" s="47"/>
      <c r="X233" s="47"/>
      <c r="Y233" s="47"/>
      <c r="Z233" s="47"/>
      <c r="AA233" s="100"/>
      <c r="AT233" s="21" t="s">
        <v>312</v>
      </c>
      <c r="AU233" s="21" t="s">
        <v>96</v>
      </c>
    </row>
    <row r="234" s="1" customFormat="1" ht="25.5" customHeight="1">
      <c r="B234" s="46"/>
      <c r="C234" s="228" t="s">
        <v>634</v>
      </c>
      <c r="D234" s="228" t="s">
        <v>192</v>
      </c>
      <c r="E234" s="229" t="s">
        <v>866</v>
      </c>
      <c r="F234" s="230" t="s">
        <v>867</v>
      </c>
      <c r="G234" s="230"/>
      <c r="H234" s="230"/>
      <c r="I234" s="230"/>
      <c r="J234" s="231" t="s">
        <v>315</v>
      </c>
      <c r="K234" s="232">
        <v>6.4669999999999996</v>
      </c>
      <c r="L234" s="233">
        <v>0</v>
      </c>
      <c r="M234" s="234"/>
      <c r="N234" s="235">
        <f>ROUND(L234*K234,2)</f>
        <v>0</v>
      </c>
      <c r="O234" s="235"/>
      <c r="P234" s="235"/>
      <c r="Q234" s="235"/>
      <c r="R234" s="48"/>
      <c r="T234" s="236" t="s">
        <v>22</v>
      </c>
      <c r="U234" s="56" t="s">
        <v>46</v>
      </c>
      <c r="V234" s="47"/>
      <c r="W234" s="237">
        <f>V234*K234</f>
        <v>0</v>
      </c>
      <c r="X234" s="237">
        <v>0.00281</v>
      </c>
      <c r="Y234" s="237">
        <f>X234*K234</f>
        <v>0</v>
      </c>
      <c r="Z234" s="237">
        <v>0</v>
      </c>
      <c r="AA234" s="238">
        <f>Z234*K234</f>
        <v>0</v>
      </c>
      <c r="AR234" s="21" t="s">
        <v>251</v>
      </c>
      <c r="AT234" s="21" t="s">
        <v>192</v>
      </c>
      <c r="AU234" s="21" t="s">
        <v>96</v>
      </c>
      <c r="AY234" s="21" t="s">
        <v>191</v>
      </c>
      <c r="BE234" s="152">
        <f>IF(U234="základní",N234,0)</f>
        <v>0</v>
      </c>
      <c r="BF234" s="152">
        <f>IF(U234="snížená",N234,0)</f>
        <v>0</v>
      </c>
      <c r="BG234" s="152">
        <f>IF(U234="zákl. přenesená",N234,0)</f>
        <v>0</v>
      </c>
      <c r="BH234" s="152">
        <f>IF(U234="sníž. přenesená",N234,0)</f>
        <v>0</v>
      </c>
      <c r="BI234" s="152">
        <f>IF(U234="nulová",N234,0)</f>
        <v>0</v>
      </c>
      <c r="BJ234" s="21" t="s">
        <v>89</v>
      </c>
      <c r="BK234" s="152">
        <f>ROUND(L234*K234,2)</f>
        <v>0</v>
      </c>
      <c r="BL234" s="21" t="s">
        <v>251</v>
      </c>
      <c r="BM234" s="21" t="s">
        <v>868</v>
      </c>
    </row>
    <row r="235" s="1" customFormat="1" ht="25.5" customHeight="1">
      <c r="B235" s="46"/>
      <c r="C235" s="228" t="s">
        <v>638</v>
      </c>
      <c r="D235" s="228" t="s">
        <v>192</v>
      </c>
      <c r="E235" s="229" t="s">
        <v>869</v>
      </c>
      <c r="F235" s="230" t="s">
        <v>870</v>
      </c>
      <c r="G235" s="230"/>
      <c r="H235" s="230"/>
      <c r="I235" s="230"/>
      <c r="J235" s="231" t="s">
        <v>309</v>
      </c>
      <c r="K235" s="232">
        <v>6.7460000000000004</v>
      </c>
      <c r="L235" s="233">
        <v>0</v>
      </c>
      <c r="M235" s="234"/>
      <c r="N235" s="235">
        <f>ROUND(L235*K235,2)</f>
        <v>0</v>
      </c>
      <c r="O235" s="235"/>
      <c r="P235" s="235"/>
      <c r="Q235" s="235"/>
      <c r="R235" s="48"/>
      <c r="T235" s="236" t="s">
        <v>22</v>
      </c>
      <c r="U235" s="56" t="s">
        <v>46</v>
      </c>
      <c r="V235" s="47"/>
      <c r="W235" s="237">
        <f>V235*K235</f>
        <v>0</v>
      </c>
      <c r="X235" s="237">
        <v>0</v>
      </c>
      <c r="Y235" s="237">
        <f>X235*K235</f>
        <v>0</v>
      </c>
      <c r="Z235" s="237">
        <v>0</v>
      </c>
      <c r="AA235" s="238">
        <f>Z235*K235</f>
        <v>0</v>
      </c>
      <c r="AR235" s="21" t="s">
        <v>251</v>
      </c>
      <c r="AT235" s="21" t="s">
        <v>192</v>
      </c>
      <c r="AU235" s="21" t="s">
        <v>96</v>
      </c>
      <c r="AY235" s="21" t="s">
        <v>191</v>
      </c>
      <c r="BE235" s="152">
        <f>IF(U235="základní",N235,0)</f>
        <v>0</v>
      </c>
      <c r="BF235" s="152">
        <f>IF(U235="snížená",N235,0)</f>
        <v>0</v>
      </c>
      <c r="BG235" s="152">
        <f>IF(U235="zákl. přenesená",N235,0)</f>
        <v>0</v>
      </c>
      <c r="BH235" s="152">
        <f>IF(U235="sníž. přenesená",N235,0)</f>
        <v>0</v>
      </c>
      <c r="BI235" s="152">
        <f>IF(U235="nulová",N235,0)</f>
        <v>0</v>
      </c>
      <c r="BJ235" s="21" t="s">
        <v>89</v>
      </c>
      <c r="BK235" s="152">
        <f>ROUND(L235*K235,2)</f>
        <v>0</v>
      </c>
      <c r="BL235" s="21" t="s">
        <v>251</v>
      </c>
      <c r="BM235" s="21" t="s">
        <v>871</v>
      </c>
    </row>
    <row r="236" s="10" customFormat="1" ht="29.88" customHeight="1">
      <c r="B236" s="215"/>
      <c r="C236" s="216"/>
      <c r="D236" s="225" t="s">
        <v>668</v>
      </c>
      <c r="E236" s="225"/>
      <c r="F236" s="225"/>
      <c r="G236" s="225"/>
      <c r="H236" s="225"/>
      <c r="I236" s="225"/>
      <c r="J236" s="225"/>
      <c r="K236" s="225"/>
      <c r="L236" s="225"/>
      <c r="M236" s="225"/>
      <c r="N236" s="239">
        <f>BK236</f>
        <v>0</v>
      </c>
      <c r="O236" s="240"/>
      <c r="P236" s="240"/>
      <c r="Q236" s="240"/>
      <c r="R236" s="218"/>
      <c r="T236" s="219"/>
      <c r="U236" s="216"/>
      <c r="V236" s="216"/>
      <c r="W236" s="220">
        <f>SUM(W237:W242)</f>
        <v>0</v>
      </c>
      <c r="X236" s="216"/>
      <c r="Y236" s="220">
        <f>SUM(Y237:Y242)</f>
        <v>0</v>
      </c>
      <c r="Z236" s="216"/>
      <c r="AA236" s="221">
        <f>SUM(AA237:AA242)</f>
        <v>0</v>
      </c>
      <c r="AR236" s="222" t="s">
        <v>96</v>
      </c>
      <c r="AT236" s="223" t="s">
        <v>80</v>
      </c>
      <c r="AU236" s="223" t="s">
        <v>89</v>
      </c>
      <c r="AY236" s="222" t="s">
        <v>191</v>
      </c>
      <c r="BK236" s="224">
        <f>SUM(BK237:BK242)</f>
        <v>0</v>
      </c>
    </row>
    <row r="237" s="1" customFormat="1" ht="25.5" customHeight="1">
      <c r="B237" s="46"/>
      <c r="C237" s="228" t="s">
        <v>642</v>
      </c>
      <c r="D237" s="228" t="s">
        <v>192</v>
      </c>
      <c r="E237" s="229" t="s">
        <v>872</v>
      </c>
      <c r="F237" s="230" t="s">
        <v>873</v>
      </c>
      <c r="G237" s="230"/>
      <c r="H237" s="230"/>
      <c r="I237" s="230"/>
      <c r="J237" s="231" t="s">
        <v>874</v>
      </c>
      <c r="K237" s="232">
        <v>35.840000000000003</v>
      </c>
      <c r="L237" s="233">
        <v>0</v>
      </c>
      <c r="M237" s="234"/>
      <c r="N237" s="235">
        <f>ROUND(L237*K237,2)</f>
        <v>0</v>
      </c>
      <c r="O237" s="235"/>
      <c r="P237" s="235"/>
      <c r="Q237" s="235"/>
      <c r="R237" s="48"/>
      <c r="T237" s="236" t="s">
        <v>22</v>
      </c>
      <c r="U237" s="56" t="s">
        <v>46</v>
      </c>
      <c r="V237" s="47"/>
      <c r="W237" s="237">
        <f>V237*K237</f>
        <v>0</v>
      </c>
      <c r="X237" s="237">
        <v>5.0000000000000002E-05</v>
      </c>
      <c r="Y237" s="237">
        <f>X237*K237</f>
        <v>0</v>
      </c>
      <c r="Z237" s="237">
        <v>0</v>
      </c>
      <c r="AA237" s="238">
        <f>Z237*K237</f>
        <v>0</v>
      </c>
      <c r="AR237" s="21" t="s">
        <v>251</v>
      </c>
      <c r="AT237" s="21" t="s">
        <v>192</v>
      </c>
      <c r="AU237" s="21" t="s">
        <v>96</v>
      </c>
      <c r="AY237" s="21" t="s">
        <v>191</v>
      </c>
      <c r="BE237" s="152">
        <f>IF(U237="základní",N237,0)</f>
        <v>0</v>
      </c>
      <c r="BF237" s="152">
        <f>IF(U237="snížená",N237,0)</f>
        <v>0</v>
      </c>
      <c r="BG237" s="152">
        <f>IF(U237="zákl. přenesená",N237,0)</f>
        <v>0</v>
      </c>
      <c r="BH237" s="152">
        <f>IF(U237="sníž. přenesená",N237,0)</f>
        <v>0</v>
      </c>
      <c r="BI237" s="152">
        <f>IF(U237="nulová",N237,0)</f>
        <v>0</v>
      </c>
      <c r="BJ237" s="21" t="s">
        <v>89</v>
      </c>
      <c r="BK237" s="152">
        <f>ROUND(L237*K237,2)</f>
        <v>0</v>
      </c>
      <c r="BL237" s="21" t="s">
        <v>251</v>
      </c>
      <c r="BM237" s="21" t="s">
        <v>875</v>
      </c>
    </row>
    <row r="238" s="1" customFormat="1" ht="16.5" customHeight="1">
      <c r="B238" s="46"/>
      <c r="C238" s="47"/>
      <c r="D238" s="47"/>
      <c r="E238" s="47"/>
      <c r="F238" s="258" t="s">
        <v>876</v>
      </c>
      <c r="G238" s="67"/>
      <c r="H238" s="67"/>
      <c r="I238" s="67"/>
      <c r="J238" s="47"/>
      <c r="K238" s="47"/>
      <c r="L238" s="47"/>
      <c r="M238" s="47"/>
      <c r="N238" s="47"/>
      <c r="O238" s="47"/>
      <c r="P238" s="47"/>
      <c r="Q238" s="47"/>
      <c r="R238" s="48"/>
      <c r="T238" s="197"/>
      <c r="U238" s="47"/>
      <c r="V238" s="47"/>
      <c r="W238" s="47"/>
      <c r="X238" s="47"/>
      <c r="Y238" s="47"/>
      <c r="Z238" s="47"/>
      <c r="AA238" s="100"/>
      <c r="AT238" s="21" t="s">
        <v>312</v>
      </c>
      <c r="AU238" s="21" t="s">
        <v>96</v>
      </c>
    </row>
    <row r="239" s="1" customFormat="1" ht="25.5" customHeight="1">
      <c r="B239" s="46"/>
      <c r="C239" s="250" t="s">
        <v>646</v>
      </c>
      <c r="D239" s="250" t="s">
        <v>306</v>
      </c>
      <c r="E239" s="251" t="s">
        <v>877</v>
      </c>
      <c r="F239" s="252" t="s">
        <v>878</v>
      </c>
      <c r="G239" s="252"/>
      <c r="H239" s="252"/>
      <c r="I239" s="252"/>
      <c r="J239" s="253" t="s">
        <v>309</v>
      </c>
      <c r="K239" s="254">
        <v>0.0040000000000000001</v>
      </c>
      <c r="L239" s="255">
        <v>0</v>
      </c>
      <c r="M239" s="256"/>
      <c r="N239" s="257">
        <f>ROUND(L239*K239,2)</f>
        <v>0</v>
      </c>
      <c r="O239" s="235"/>
      <c r="P239" s="235"/>
      <c r="Q239" s="235"/>
      <c r="R239" s="48"/>
      <c r="T239" s="236" t="s">
        <v>22</v>
      </c>
      <c r="U239" s="56" t="s">
        <v>46</v>
      </c>
      <c r="V239" s="47"/>
      <c r="W239" s="237">
        <f>V239*K239</f>
        <v>0</v>
      </c>
      <c r="X239" s="237">
        <v>1</v>
      </c>
      <c r="Y239" s="237">
        <f>X239*K239</f>
        <v>0</v>
      </c>
      <c r="Z239" s="237">
        <v>0</v>
      </c>
      <c r="AA239" s="238">
        <f>Z239*K239</f>
        <v>0</v>
      </c>
      <c r="AR239" s="21" t="s">
        <v>531</v>
      </c>
      <c r="AT239" s="21" t="s">
        <v>306</v>
      </c>
      <c r="AU239" s="21" t="s">
        <v>96</v>
      </c>
      <c r="AY239" s="21" t="s">
        <v>191</v>
      </c>
      <c r="BE239" s="152">
        <f>IF(U239="základní",N239,0)</f>
        <v>0</v>
      </c>
      <c r="BF239" s="152">
        <f>IF(U239="snížená",N239,0)</f>
        <v>0</v>
      </c>
      <c r="BG239" s="152">
        <f>IF(U239="zákl. přenesená",N239,0)</f>
        <v>0</v>
      </c>
      <c r="BH239" s="152">
        <f>IF(U239="sníž. přenesená",N239,0)</f>
        <v>0</v>
      </c>
      <c r="BI239" s="152">
        <f>IF(U239="nulová",N239,0)</f>
        <v>0</v>
      </c>
      <c r="BJ239" s="21" t="s">
        <v>89</v>
      </c>
      <c r="BK239" s="152">
        <f>ROUND(L239*K239,2)</f>
        <v>0</v>
      </c>
      <c r="BL239" s="21" t="s">
        <v>251</v>
      </c>
      <c r="BM239" s="21" t="s">
        <v>879</v>
      </c>
    </row>
    <row r="240" s="1" customFormat="1" ht="16.5" customHeight="1">
      <c r="B240" s="46"/>
      <c r="C240" s="47"/>
      <c r="D240" s="47"/>
      <c r="E240" s="47"/>
      <c r="F240" s="258" t="s">
        <v>880</v>
      </c>
      <c r="G240" s="67"/>
      <c r="H240" s="67"/>
      <c r="I240" s="67"/>
      <c r="J240" s="47"/>
      <c r="K240" s="47"/>
      <c r="L240" s="47"/>
      <c r="M240" s="47"/>
      <c r="N240" s="47"/>
      <c r="O240" s="47"/>
      <c r="P240" s="47"/>
      <c r="Q240" s="47"/>
      <c r="R240" s="48"/>
      <c r="T240" s="197"/>
      <c r="U240" s="47"/>
      <c r="V240" s="47"/>
      <c r="W240" s="47"/>
      <c r="X240" s="47"/>
      <c r="Y240" s="47"/>
      <c r="Z240" s="47"/>
      <c r="AA240" s="100"/>
      <c r="AT240" s="21" t="s">
        <v>312</v>
      </c>
      <c r="AU240" s="21" t="s">
        <v>96</v>
      </c>
    </row>
    <row r="241" s="1" customFormat="1" ht="25.5" customHeight="1">
      <c r="B241" s="46"/>
      <c r="C241" s="250" t="s">
        <v>651</v>
      </c>
      <c r="D241" s="250" t="s">
        <v>306</v>
      </c>
      <c r="E241" s="251" t="s">
        <v>881</v>
      </c>
      <c r="F241" s="252" t="s">
        <v>882</v>
      </c>
      <c r="G241" s="252"/>
      <c r="H241" s="252"/>
      <c r="I241" s="252"/>
      <c r="J241" s="253" t="s">
        <v>309</v>
      </c>
      <c r="K241" s="254">
        <v>0.035999999999999997</v>
      </c>
      <c r="L241" s="255">
        <v>0</v>
      </c>
      <c r="M241" s="256"/>
      <c r="N241" s="257">
        <f>ROUND(L241*K241,2)</f>
        <v>0</v>
      </c>
      <c r="O241" s="235"/>
      <c r="P241" s="235"/>
      <c r="Q241" s="235"/>
      <c r="R241" s="48"/>
      <c r="T241" s="236" t="s">
        <v>22</v>
      </c>
      <c r="U241" s="56" t="s">
        <v>46</v>
      </c>
      <c r="V241" s="47"/>
      <c r="W241" s="237">
        <f>V241*K241</f>
        <v>0</v>
      </c>
      <c r="X241" s="237">
        <v>1</v>
      </c>
      <c r="Y241" s="237">
        <f>X241*K241</f>
        <v>0</v>
      </c>
      <c r="Z241" s="237">
        <v>0</v>
      </c>
      <c r="AA241" s="238">
        <f>Z241*K241</f>
        <v>0</v>
      </c>
      <c r="AR241" s="21" t="s">
        <v>531</v>
      </c>
      <c r="AT241" s="21" t="s">
        <v>306</v>
      </c>
      <c r="AU241" s="21" t="s">
        <v>96</v>
      </c>
      <c r="AY241" s="21" t="s">
        <v>191</v>
      </c>
      <c r="BE241" s="152">
        <f>IF(U241="základní",N241,0)</f>
        <v>0</v>
      </c>
      <c r="BF241" s="152">
        <f>IF(U241="snížená",N241,0)</f>
        <v>0</v>
      </c>
      <c r="BG241" s="152">
        <f>IF(U241="zákl. přenesená",N241,0)</f>
        <v>0</v>
      </c>
      <c r="BH241" s="152">
        <f>IF(U241="sníž. přenesená",N241,0)</f>
        <v>0</v>
      </c>
      <c r="BI241" s="152">
        <f>IF(U241="nulová",N241,0)</f>
        <v>0</v>
      </c>
      <c r="BJ241" s="21" t="s">
        <v>89</v>
      </c>
      <c r="BK241" s="152">
        <f>ROUND(L241*K241,2)</f>
        <v>0</v>
      </c>
      <c r="BL241" s="21" t="s">
        <v>251</v>
      </c>
      <c r="BM241" s="21" t="s">
        <v>883</v>
      </c>
    </row>
    <row r="242" s="1" customFormat="1" ht="16.5" customHeight="1">
      <c r="B242" s="46"/>
      <c r="C242" s="47"/>
      <c r="D242" s="47"/>
      <c r="E242" s="47"/>
      <c r="F242" s="258" t="s">
        <v>884</v>
      </c>
      <c r="G242" s="67"/>
      <c r="H242" s="67"/>
      <c r="I242" s="67"/>
      <c r="J242" s="47"/>
      <c r="K242" s="47"/>
      <c r="L242" s="47"/>
      <c r="M242" s="47"/>
      <c r="N242" s="47"/>
      <c r="O242" s="47"/>
      <c r="P242" s="47"/>
      <c r="Q242" s="47"/>
      <c r="R242" s="48"/>
      <c r="T242" s="197"/>
      <c r="U242" s="47"/>
      <c r="V242" s="47"/>
      <c r="W242" s="47"/>
      <c r="X242" s="47"/>
      <c r="Y242" s="47"/>
      <c r="Z242" s="47"/>
      <c r="AA242" s="100"/>
      <c r="AT242" s="21" t="s">
        <v>312</v>
      </c>
      <c r="AU242" s="21" t="s">
        <v>96</v>
      </c>
    </row>
    <row r="243" s="10" customFormat="1" ht="29.88" customHeight="1">
      <c r="B243" s="215"/>
      <c r="C243" s="216"/>
      <c r="D243" s="225" t="s">
        <v>422</v>
      </c>
      <c r="E243" s="225"/>
      <c r="F243" s="225"/>
      <c r="G243" s="225"/>
      <c r="H243" s="225"/>
      <c r="I243" s="225"/>
      <c r="J243" s="225"/>
      <c r="K243" s="225"/>
      <c r="L243" s="225"/>
      <c r="M243" s="225"/>
      <c r="N243" s="226">
        <f>BK243</f>
        <v>0</v>
      </c>
      <c r="O243" s="227"/>
      <c r="P243" s="227"/>
      <c r="Q243" s="227"/>
      <c r="R243" s="218"/>
      <c r="T243" s="219"/>
      <c r="U243" s="216"/>
      <c r="V243" s="216"/>
      <c r="W243" s="220">
        <f>SUM(W244:W245)</f>
        <v>0</v>
      </c>
      <c r="X243" s="216"/>
      <c r="Y243" s="220">
        <f>SUM(Y244:Y245)</f>
        <v>0</v>
      </c>
      <c r="Z243" s="216"/>
      <c r="AA243" s="221">
        <f>SUM(AA244:AA245)</f>
        <v>0</v>
      </c>
      <c r="AR243" s="222" t="s">
        <v>96</v>
      </c>
      <c r="AT243" s="223" t="s">
        <v>80</v>
      </c>
      <c r="AU243" s="223" t="s">
        <v>89</v>
      </c>
      <c r="AY243" s="222" t="s">
        <v>191</v>
      </c>
      <c r="BK243" s="224">
        <f>SUM(BK244:BK245)</f>
        <v>0</v>
      </c>
    </row>
    <row r="244" s="1" customFormat="1" ht="38.25" customHeight="1">
      <c r="B244" s="46"/>
      <c r="C244" s="228" t="s">
        <v>655</v>
      </c>
      <c r="D244" s="228" t="s">
        <v>192</v>
      </c>
      <c r="E244" s="229" t="s">
        <v>647</v>
      </c>
      <c r="F244" s="230" t="s">
        <v>648</v>
      </c>
      <c r="G244" s="230"/>
      <c r="H244" s="230"/>
      <c r="I244" s="230"/>
      <c r="J244" s="231" t="s">
        <v>304</v>
      </c>
      <c r="K244" s="232">
        <v>48.869999999999997</v>
      </c>
      <c r="L244" s="233">
        <v>0</v>
      </c>
      <c r="M244" s="234"/>
      <c r="N244" s="235">
        <f>ROUND(L244*K244,2)</f>
        <v>0</v>
      </c>
      <c r="O244" s="235"/>
      <c r="P244" s="235"/>
      <c r="Q244" s="235"/>
      <c r="R244" s="48"/>
      <c r="T244" s="236" t="s">
        <v>22</v>
      </c>
      <c r="U244" s="56" t="s">
        <v>46</v>
      </c>
      <c r="V244" s="47"/>
      <c r="W244" s="237">
        <f>V244*K244</f>
        <v>0</v>
      </c>
      <c r="X244" s="237">
        <v>0.00013999999999999999</v>
      </c>
      <c r="Y244" s="237">
        <f>X244*K244</f>
        <v>0</v>
      </c>
      <c r="Z244" s="237">
        <v>0</v>
      </c>
      <c r="AA244" s="238">
        <f>Z244*K244</f>
        <v>0</v>
      </c>
      <c r="AR244" s="21" t="s">
        <v>251</v>
      </c>
      <c r="AT244" s="21" t="s">
        <v>192</v>
      </c>
      <c r="AU244" s="21" t="s">
        <v>96</v>
      </c>
      <c r="AY244" s="21" t="s">
        <v>191</v>
      </c>
      <c r="BE244" s="152">
        <f>IF(U244="základní",N244,0)</f>
        <v>0</v>
      </c>
      <c r="BF244" s="152">
        <f>IF(U244="snížená",N244,0)</f>
        <v>0</v>
      </c>
      <c r="BG244" s="152">
        <f>IF(U244="zákl. přenesená",N244,0)</f>
        <v>0</v>
      </c>
      <c r="BH244" s="152">
        <f>IF(U244="sníž. přenesená",N244,0)</f>
        <v>0</v>
      </c>
      <c r="BI244" s="152">
        <f>IF(U244="nulová",N244,0)</f>
        <v>0</v>
      </c>
      <c r="BJ244" s="21" t="s">
        <v>89</v>
      </c>
      <c r="BK244" s="152">
        <f>ROUND(L244*K244,2)</f>
        <v>0</v>
      </c>
      <c r="BL244" s="21" t="s">
        <v>251</v>
      </c>
      <c r="BM244" s="21" t="s">
        <v>885</v>
      </c>
    </row>
    <row r="245" s="1" customFormat="1" ht="24" customHeight="1">
      <c r="B245" s="46"/>
      <c r="C245" s="47"/>
      <c r="D245" s="47"/>
      <c r="E245" s="47"/>
      <c r="F245" s="258" t="s">
        <v>886</v>
      </c>
      <c r="G245" s="67"/>
      <c r="H245" s="67"/>
      <c r="I245" s="67"/>
      <c r="J245" s="47"/>
      <c r="K245" s="47"/>
      <c r="L245" s="47"/>
      <c r="M245" s="47"/>
      <c r="N245" s="47"/>
      <c r="O245" s="47"/>
      <c r="P245" s="47"/>
      <c r="Q245" s="47"/>
      <c r="R245" s="48"/>
      <c r="T245" s="197"/>
      <c r="U245" s="47"/>
      <c r="V245" s="47"/>
      <c r="W245" s="47"/>
      <c r="X245" s="47"/>
      <c r="Y245" s="47"/>
      <c r="Z245" s="47"/>
      <c r="AA245" s="100"/>
      <c r="AT245" s="21" t="s">
        <v>312</v>
      </c>
      <c r="AU245" s="21" t="s">
        <v>96</v>
      </c>
    </row>
    <row r="246" s="1" customFormat="1" ht="49.92" customHeight="1">
      <c r="B246" s="46"/>
      <c r="C246" s="47"/>
      <c r="D246" s="217" t="s">
        <v>282</v>
      </c>
      <c r="E246" s="47"/>
      <c r="F246" s="47"/>
      <c r="G246" s="47"/>
      <c r="H246" s="47"/>
      <c r="I246" s="47"/>
      <c r="J246" s="47"/>
      <c r="K246" s="47"/>
      <c r="L246" s="47"/>
      <c r="M246" s="47"/>
      <c r="N246" s="261">
        <f>BK246</f>
        <v>0</v>
      </c>
      <c r="O246" s="262"/>
      <c r="P246" s="262"/>
      <c r="Q246" s="262"/>
      <c r="R246" s="48"/>
      <c r="T246" s="197"/>
      <c r="U246" s="47"/>
      <c r="V246" s="47"/>
      <c r="W246" s="47"/>
      <c r="X246" s="47"/>
      <c r="Y246" s="47"/>
      <c r="Z246" s="47"/>
      <c r="AA246" s="100"/>
      <c r="AT246" s="21" t="s">
        <v>80</v>
      </c>
      <c r="AU246" s="21" t="s">
        <v>81</v>
      </c>
      <c r="AY246" s="21" t="s">
        <v>283</v>
      </c>
      <c r="BK246" s="152">
        <f>SUM(BK247:BK251)</f>
        <v>0</v>
      </c>
    </row>
    <row r="247" s="1" customFormat="1" ht="22.32" customHeight="1">
      <c r="B247" s="46"/>
      <c r="C247" s="243" t="s">
        <v>22</v>
      </c>
      <c r="D247" s="243" t="s">
        <v>192</v>
      </c>
      <c r="E247" s="244" t="s">
        <v>22</v>
      </c>
      <c r="F247" s="245" t="s">
        <v>22</v>
      </c>
      <c r="G247" s="245"/>
      <c r="H247" s="245"/>
      <c r="I247" s="245"/>
      <c r="J247" s="246" t="s">
        <v>22</v>
      </c>
      <c r="K247" s="247"/>
      <c r="L247" s="233"/>
      <c r="M247" s="235"/>
      <c r="N247" s="235">
        <f>BK247</f>
        <v>0</v>
      </c>
      <c r="O247" s="235"/>
      <c r="P247" s="235"/>
      <c r="Q247" s="235"/>
      <c r="R247" s="48"/>
      <c r="T247" s="236" t="s">
        <v>22</v>
      </c>
      <c r="U247" s="248" t="s">
        <v>46</v>
      </c>
      <c r="V247" s="47"/>
      <c r="W247" s="47"/>
      <c r="X247" s="47"/>
      <c r="Y247" s="47"/>
      <c r="Z247" s="47"/>
      <c r="AA247" s="100"/>
      <c r="AT247" s="21" t="s">
        <v>283</v>
      </c>
      <c r="AU247" s="21" t="s">
        <v>89</v>
      </c>
      <c r="AY247" s="21" t="s">
        <v>283</v>
      </c>
      <c r="BE247" s="152">
        <f>IF(U247="základní",N247,0)</f>
        <v>0</v>
      </c>
      <c r="BF247" s="152">
        <f>IF(U247="snížená",N247,0)</f>
        <v>0</v>
      </c>
      <c r="BG247" s="152">
        <f>IF(U247="zákl. přenesená",N247,0)</f>
        <v>0</v>
      </c>
      <c r="BH247" s="152">
        <f>IF(U247="sníž. přenesená",N247,0)</f>
        <v>0</v>
      </c>
      <c r="BI247" s="152">
        <f>IF(U247="nulová",N247,0)</f>
        <v>0</v>
      </c>
      <c r="BJ247" s="21" t="s">
        <v>89</v>
      </c>
      <c r="BK247" s="152">
        <f>L247*K247</f>
        <v>0</v>
      </c>
    </row>
    <row r="248" s="1" customFormat="1" ht="22.32" customHeight="1">
      <c r="B248" s="46"/>
      <c r="C248" s="243" t="s">
        <v>22</v>
      </c>
      <c r="D248" s="243" t="s">
        <v>192</v>
      </c>
      <c r="E248" s="244" t="s">
        <v>22</v>
      </c>
      <c r="F248" s="245" t="s">
        <v>22</v>
      </c>
      <c r="G248" s="245"/>
      <c r="H248" s="245"/>
      <c r="I248" s="245"/>
      <c r="J248" s="246" t="s">
        <v>22</v>
      </c>
      <c r="K248" s="247"/>
      <c r="L248" s="233"/>
      <c r="M248" s="235"/>
      <c r="N248" s="235">
        <f>BK248</f>
        <v>0</v>
      </c>
      <c r="O248" s="235"/>
      <c r="P248" s="235"/>
      <c r="Q248" s="235"/>
      <c r="R248" s="48"/>
      <c r="T248" s="236" t="s">
        <v>22</v>
      </c>
      <c r="U248" s="248" t="s">
        <v>46</v>
      </c>
      <c r="V248" s="47"/>
      <c r="W248" s="47"/>
      <c r="X248" s="47"/>
      <c r="Y248" s="47"/>
      <c r="Z248" s="47"/>
      <c r="AA248" s="100"/>
      <c r="AT248" s="21" t="s">
        <v>283</v>
      </c>
      <c r="AU248" s="21" t="s">
        <v>89</v>
      </c>
      <c r="AY248" s="21" t="s">
        <v>283</v>
      </c>
      <c r="BE248" s="152">
        <f>IF(U248="základní",N248,0)</f>
        <v>0</v>
      </c>
      <c r="BF248" s="152">
        <f>IF(U248="snížená",N248,0)</f>
        <v>0</v>
      </c>
      <c r="BG248" s="152">
        <f>IF(U248="zákl. přenesená",N248,0)</f>
        <v>0</v>
      </c>
      <c r="BH248" s="152">
        <f>IF(U248="sníž. přenesená",N248,0)</f>
        <v>0</v>
      </c>
      <c r="BI248" s="152">
        <f>IF(U248="nulová",N248,0)</f>
        <v>0</v>
      </c>
      <c r="BJ248" s="21" t="s">
        <v>89</v>
      </c>
      <c r="BK248" s="152">
        <f>L248*K248</f>
        <v>0</v>
      </c>
    </row>
    <row r="249" s="1" customFormat="1" ht="22.32" customHeight="1">
      <c r="B249" s="46"/>
      <c r="C249" s="243" t="s">
        <v>22</v>
      </c>
      <c r="D249" s="243" t="s">
        <v>192</v>
      </c>
      <c r="E249" s="244" t="s">
        <v>22</v>
      </c>
      <c r="F249" s="245" t="s">
        <v>22</v>
      </c>
      <c r="G249" s="245"/>
      <c r="H249" s="245"/>
      <c r="I249" s="245"/>
      <c r="J249" s="246" t="s">
        <v>22</v>
      </c>
      <c r="K249" s="247"/>
      <c r="L249" s="233"/>
      <c r="M249" s="235"/>
      <c r="N249" s="235">
        <f>BK249</f>
        <v>0</v>
      </c>
      <c r="O249" s="235"/>
      <c r="P249" s="235"/>
      <c r="Q249" s="235"/>
      <c r="R249" s="48"/>
      <c r="T249" s="236" t="s">
        <v>22</v>
      </c>
      <c r="U249" s="248" t="s">
        <v>46</v>
      </c>
      <c r="V249" s="47"/>
      <c r="W249" s="47"/>
      <c r="X249" s="47"/>
      <c r="Y249" s="47"/>
      <c r="Z249" s="47"/>
      <c r="AA249" s="100"/>
      <c r="AT249" s="21" t="s">
        <v>283</v>
      </c>
      <c r="AU249" s="21" t="s">
        <v>89</v>
      </c>
      <c r="AY249" s="21" t="s">
        <v>283</v>
      </c>
      <c r="BE249" s="152">
        <f>IF(U249="základní",N249,0)</f>
        <v>0</v>
      </c>
      <c r="BF249" s="152">
        <f>IF(U249="snížená",N249,0)</f>
        <v>0</v>
      </c>
      <c r="BG249" s="152">
        <f>IF(U249="zákl. přenesená",N249,0)</f>
        <v>0</v>
      </c>
      <c r="BH249" s="152">
        <f>IF(U249="sníž. přenesená",N249,0)</f>
        <v>0</v>
      </c>
      <c r="BI249" s="152">
        <f>IF(U249="nulová",N249,0)</f>
        <v>0</v>
      </c>
      <c r="BJ249" s="21" t="s">
        <v>89</v>
      </c>
      <c r="BK249" s="152">
        <f>L249*K249</f>
        <v>0</v>
      </c>
    </row>
    <row r="250" s="1" customFormat="1" ht="22.32" customHeight="1">
      <c r="B250" s="46"/>
      <c r="C250" s="243" t="s">
        <v>22</v>
      </c>
      <c r="D250" s="243" t="s">
        <v>192</v>
      </c>
      <c r="E250" s="244" t="s">
        <v>22</v>
      </c>
      <c r="F250" s="245" t="s">
        <v>22</v>
      </c>
      <c r="G250" s="245"/>
      <c r="H250" s="245"/>
      <c r="I250" s="245"/>
      <c r="J250" s="246" t="s">
        <v>22</v>
      </c>
      <c r="K250" s="247"/>
      <c r="L250" s="233"/>
      <c r="M250" s="235"/>
      <c r="N250" s="235">
        <f>BK250</f>
        <v>0</v>
      </c>
      <c r="O250" s="235"/>
      <c r="P250" s="235"/>
      <c r="Q250" s="235"/>
      <c r="R250" s="48"/>
      <c r="T250" s="236" t="s">
        <v>22</v>
      </c>
      <c r="U250" s="248" t="s">
        <v>46</v>
      </c>
      <c r="V250" s="47"/>
      <c r="W250" s="47"/>
      <c r="X250" s="47"/>
      <c r="Y250" s="47"/>
      <c r="Z250" s="47"/>
      <c r="AA250" s="100"/>
      <c r="AT250" s="21" t="s">
        <v>283</v>
      </c>
      <c r="AU250" s="21" t="s">
        <v>89</v>
      </c>
      <c r="AY250" s="21" t="s">
        <v>283</v>
      </c>
      <c r="BE250" s="152">
        <f>IF(U250="základní",N250,0)</f>
        <v>0</v>
      </c>
      <c r="BF250" s="152">
        <f>IF(U250="snížená",N250,0)</f>
        <v>0</v>
      </c>
      <c r="BG250" s="152">
        <f>IF(U250="zákl. přenesená",N250,0)</f>
        <v>0</v>
      </c>
      <c r="BH250" s="152">
        <f>IF(U250="sníž. přenesená",N250,0)</f>
        <v>0</v>
      </c>
      <c r="BI250" s="152">
        <f>IF(U250="nulová",N250,0)</f>
        <v>0</v>
      </c>
      <c r="BJ250" s="21" t="s">
        <v>89</v>
      </c>
      <c r="BK250" s="152">
        <f>L250*K250</f>
        <v>0</v>
      </c>
    </row>
    <row r="251" s="1" customFormat="1" ht="22.32" customHeight="1">
      <c r="B251" s="46"/>
      <c r="C251" s="243" t="s">
        <v>22</v>
      </c>
      <c r="D251" s="243" t="s">
        <v>192</v>
      </c>
      <c r="E251" s="244" t="s">
        <v>22</v>
      </c>
      <c r="F251" s="245" t="s">
        <v>22</v>
      </c>
      <c r="G251" s="245"/>
      <c r="H251" s="245"/>
      <c r="I251" s="245"/>
      <c r="J251" s="246" t="s">
        <v>22</v>
      </c>
      <c r="K251" s="247"/>
      <c r="L251" s="233"/>
      <c r="M251" s="235"/>
      <c r="N251" s="235">
        <f>BK251</f>
        <v>0</v>
      </c>
      <c r="O251" s="235"/>
      <c r="P251" s="235"/>
      <c r="Q251" s="235"/>
      <c r="R251" s="48"/>
      <c r="T251" s="236" t="s">
        <v>22</v>
      </c>
      <c r="U251" s="248" t="s">
        <v>46</v>
      </c>
      <c r="V251" s="72"/>
      <c r="W251" s="72"/>
      <c r="X251" s="72"/>
      <c r="Y251" s="72"/>
      <c r="Z251" s="72"/>
      <c r="AA251" s="74"/>
      <c r="AT251" s="21" t="s">
        <v>283</v>
      </c>
      <c r="AU251" s="21" t="s">
        <v>89</v>
      </c>
      <c r="AY251" s="21" t="s">
        <v>283</v>
      </c>
      <c r="BE251" s="152">
        <f>IF(U251="základní",N251,0)</f>
        <v>0</v>
      </c>
      <c r="BF251" s="152">
        <f>IF(U251="snížená",N251,0)</f>
        <v>0</v>
      </c>
      <c r="BG251" s="152">
        <f>IF(U251="zákl. přenesená",N251,0)</f>
        <v>0</v>
      </c>
      <c r="BH251" s="152">
        <f>IF(U251="sníž. přenesená",N251,0)</f>
        <v>0</v>
      </c>
      <c r="BI251" s="152">
        <f>IF(U251="nulová",N251,0)</f>
        <v>0</v>
      </c>
      <c r="BJ251" s="21" t="s">
        <v>89</v>
      </c>
      <c r="BK251" s="152">
        <f>L251*K251</f>
        <v>0</v>
      </c>
    </row>
    <row r="252" s="1" customFormat="1" ht="6.96" customHeight="1">
      <c r="B252" s="75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7"/>
    </row>
  </sheetData>
  <sheetProtection sheet="1" objects="1" scenarios="1" spinCount="10" saltValue="Q6krUx/tDBkFb6UQzjrK3VyIhBAelMC3Fvj7rrKxA/e0nphwHEp8e7oQzF8d8TyAy7B+LQ3xLpdeCKqvq7fFTg==" hashValue="PZ2y/aaEMezUWazNjco8NfxAaF77UT253+q2ts8VoU84l8NgDnXyO40mLtcH0EJxVmNnaUFvAcgihnXO6l58sQ==" algorithmName="SHA-512" password="CC35"/>
  <mergeCells count="336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N100:Q100"/>
    <mergeCell ref="N101:Q101"/>
    <mergeCell ref="N103:Q103"/>
    <mergeCell ref="D104:H104"/>
    <mergeCell ref="N104:Q104"/>
    <mergeCell ref="D105:H105"/>
    <mergeCell ref="N105:Q105"/>
    <mergeCell ref="D106:H106"/>
    <mergeCell ref="N106:Q106"/>
    <mergeCell ref="D107:H107"/>
    <mergeCell ref="N107:Q107"/>
    <mergeCell ref="D108:H108"/>
    <mergeCell ref="N108:Q108"/>
    <mergeCell ref="N109:Q109"/>
    <mergeCell ref="L111:Q111"/>
    <mergeCell ref="C117:Q117"/>
    <mergeCell ref="F119:P119"/>
    <mergeCell ref="F120:P120"/>
    <mergeCell ref="F121:P121"/>
    <mergeCell ref="M123:P123"/>
    <mergeCell ref="M125:Q125"/>
    <mergeCell ref="M126:Q126"/>
    <mergeCell ref="F128:I128"/>
    <mergeCell ref="L128:M128"/>
    <mergeCell ref="N128:Q128"/>
    <mergeCell ref="F132:I132"/>
    <mergeCell ref="L132:M132"/>
    <mergeCell ref="N132:Q132"/>
    <mergeCell ref="F133:I133"/>
    <mergeCell ref="F134:I134"/>
    <mergeCell ref="L134:M134"/>
    <mergeCell ref="N134:Q134"/>
    <mergeCell ref="F135:I135"/>
    <mergeCell ref="F136:I136"/>
    <mergeCell ref="L136:M136"/>
    <mergeCell ref="N136:Q136"/>
    <mergeCell ref="F137:I137"/>
    <mergeCell ref="L137:M137"/>
    <mergeCell ref="N137:Q137"/>
    <mergeCell ref="F138:I138"/>
    <mergeCell ref="L138:M138"/>
    <mergeCell ref="N138:Q138"/>
    <mergeCell ref="F139:I139"/>
    <mergeCell ref="F140:I140"/>
    <mergeCell ref="L140:M140"/>
    <mergeCell ref="N140:Q140"/>
    <mergeCell ref="F141:I141"/>
    <mergeCell ref="F142:I142"/>
    <mergeCell ref="L142:M142"/>
    <mergeCell ref="N142:Q142"/>
    <mergeCell ref="F143:I143"/>
    <mergeCell ref="F144:I144"/>
    <mergeCell ref="L144:M144"/>
    <mergeCell ref="N144:Q144"/>
    <mergeCell ref="F145:I145"/>
    <mergeCell ref="F146:I146"/>
    <mergeCell ref="L146:M146"/>
    <mergeCell ref="N146:Q146"/>
    <mergeCell ref="F147:I147"/>
    <mergeCell ref="F148:I148"/>
    <mergeCell ref="L148:M148"/>
    <mergeCell ref="N148:Q148"/>
    <mergeCell ref="F149:I149"/>
    <mergeCell ref="F150:I150"/>
    <mergeCell ref="L150:M150"/>
    <mergeCell ref="N150:Q150"/>
    <mergeCell ref="F151:I151"/>
    <mergeCell ref="F152:I152"/>
    <mergeCell ref="L152:M152"/>
    <mergeCell ref="N152:Q152"/>
    <mergeCell ref="F153:I153"/>
    <mergeCell ref="L153:M153"/>
    <mergeCell ref="N153:Q153"/>
    <mergeCell ref="F154:I154"/>
    <mergeCell ref="F155:I155"/>
    <mergeCell ref="L155:M155"/>
    <mergeCell ref="N155:Q155"/>
    <mergeCell ref="F156:I156"/>
    <mergeCell ref="F157:I157"/>
    <mergeCell ref="L157:M157"/>
    <mergeCell ref="N157:Q157"/>
    <mergeCell ref="F158:I158"/>
    <mergeCell ref="F159:I159"/>
    <mergeCell ref="L159:M159"/>
    <mergeCell ref="N159:Q159"/>
    <mergeCell ref="F160:I160"/>
    <mergeCell ref="F161:I161"/>
    <mergeCell ref="L161:M161"/>
    <mergeCell ref="N161:Q161"/>
    <mergeCell ref="F162:I162"/>
    <mergeCell ref="F163:I163"/>
    <mergeCell ref="L163:M163"/>
    <mergeCell ref="N163:Q163"/>
    <mergeCell ref="F164:I164"/>
    <mergeCell ref="L164:M164"/>
    <mergeCell ref="N164:Q164"/>
    <mergeCell ref="F165:I165"/>
    <mergeCell ref="L165:M165"/>
    <mergeCell ref="N165:Q165"/>
    <mergeCell ref="F166:I166"/>
    <mergeCell ref="L166:M166"/>
    <mergeCell ref="N166:Q166"/>
    <mergeCell ref="F167:I167"/>
    <mergeCell ref="F168:I168"/>
    <mergeCell ref="L168:M168"/>
    <mergeCell ref="N168:Q168"/>
    <mergeCell ref="F169:I169"/>
    <mergeCell ref="F170:I170"/>
    <mergeCell ref="L170:M170"/>
    <mergeCell ref="N170:Q170"/>
    <mergeCell ref="F171:I171"/>
    <mergeCell ref="F172:I172"/>
    <mergeCell ref="L172:M172"/>
    <mergeCell ref="N172:Q172"/>
    <mergeCell ref="F173:I173"/>
    <mergeCell ref="F174:I174"/>
    <mergeCell ref="L174:M174"/>
    <mergeCell ref="N174:Q174"/>
    <mergeCell ref="F175:I175"/>
    <mergeCell ref="F176:I176"/>
    <mergeCell ref="L176:M176"/>
    <mergeCell ref="N176:Q176"/>
    <mergeCell ref="F177:I177"/>
    <mergeCell ref="F178:I178"/>
    <mergeCell ref="L178:M178"/>
    <mergeCell ref="N178:Q178"/>
    <mergeCell ref="F179:I179"/>
    <mergeCell ref="L179:M179"/>
    <mergeCell ref="N179:Q179"/>
    <mergeCell ref="F180:I180"/>
    <mergeCell ref="F181:I181"/>
    <mergeCell ref="L181:M181"/>
    <mergeCell ref="N181:Q181"/>
    <mergeCell ref="F182:I182"/>
    <mergeCell ref="F183:I183"/>
    <mergeCell ref="L183:M183"/>
    <mergeCell ref="N183:Q183"/>
    <mergeCell ref="F184:I184"/>
    <mergeCell ref="L184:M184"/>
    <mergeCell ref="N184:Q184"/>
    <mergeCell ref="F185:I185"/>
    <mergeCell ref="L185:M185"/>
    <mergeCell ref="N185:Q185"/>
    <mergeCell ref="F187:I187"/>
    <mergeCell ref="L187:M187"/>
    <mergeCell ref="N187:Q187"/>
    <mergeCell ref="F188:I188"/>
    <mergeCell ref="F189:I189"/>
    <mergeCell ref="L189:M189"/>
    <mergeCell ref="N189:Q189"/>
    <mergeCell ref="F190:I190"/>
    <mergeCell ref="F191:I191"/>
    <mergeCell ref="L191:M191"/>
    <mergeCell ref="N191:Q191"/>
    <mergeCell ref="F192:I192"/>
    <mergeCell ref="F193:I193"/>
    <mergeCell ref="L193:M193"/>
    <mergeCell ref="N193:Q193"/>
    <mergeCell ref="F194:I194"/>
    <mergeCell ref="L194:M194"/>
    <mergeCell ref="N194:Q194"/>
    <mergeCell ref="F195:I195"/>
    <mergeCell ref="F196:I196"/>
    <mergeCell ref="L196:M196"/>
    <mergeCell ref="N196:Q196"/>
    <mergeCell ref="F197:I197"/>
    <mergeCell ref="F198:I198"/>
    <mergeCell ref="L198:M198"/>
    <mergeCell ref="N198:Q198"/>
    <mergeCell ref="F199:I199"/>
    <mergeCell ref="L199:M199"/>
    <mergeCell ref="N199:Q199"/>
    <mergeCell ref="F200:I200"/>
    <mergeCell ref="F202:I202"/>
    <mergeCell ref="L202:M202"/>
    <mergeCell ref="N202:Q202"/>
    <mergeCell ref="F203:I203"/>
    <mergeCell ref="F204:I204"/>
    <mergeCell ref="L204:M204"/>
    <mergeCell ref="N204:Q204"/>
    <mergeCell ref="F205:I205"/>
    <mergeCell ref="F206:I206"/>
    <mergeCell ref="L206:M206"/>
    <mergeCell ref="N206:Q206"/>
    <mergeCell ref="F208:I208"/>
    <mergeCell ref="L208:M208"/>
    <mergeCell ref="N208:Q208"/>
    <mergeCell ref="F209:I209"/>
    <mergeCell ref="L209:M209"/>
    <mergeCell ref="N209:Q209"/>
    <mergeCell ref="F211:I211"/>
    <mergeCell ref="L211:M211"/>
    <mergeCell ref="N211:Q211"/>
    <mergeCell ref="F213:I213"/>
    <mergeCell ref="L213:M213"/>
    <mergeCell ref="N213:Q213"/>
    <mergeCell ref="F216:I216"/>
    <mergeCell ref="L216:M216"/>
    <mergeCell ref="N216:Q216"/>
    <mergeCell ref="F217:I217"/>
    <mergeCell ref="F218:I218"/>
    <mergeCell ref="L218:M218"/>
    <mergeCell ref="N218:Q218"/>
    <mergeCell ref="F219:I219"/>
    <mergeCell ref="L219:M219"/>
    <mergeCell ref="N219:Q219"/>
    <mergeCell ref="F220:I220"/>
    <mergeCell ref="F221:I221"/>
    <mergeCell ref="L221:M221"/>
    <mergeCell ref="N221:Q221"/>
    <mergeCell ref="F222:I222"/>
    <mergeCell ref="L222:M222"/>
    <mergeCell ref="N222:Q222"/>
    <mergeCell ref="F223:I223"/>
    <mergeCell ref="F224:I224"/>
    <mergeCell ref="L224:M224"/>
    <mergeCell ref="N224:Q224"/>
    <mergeCell ref="F225:I225"/>
    <mergeCell ref="F226:I226"/>
    <mergeCell ref="L226:M226"/>
    <mergeCell ref="N226:Q226"/>
    <mergeCell ref="F227:I227"/>
    <mergeCell ref="F228:I228"/>
    <mergeCell ref="L228:M228"/>
    <mergeCell ref="N228:Q228"/>
    <mergeCell ref="F229:I229"/>
    <mergeCell ref="F230:I230"/>
    <mergeCell ref="L230:M230"/>
    <mergeCell ref="N230:Q230"/>
    <mergeCell ref="F231:I231"/>
    <mergeCell ref="F232:I232"/>
    <mergeCell ref="L232:M232"/>
    <mergeCell ref="N232:Q232"/>
    <mergeCell ref="F233:I233"/>
    <mergeCell ref="F234:I234"/>
    <mergeCell ref="L234:M234"/>
    <mergeCell ref="N234:Q234"/>
    <mergeCell ref="F235:I235"/>
    <mergeCell ref="L235:M235"/>
    <mergeCell ref="N235:Q235"/>
    <mergeCell ref="F237:I237"/>
    <mergeCell ref="L237:M237"/>
    <mergeCell ref="N237:Q237"/>
    <mergeCell ref="F238:I238"/>
    <mergeCell ref="F239:I239"/>
    <mergeCell ref="L239:M239"/>
    <mergeCell ref="N239:Q239"/>
    <mergeCell ref="F240:I240"/>
    <mergeCell ref="F241:I241"/>
    <mergeCell ref="L241:M241"/>
    <mergeCell ref="N241:Q241"/>
    <mergeCell ref="F242:I242"/>
    <mergeCell ref="F244:I244"/>
    <mergeCell ref="L244:M244"/>
    <mergeCell ref="N244:Q244"/>
    <mergeCell ref="F245:I245"/>
    <mergeCell ref="F247:I247"/>
    <mergeCell ref="L247:M247"/>
    <mergeCell ref="N247:Q247"/>
    <mergeCell ref="F248:I248"/>
    <mergeCell ref="L248:M248"/>
    <mergeCell ref="N248:Q248"/>
    <mergeCell ref="F249:I249"/>
    <mergeCell ref="L249:M249"/>
    <mergeCell ref="N249:Q249"/>
    <mergeCell ref="F250:I250"/>
    <mergeCell ref="L250:M250"/>
    <mergeCell ref="N250:Q250"/>
    <mergeCell ref="F251:I251"/>
    <mergeCell ref="L251:M251"/>
    <mergeCell ref="N251:Q251"/>
    <mergeCell ref="N129:Q129"/>
    <mergeCell ref="N130:Q130"/>
    <mergeCell ref="N131:Q131"/>
    <mergeCell ref="N186:Q186"/>
    <mergeCell ref="N201:Q201"/>
    <mergeCell ref="N207:Q207"/>
    <mergeCell ref="N210:Q210"/>
    <mergeCell ref="N212:Q212"/>
    <mergeCell ref="N214:Q214"/>
    <mergeCell ref="N215:Q215"/>
    <mergeCell ref="N236:Q236"/>
    <mergeCell ref="N243:Q243"/>
    <mergeCell ref="N246:Q246"/>
    <mergeCell ref="H1:K1"/>
    <mergeCell ref="S2:AC2"/>
  </mergeCells>
  <dataValidations count="2">
    <dataValidation type="list" allowBlank="1" showInputMessage="1" showErrorMessage="1" error="Povoleny jsou hodnoty K, M." sqref="D247:D252">
      <formula1>"K, M"</formula1>
    </dataValidation>
    <dataValidation type="list" allowBlank="1" showInputMessage="1" showErrorMessage="1" error="Povoleny jsou hodnoty základní, snížená, zákl. přenesená, sníž. přenesená, nulová." sqref="U247:U252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28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106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284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887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N111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ROUND((((SUM(BE111:BE118)+SUM(BE137:BE258))+SUM(BE260:BE264))),2)</f>
        <v>0</v>
      </c>
      <c r="I33" s="47"/>
      <c r="J33" s="47"/>
      <c r="K33" s="47"/>
      <c r="L33" s="47"/>
      <c r="M33" s="170">
        <f>ROUND(((ROUND((SUM(BE111:BE118)+SUM(BE137:BE258)), 2)*F33)+SUM(BE260:BE264)*F33),2)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ROUND((((SUM(BF111:BF118)+SUM(BF137:BF258))+SUM(BF260:BF264))),2)</f>
        <v>0</v>
      </c>
      <c r="I34" s="47"/>
      <c r="J34" s="47"/>
      <c r="K34" s="47"/>
      <c r="L34" s="47"/>
      <c r="M34" s="170">
        <f>ROUND(((ROUND((SUM(BF111:BF118)+SUM(BF137:BF258)), 2)*F34)+SUM(BF260:BF264)*F34),2)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ROUND((((SUM(BG111:BG118)+SUM(BG137:BG258))+SUM(BG260:BG264))),2)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ROUND((((SUM(BH111:BH118)+SUM(BH137:BH258))+SUM(BH260:BH264))),2)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ROUND((((SUM(BI111:BI118)+SUM(BI137:BI258))+SUM(BI260:BI264))),2)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284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N137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888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N138</f>
        <v>0</v>
      </c>
      <c r="O90" s="184"/>
      <c r="P90" s="184"/>
      <c r="Q90" s="184"/>
      <c r="R90" s="187"/>
      <c r="T90" s="188"/>
      <c r="U90" s="188"/>
    </row>
    <row r="91" s="8" customFormat="1" ht="19.92" customHeight="1">
      <c r="B91" s="189"/>
      <c r="C91" s="134"/>
      <c r="D91" s="147" t="s">
        <v>413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N139</f>
        <v>0</v>
      </c>
      <c r="O91" s="134"/>
      <c r="P91" s="134"/>
      <c r="Q91" s="134"/>
      <c r="R91" s="190"/>
      <c r="T91" s="191"/>
      <c r="U91" s="191"/>
    </row>
    <row r="92" s="8" customFormat="1" ht="19.92" customHeight="1">
      <c r="B92" s="189"/>
      <c r="C92" s="134"/>
      <c r="D92" s="147" t="s">
        <v>415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6">
        <f>N144</f>
        <v>0</v>
      </c>
      <c r="O92" s="134"/>
      <c r="P92" s="134"/>
      <c r="Q92" s="134"/>
      <c r="R92" s="190"/>
      <c r="T92" s="191"/>
      <c r="U92" s="191"/>
    </row>
    <row r="93" s="8" customFormat="1" ht="19.92" customHeight="1">
      <c r="B93" s="189"/>
      <c r="C93" s="134"/>
      <c r="D93" s="147" t="s">
        <v>665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6">
        <f>N173</f>
        <v>0</v>
      </c>
      <c r="O93" s="134"/>
      <c r="P93" s="134"/>
      <c r="Q93" s="134"/>
      <c r="R93" s="190"/>
      <c r="T93" s="191"/>
      <c r="U93" s="191"/>
    </row>
    <row r="94" s="8" customFormat="1" ht="19.92" customHeight="1">
      <c r="B94" s="189"/>
      <c r="C94" s="134"/>
      <c r="D94" s="147" t="s">
        <v>666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6">
        <f>N175</f>
        <v>0</v>
      </c>
      <c r="O94" s="134"/>
      <c r="P94" s="134"/>
      <c r="Q94" s="134"/>
      <c r="R94" s="190"/>
      <c r="T94" s="191"/>
      <c r="U94" s="191"/>
    </row>
    <row r="95" s="8" customFormat="1" ht="19.92" customHeight="1">
      <c r="B95" s="189"/>
      <c r="C95" s="134"/>
      <c r="D95" s="147" t="s">
        <v>418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6">
        <f>N178</f>
        <v>0</v>
      </c>
      <c r="O95" s="134"/>
      <c r="P95" s="134"/>
      <c r="Q95" s="134"/>
      <c r="R95" s="190"/>
      <c r="T95" s="191"/>
      <c r="U95" s="191"/>
    </row>
    <row r="96" s="8" customFormat="1" ht="19.92" customHeight="1">
      <c r="B96" s="189"/>
      <c r="C96" s="134"/>
      <c r="D96" s="147" t="s">
        <v>422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6">
        <f>N180</f>
        <v>0</v>
      </c>
      <c r="O96" s="134"/>
      <c r="P96" s="134"/>
      <c r="Q96" s="134"/>
      <c r="R96" s="190"/>
      <c r="T96" s="191"/>
      <c r="U96" s="191"/>
    </row>
    <row r="97" s="7" customFormat="1" ht="24.96" customHeight="1">
      <c r="B97" s="183"/>
      <c r="C97" s="184"/>
      <c r="D97" s="185" t="s">
        <v>889</v>
      </c>
      <c r="E97" s="184"/>
      <c r="F97" s="184"/>
      <c r="G97" s="184"/>
      <c r="H97" s="184"/>
      <c r="I97" s="184"/>
      <c r="J97" s="184"/>
      <c r="K97" s="184"/>
      <c r="L97" s="184"/>
      <c r="M97" s="184"/>
      <c r="N97" s="186">
        <f>N186</f>
        <v>0</v>
      </c>
      <c r="O97" s="184"/>
      <c r="P97" s="184"/>
      <c r="Q97" s="184"/>
      <c r="R97" s="187"/>
      <c r="T97" s="188"/>
      <c r="U97" s="188"/>
    </row>
    <row r="98" s="8" customFormat="1" ht="19.92" customHeight="1">
      <c r="B98" s="189"/>
      <c r="C98" s="134"/>
      <c r="D98" s="147" t="s">
        <v>415</v>
      </c>
      <c r="E98" s="134"/>
      <c r="F98" s="134"/>
      <c r="G98" s="134"/>
      <c r="H98" s="134"/>
      <c r="I98" s="134"/>
      <c r="J98" s="134"/>
      <c r="K98" s="134"/>
      <c r="L98" s="134"/>
      <c r="M98" s="134"/>
      <c r="N98" s="136">
        <f>N187</f>
        <v>0</v>
      </c>
      <c r="O98" s="134"/>
      <c r="P98" s="134"/>
      <c r="Q98" s="134"/>
      <c r="R98" s="190"/>
      <c r="T98" s="191"/>
      <c r="U98" s="191"/>
    </row>
    <row r="99" s="8" customFormat="1" ht="19.92" customHeight="1">
      <c r="B99" s="189"/>
      <c r="C99" s="134"/>
      <c r="D99" s="147" t="s">
        <v>665</v>
      </c>
      <c r="E99" s="134"/>
      <c r="F99" s="134"/>
      <c r="G99" s="134"/>
      <c r="H99" s="134"/>
      <c r="I99" s="134"/>
      <c r="J99" s="134"/>
      <c r="K99" s="134"/>
      <c r="L99" s="134"/>
      <c r="M99" s="134"/>
      <c r="N99" s="136">
        <f>N191</f>
        <v>0</v>
      </c>
      <c r="O99" s="134"/>
      <c r="P99" s="134"/>
      <c r="Q99" s="134"/>
      <c r="R99" s="190"/>
      <c r="T99" s="191"/>
      <c r="U99" s="191"/>
    </row>
    <row r="100" s="8" customFormat="1" ht="19.92" customHeight="1">
      <c r="B100" s="189"/>
      <c r="C100" s="134"/>
      <c r="D100" s="147" t="s">
        <v>418</v>
      </c>
      <c r="E100" s="134"/>
      <c r="F100" s="134"/>
      <c r="G100" s="134"/>
      <c r="H100" s="134"/>
      <c r="I100" s="134"/>
      <c r="J100" s="134"/>
      <c r="K100" s="134"/>
      <c r="L100" s="134"/>
      <c r="M100" s="134"/>
      <c r="N100" s="136">
        <f>N198</f>
        <v>0</v>
      </c>
      <c r="O100" s="134"/>
      <c r="P100" s="134"/>
      <c r="Q100" s="134"/>
      <c r="R100" s="190"/>
      <c r="T100" s="191"/>
      <c r="U100" s="191"/>
    </row>
    <row r="101" s="8" customFormat="1" ht="19.92" customHeight="1">
      <c r="B101" s="189"/>
      <c r="C101" s="134"/>
      <c r="D101" s="147" t="s">
        <v>422</v>
      </c>
      <c r="E101" s="134"/>
      <c r="F101" s="134"/>
      <c r="G101" s="134"/>
      <c r="H101" s="134"/>
      <c r="I101" s="134"/>
      <c r="J101" s="134"/>
      <c r="K101" s="134"/>
      <c r="L101" s="134"/>
      <c r="M101" s="134"/>
      <c r="N101" s="136">
        <f>N200</f>
        <v>0</v>
      </c>
      <c r="O101" s="134"/>
      <c r="P101" s="134"/>
      <c r="Q101" s="134"/>
      <c r="R101" s="190"/>
      <c r="T101" s="191"/>
      <c r="U101" s="191"/>
    </row>
    <row r="102" s="7" customFormat="1" ht="24.96" customHeight="1">
      <c r="B102" s="183"/>
      <c r="C102" s="184"/>
      <c r="D102" s="185" t="s">
        <v>890</v>
      </c>
      <c r="E102" s="184"/>
      <c r="F102" s="184"/>
      <c r="G102" s="184"/>
      <c r="H102" s="184"/>
      <c r="I102" s="184"/>
      <c r="J102" s="184"/>
      <c r="K102" s="184"/>
      <c r="L102" s="184"/>
      <c r="M102" s="184"/>
      <c r="N102" s="186">
        <f>N206</f>
        <v>0</v>
      </c>
      <c r="O102" s="184"/>
      <c r="P102" s="184"/>
      <c r="Q102" s="184"/>
      <c r="R102" s="187"/>
      <c r="T102" s="188"/>
      <c r="U102" s="188"/>
    </row>
    <row r="103" s="8" customFormat="1" ht="19.92" customHeight="1">
      <c r="B103" s="189"/>
      <c r="C103" s="134"/>
      <c r="D103" s="147" t="s">
        <v>665</v>
      </c>
      <c r="E103" s="134"/>
      <c r="F103" s="134"/>
      <c r="G103" s="134"/>
      <c r="H103" s="134"/>
      <c r="I103" s="134"/>
      <c r="J103" s="134"/>
      <c r="K103" s="134"/>
      <c r="L103" s="134"/>
      <c r="M103" s="134"/>
      <c r="N103" s="136">
        <f>N207</f>
        <v>0</v>
      </c>
      <c r="O103" s="134"/>
      <c r="P103" s="134"/>
      <c r="Q103" s="134"/>
      <c r="R103" s="190"/>
      <c r="T103" s="191"/>
      <c r="U103" s="191"/>
    </row>
    <row r="104" s="8" customFormat="1" ht="19.92" customHeight="1">
      <c r="B104" s="189"/>
      <c r="C104" s="134"/>
      <c r="D104" s="147" t="s">
        <v>668</v>
      </c>
      <c r="E104" s="134"/>
      <c r="F104" s="134"/>
      <c r="G104" s="134"/>
      <c r="H104" s="134"/>
      <c r="I104" s="134"/>
      <c r="J104" s="134"/>
      <c r="K104" s="134"/>
      <c r="L104" s="134"/>
      <c r="M104" s="134"/>
      <c r="N104" s="136">
        <f>N214</f>
        <v>0</v>
      </c>
      <c r="O104" s="134"/>
      <c r="P104" s="134"/>
      <c r="Q104" s="134"/>
      <c r="R104" s="190"/>
      <c r="T104" s="191"/>
      <c r="U104" s="191"/>
    </row>
    <row r="105" s="7" customFormat="1" ht="24.96" customHeight="1">
      <c r="B105" s="183"/>
      <c r="C105" s="184"/>
      <c r="D105" s="185" t="s">
        <v>891</v>
      </c>
      <c r="E105" s="184"/>
      <c r="F105" s="184"/>
      <c r="G105" s="184"/>
      <c r="H105" s="184"/>
      <c r="I105" s="184"/>
      <c r="J105" s="184"/>
      <c r="K105" s="184"/>
      <c r="L105" s="184"/>
      <c r="M105" s="184"/>
      <c r="N105" s="186">
        <f>N228</f>
        <v>0</v>
      </c>
      <c r="O105" s="184"/>
      <c r="P105" s="184"/>
      <c r="Q105" s="184"/>
      <c r="R105" s="187"/>
      <c r="T105" s="188"/>
      <c r="U105" s="188"/>
    </row>
    <row r="106" s="8" customFormat="1" ht="19.92" customHeight="1">
      <c r="B106" s="189"/>
      <c r="C106" s="134"/>
      <c r="D106" s="147" t="s">
        <v>665</v>
      </c>
      <c r="E106" s="134"/>
      <c r="F106" s="134"/>
      <c r="G106" s="134"/>
      <c r="H106" s="134"/>
      <c r="I106" s="134"/>
      <c r="J106" s="134"/>
      <c r="K106" s="134"/>
      <c r="L106" s="134"/>
      <c r="M106" s="134"/>
      <c r="N106" s="136">
        <f>N229</f>
        <v>0</v>
      </c>
      <c r="O106" s="134"/>
      <c r="P106" s="134"/>
      <c r="Q106" s="134"/>
      <c r="R106" s="190"/>
      <c r="T106" s="191"/>
      <c r="U106" s="191"/>
    </row>
    <row r="107" s="8" customFormat="1" ht="19.92" customHeight="1">
      <c r="B107" s="189"/>
      <c r="C107" s="134"/>
      <c r="D107" s="147" t="s">
        <v>668</v>
      </c>
      <c r="E107" s="134"/>
      <c r="F107" s="134"/>
      <c r="G107" s="134"/>
      <c r="H107" s="134"/>
      <c r="I107" s="134"/>
      <c r="J107" s="134"/>
      <c r="K107" s="134"/>
      <c r="L107" s="134"/>
      <c r="M107" s="134"/>
      <c r="N107" s="136">
        <f>N236</f>
        <v>0</v>
      </c>
      <c r="O107" s="134"/>
      <c r="P107" s="134"/>
      <c r="Q107" s="134"/>
      <c r="R107" s="190"/>
      <c r="T107" s="191"/>
      <c r="U107" s="191"/>
    </row>
    <row r="108" s="8" customFormat="1" ht="19.92" customHeight="1">
      <c r="B108" s="189"/>
      <c r="C108" s="134"/>
      <c r="D108" s="147" t="s">
        <v>422</v>
      </c>
      <c r="E108" s="134"/>
      <c r="F108" s="134"/>
      <c r="G108" s="134"/>
      <c r="H108" s="134"/>
      <c r="I108" s="134"/>
      <c r="J108" s="134"/>
      <c r="K108" s="134"/>
      <c r="L108" s="134"/>
      <c r="M108" s="134"/>
      <c r="N108" s="136">
        <f>N257</f>
        <v>0</v>
      </c>
      <c r="O108" s="134"/>
      <c r="P108" s="134"/>
      <c r="Q108" s="134"/>
      <c r="R108" s="190"/>
      <c r="T108" s="191"/>
      <c r="U108" s="191"/>
    </row>
    <row r="109" s="7" customFormat="1" ht="21.84" customHeight="1">
      <c r="B109" s="183"/>
      <c r="C109" s="184"/>
      <c r="D109" s="185" t="s">
        <v>167</v>
      </c>
      <c r="E109" s="184"/>
      <c r="F109" s="184"/>
      <c r="G109" s="184"/>
      <c r="H109" s="184"/>
      <c r="I109" s="184"/>
      <c r="J109" s="184"/>
      <c r="K109" s="184"/>
      <c r="L109" s="184"/>
      <c r="M109" s="184"/>
      <c r="N109" s="192">
        <f>N259</f>
        <v>0</v>
      </c>
      <c r="O109" s="184"/>
      <c r="P109" s="184"/>
      <c r="Q109" s="184"/>
      <c r="R109" s="187"/>
      <c r="T109" s="188"/>
      <c r="U109" s="188"/>
    </row>
    <row r="110" s="1" customFormat="1" ht="21.84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8"/>
      <c r="T110" s="179"/>
      <c r="U110" s="179"/>
    </row>
    <row r="111" s="1" customFormat="1" ht="29.28" customHeight="1">
      <c r="B111" s="46"/>
      <c r="C111" s="181" t="s">
        <v>168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182">
        <f>ROUND(N112+N113+N114+N115+N116+N117,2)</f>
        <v>0</v>
      </c>
      <c r="O111" s="193"/>
      <c r="P111" s="193"/>
      <c r="Q111" s="193"/>
      <c r="R111" s="48"/>
      <c r="T111" s="194"/>
      <c r="U111" s="195" t="s">
        <v>45</v>
      </c>
    </row>
    <row r="112" s="1" customFormat="1" ht="18" customHeight="1">
      <c r="B112" s="46"/>
      <c r="C112" s="47"/>
      <c r="D112" s="153" t="s">
        <v>169</v>
      </c>
      <c r="E112" s="147"/>
      <c r="F112" s="147"/>
      <c r="G112" s="147"/>
      <c r="H112" s="147"/>
      <c r="I112" s="47"/>
      <c r="J112" s="47"/>
      <c r="K112" s="47"/>
      <c r="L112" s="47"/>
      <c r="M112" s="47"/>
      <c r="N112" s="148">
        <f>ROUND(N89*T112,2)</f>
        <v>0</v>
      </c>
      <c r="O112" s="136"/>
      <c r="P112" s="136"/>
      <c r="Q112" s="136"/>
      <c r="R112" s="48"/>
      <c r="S112" s="196"/>
      <c r="T112" s="197"/>
      <c r="U112" s="198" t="s">
        <v>46</v>
      </c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199"/>
      <c r="AL112" s="199"/>
      <c r="AM112" s="199"/>
      <c r="AN112" s="199"/>
      <c r="AO112" s="199"/>
      <c r="AP112" s="199"/>
      <c r="AQ112" s="199"/>
      <c r="AR112" s="199"/>
      <c r="AS112" s="199"/>
      <c r="AT112" s="199"/>
      <c r="AU112" s="199"/>
      <c r="AV112" s="199"/>
      <c r="AW112" s="199"/>
      <c r="AX112" s="199"/>
      <c r="AY112" s="200" t="s">
        <v>88</v>
      </c>
      <c r="AZ112" s="199"/>
      <c r="BA112" s="199"/>
      <c r="BB112" s="199"/>
      <c r="BC112" s="199"/>
      <c r="BD112" s="199"/>
      <c r="BE112" s="201">
        <f>IF(U112="základní",N112,0)</f>
        <v>0</v>
      </c>
      <c r="BF112" s="201">
        <f>IF(U112="snížená",N112,0)</f>
        <v>0</v>
      </c>
      <c r="BG112" s="201">
        <f>IF(U112="zákl. přenesená",N112,0)</f>
        <v>0</v>
      </c>
      <c r="BH112" s="201">
        <f>IF(U112="sníž. přenesená",N112,0)</f>
        <v>0</v>
      </c>
      <c r="BI112" s="201">
        <f>IF(U112="nulová",N112,0)</f>
        <v>0</v>
      </c>
      <c r="BJ112" s="200" t="s">
        <v>89</v>
      </c>
      <c r="BK112" s="199"/>
      <c r="BL112" s="199"/>
      <c r="BM112" s="199"/>
    </row>
    <row r="113" s="1" customFormat="1" ht="18" customHeight="1">
      <c r="B113" s="46"/>
      <c r="C113" s="47"/>
      <c r="D113" s="153" t="s">
        <v>170</v>
      </c>
      <c r="E113" s="147"/>
      <c r="F113" s="147"/>
      <c r="G113" s="147"/>
      <c r="H113" s="147"/>
      <c r="I113" s="47"/>
      <c r="J113" s="47"/>
      <c r="K113" s="47"/>
      <c r="L113" s="47"/>
      <c r="M113" s="47"/>
      <c r="N113" s="148">
        <f>ROUND(N89*T113,2)</f>
        <v>0</v>
      </c>
      <c r="O113" s="136"/>
      <c r="P113" s="136"/>
      <c r="Q113" s="136"/>
      <c r="R113" s="48"/>
      <c r="S113" s="196"/>
      <c r="T113" s="197"/>
      <c r="U113" s="198" t="s">
        <v>46</v>
      </c>
      <c r="V113" s="199"/>
      <c r="W113" s="199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199"/>
      <c r="AH113" s="199"/>
      <c r="AI113" s="199"/>
      <c r="AJ113" s="199"/>
      <c r="AK113" s="199"/>
      <c r="AL113" s="199"/>
      <c r="AM113" s="199"/>
      <c r="AN113" s="199"/>
      <c r="AO113" s="199"/>
      <c r="AP113" s="199"/>
      <c r="AQ113" s="199"/>
      <c r="AR113" s="199"/>
      <c r="AS113" s="199"/>
      <c r="AT113" s="199"/>
      <c r="AU113" s="199"/>
      <c r="AV113" s="199"/>
      <c r="AW113" s="199"/>
      <c r="AX113" s="199"/>
      <c r="AY113" s="200" t="s">
        <v>88</v>
      </c>
      <c r="AZ113" s="199"/>
      <c r="BA113" s="199"/>
      <c r="BB113" s="199"/>
      <c r="BC113" s="199"/>
      <c r="BD113" s="199"/>
      <c r="BE113" s="201">
        <f>IF(U113="základní",N113,0)</f>
        <v>0</v>
      </c>
      <c r="BF113" s="201">
        <f>IF(U113="snížená",N113,0)</f>
        <v>0</v>
      </c>
      <c r="BG113" s="201">
        <f>IF(U113="zákl. přenesená",N113,0)</f>
        <v>0</v>
      </c>
      <c r="BH113" s="201">
        <f>IF(U113="sníž. přenesená",N113,0)</f>
        <v>0</v>
      </c>
      <c r="BI113" s="201">
        <f>IF(U113="nulová",N113,0)</f>
        <v>0</v>
      </c>
      <c r="BJ113" s="200" t="s">
        <v>89</v>
      </c>
      <c r="BK113" s="199"/>
      <c r="BL113" s="199"/>
      <c r="BM113" s="199"/>
    </row>
    <row r="114" s="1" customFormat="1" ht="18" customHeight="1">
      <c r="B114" s="46"/>
      <c r="C114" s="47"/>
      <c r="D114" s="153" t="s">
        <v>171</v>
      </c>
      <c r="E114" s="147"/>
      <c r="F114" s="147"/>
      <c r="G114" s="147"/>
      <c r="H114" s="147"/>
      <c r="I114" s="47"/>
      <c r="J114" s="47"/>
      <c r="K114" s="47"/>
      <c r="L114" s="47"/>
      <c r="M114" s="47"/>
      <c r="N114" s="148">
        <f>ROUND(N89*T114,2)</f>
        <v>0</v>
      </c>
      <c r="O114" s="136"/>
      <c r="P114" s="136"/>
      <c r="Q114" s="136"/>
      <c r="R114" s="48"/>
      <c r="S114" s="196"/>
      <c r="T114" s="197"/>
      <c r="U114" s="198" t="s">
        <v>46</v>
      </c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  <c r="AH114" s="199"/>
      <c r="AI114" s="199"/>
      <c r="AJ114" s="199"/>
      <c r="AK114" s="199"/>
      <c r="AL114" s="199"/>
      <c r="AM114" s="199"/>
      <c r="AN114" s="199"/>
      <c r="AO114" s="199"/>
      <c r="AP114" s="199"/>
      <c r="AQ114" s="199"/>
      <c r="AR114" s="199"/>
      <c r="AS114" s="199"/>
      <c r="AT114" s="199"/>
      <c r="AU114" s="199"/>
      <c r="AV114" s="199"/>
      <c r="AW114" s="199"/>
      <c r="AX114" s="199"/>
      <c r="AY114" s="200" t="s">
        <v>88</v>
      </c>
      <c r="AZ114" s="199"/>
      <c r="BA114" s="199"/>
      <c r="BB114" s="199"/>
      <c r="BC114" s="199"/>
      <c r="BD114" s="199"/>
      <c r="BE114" s="201">
        <f>IF(U114="základní",N114,0)</f>
        <v>0</v>
      </c>
      <c r="BF114" s="201">
        <f>IF(U114="snížená",N114,0)</f>
        <v>0</v>
      </c>
      <c r="BG114" s="201">
        <f>IF(U114="zákl. přenesená",N114,0)</f>
        <v>0</v>
      </c>
      <c r="BH114" s="201">
        <f>IF(U114="sníž. přenesená",N114,0)</f>
        <v>0</v>
      </c>
      <c r="BI114" s="201">
        <f>IF(U114="nulová",N114,0)</f>
        <v>0</v>
      </c>
      <c r="BJ114" s="200" t="s">
        <v>89</v>
      </c>
      <c r="BK114" s="199"/>
      <c r="BL114" s="199"/>
      <c r="BM114" s="199"/>
    </row>
    <row r="115" s="1" customFormat="1" ht="18" customHeight="1">
      <c r="B115" s="46"/>
      <c r="C115" s="47"/>
      <c r="D115" s="153" t="s">
        <v>172</v>
      </c>
      <c r="E115" s="147"/>
      <c r="F115" s="147"/>
      <c r="G115" s="147"/>
      <c r="H115" s="147"/>
      <c r="I115" s="47"/>
      <c r="J115" s="47"/>
      <c r="K115" s="47"/>
      <c r="L115" s="47"/>
      <c r="M115" s="47"/>
      <c r="N115" s="148">
        <f>ROUND(N89*T115,2)</f>
        <v>0</v>
      </c>
      <c r="O115" s="136"/>
      <c r="P115" s="136"/>
      <c r="Q115" s="136"/>
      <c r="R115" s="48"/>
      <c r="S115" s="196"/>
      <c r="T115" s="197"/>
      <c r="U115" s="198" t="s">
        <v>46</v>
      </c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  <c r="AH115" s="199"/>
      <c r="AI115" s="199"/>
      <c r="AJ115" s="199"/>
      <c r="AK115" s="199"/>
      <c r="AL115" s="199"/>
      <c r="AM115" s="199"/>
      <c r="AN115" s="199"/>
      <c r="AO115" s="199"/>
      <c r="AP115" s="199"/>
      <c r="AQ115" s="199"/>
      <c r="AR115" s="199"/>
      <c r="AS115" s="199"/>
      <c r="AT115" s="199"/>
      <c r="AU115" s="199"/>
      <c r="AV115" s="199"/>
      <c r="AW115" s="199"/>
      <c r="AX115" s="199"/>
      <c r="AY115" s="200" t="s">
        <v>88</v>
      </c>
      <c r="AZ115" s="199"/>
      <c r="BA115" s="199"/>
      <c r="BB115" s="199"/>
      <c r="BC115" s="199"/>
      <c r="BD115" s="199"/>
      <c r="BE115" s="201">
        <f>IF(U115="základní",N115,0)</f>
        <v>0</v>
      </c>
      <c r="BF115" s="201">
        <f>IF(U115="snížená",N115,0)</f>
        <v>0</v>
      </c>
      <c r="BG115" s="201">
        <f>IF(U115="zákl. přenesená",N115,0)</f>
        <v>0</v>
      </c>
      <c r="BH115" s="201">
        <f>IF(U115="sníž. přenesená",N115,0)</f>
        <v>0</v>
      </c>
      <c r="BI115" s="201">
        <f>IF(U115="nulová",N115,0)</f>
        <v>0</v>
      </c>
      <c r="BJ115" s="200" t="s">
        <v>89</v>
      </c>
      <c r="BK115" s="199"/>
      <c r="BL115" s="199"/>
      <c r="BM115" s="199"/>
    </row>
    <row r="116" s="1" customFormat="1" ht="18" customHeight="1">
      <c r="B116" s="46"/>
      <c r="C116" s="47"/>
      <c r="D116" s="153" t="s">
        <v>173</v>
      </c>
      <c r="E116" s="147"/>
      <c r="F116" s="147"/>
      <c r="G116" s="147"/>
      <c r="H116" s="147"/>
      <c r="I116" s="47"/>
      <c r="J116" s="47"/>
      <c r="K116" s="47"/>
      <c r="L116" s="47"/>
      <c r="M116" s="47"/>
      <c r="N116" s="148">
        <f>ROUND(N89*T116,2)</f>
        <v>0</v>
      </c>
      <c r="O116" s="136"/>
      <c r="P116" s="136"/>
      <c r="Q116" s="136"/>
      <c r="R116" s="48"/>
      <c r="S116" s="196"/>
      <c r="T116" s="197"/>
      <c r="U116" s="198" t="s">
        <v>46</v>
      </c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199"/>
      <c r="AH116" s="199"/>
      <c r="AI116" s="199"/>
      <c r="AJ116" s="199"/>
      <c r="AK116" s="199"/>
      <c r="AL116" s="199"/>
      <c r="AM116" s="199"/>
      <c r="AN116" s="199"/>
      <c r="AO116" s="199"/>
      <c r="AP116" s="199"/>
      <c r="AQ116" s="199"/>
      <c r="AR116" s="199"/>
      <c r="AS116" s="199"/>
      <c r="AT116" s="199"/>
      <c r="AU116" s="199"/>
      <c r="AV116" s="199"/>
      <c r="AW116" s="199"/>
      <c r="AX116" s="199"/>
      <c r="AY116" s="200" t="s">
        <v>88</v>
      </c>
      <c r="AZ116" s="199"/>
      <c r="BA116" s="199"/>
      <c r="BB116" s="199"/>
      <c r="BC116" s="199"/>
      <c r="BD116" s="199"/>
      <c r="BE116" s="201">
        <f>IF(U116="základní",N116,0)</f>
        <v>0</v>
      </c>
      <c r="BF116" s="201">
        <f>IF(U116="snížená",N116,0)</f>
        <v>0</v>
      </c>
      <c r="BG116" s="201">
        <f>IF(U116="zákl. přenesená",N116,0)</f>
        <v>0</v>
      </c>
      <c r="BH116" s="201">
        <f>IF(U116="sníž. přenesená",N116,0)</f>
        <v>0</v>
      </c>
      <c r="BI116" s="201">
        <f>IF(U116="nulová",N116,0)</f>
        <v>0</v>
      </c>
      <c r="BJ116" s="200" t="s">
        <v>89</v>
      </c>
      <c r="BK116" s="199"/>
      <c r="BL116" s="199"/>
      <c r="BM116" s="199"/>
    </row>
    <row r="117" s="1" customFormat="1" ht="18" customHeight="1">
      <c r="B117" s="46"/>
      <c r="C117" s="47"/>
      <c r="D117" s="147" t="s">
        <v>174</v>
      </c>
      <c r="E117" s="47"/>
      <c r="F117" s="47"/>
      <c r="G117" s="47"/>
      <c r="H117" s="47"/>
      <c r="I117" s="47"/>
      <c r="J117" s="47"/>
      <c r="K117" s="47"/>
      <c r="L117" s="47"/>
      <c r="M117" s="47"/>
      <c r="N117" s="148">
        <f>ROUND(N89*T117,2)</f>
        <v>0</v>
      </c>
      <c r="O117" s="136"/>
      <c r="P117" s="136"/>
      <c r="Q117" s="136"/>
      <c r="R117" s="48"/>
      <c r="S117" s="196"/>
      <c r="T117" s="202"/>
      <c r="U117" s="203" t="s">
        <v>46</v>
      </c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199"/>
      <c r="AH117" s="199"/>
      <c r="AI117" s="199"/>
      <c r="AJ117" s="199"/>
      <c r="AK117" s="199"/>
      <c r="AL117" s="199"/>
      <c r="AM117" s="199"/>
      <c r="AN117" s="199"/>
      <c r="AO117" s="199"/>
      <c r="AP117" s="199"/>
      <c r="AQ117" s="199"/>
      <c r="AR117" s="199"/>
      <c r="AS117" s="199"/>
      <c r="AT117" s="199"/>
      <c r="AU117" s="199"/>
      <c r="AV117" s="199"/>
      <c r="AW117" s="199"/>
      <c r="AX117" s="199"/>
      <c r="AY117" s="200" t="s">
        <v>175</v>
      </c>
      <c r="AZ117" s="199"/>
      <c r="BA117" s="199"/>
      <c r="BB117" s="199"/>
      <c r="BC117" s="199"/>
      <c r="BD117" s="199"/>
      <c r="BE117" s="201">
        <f>IF(U117="základní",N117,0)</f>
        <v>0</v>
      </c>
      <c r="BF117" s="201">
        <f>IF(U117="snížená",N117,0)</f>
        <v>0</v>
      </c>
      <c r="BG117" s="201">
        <f>IF(U117="zákl. přenesená",N117,0)</f>
        <v>0</v>
      </c>
      <c r="BH117" s="201">
        <f>IF(U117="sníž. přenesená",N117,0)</f>
        <v>0</v>
      </c>
      <c r="BI117" s="201">
        <f>IF(U117="nulová",N117,0)</f>
        <v>0</v>
      </c>
      <c r="BJ117" s="200" t="s">
        <v>89</v>
      </c>
      <c r="BK117" s="199"/>
      <c r="BL117" s="199"/>
      <c r="BM117" s="199"/>
    </row>
    <row r="118" s="1" customFormat="1">
      <c r="B118" s="46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8"/>
      <c r="T118" s="179"/>
      <c r="U118" s="179"/>
    </row>
    <row r="119" s="1" customFormat="1" ht="29.28" customHeight="1">
      <c r="B119" s="46"/>
      <c r="C119" s="158" t="s">
        <v>143</v>
      </c>
      <c r="D119" s="159"/>
      <c r="E119" s="159"/>
      <c r="F119" s="159"/>
      <c r="G119" s="159"/>
      <c r="H119" s="159"/>
      <c r="I119" s="159"/>
      <c r="J119" s="159"/>
      <c r="K119" s="159"/>
      <c r="L119" s="160">
        <f>ROUND(SUM(N89+N111),2)</f>
        <v>0</v>
      </c>
      <c r="M119" s="160"/>
      <c r="N119" s="160"/>
      <c r="O119" s="160"/>
      <c r="P119" s="160"/>
      <c r="Q119" s="160"/>
      <c r="R119" s="48"/>
      <c r="T119" s="179"/>
      <c r="U119" s="179"/>
    </row>
    <row r="120" s="1" customFormat="1" ht="6.96" customHeight="1">
      <c r="B120" s="75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7"/>
      <c r="T120" s="179"/>
      <c r="U120" s="179"/>
    </row>
    <row r="124" s="1" customFormat="1" ht="6.96" customHeight="1">
      <c r="B124" s="78"/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80"/>
    </row>
    <row r="125" s="1" customFormat="1" ht="36.96" customHeight="1">
      <c r="B125" s="46"/>
      <c r="C125" s="26" t="s">
        <v>176</v>
      </c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8"/>
    </row>
    <row r="126" s="1" customFormat="1" ht="6.96" customHeight="1">
      <c r="B126" s="46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8"/>
    </row>
    <row r="127" s="1" customFormat="1" ht="30" customHeight="1">
      <c r="B127" s="46"/>
      <c r="C127" s="38" t="s">
        <v>19</v>
      </c>
      <c r="D127" s="47"/>
      <c r="E127" s="47"/>
      <c r="F127" s="163">
        <f>F6</f>
        <v>0</v>
      </c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47"/>
      <c r="R127" s="48"/>
    </row>
    <row r="128" ht="30" customHeight="1">
      <c r="B128" s="25"/>
      <c r="C128" s="38" t="s">
        <v>150</v>
      </c>
      <c r="D128" s="31"/>
      <c r="E128" s="31"/>
      <c r="F128" s="163" t="s">
        <v>284</v>
      </c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28"/>
    </row>
    <row r="129" s="1" customFormat="1" ht="36.96" customHeight="1">
      <c r="B129" s="46"/>
      <c r="C129" s="85" t="s">
        <v>285</v>
      </c>
      <c r="D129" s="47"/>
      <c r="E129" s="47"/>
      <c r="F129" s="87">
        <f>F8</f>
        <v>0</v>
      </c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8"/>
    </row>
    <row r="130" s="1" customFormat="1" ht="6.96" customHeight="1">
      <c r="B130" s="46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8"/>
    </row>
    <row r="131" s="1" customFormat="1" ht="18" customHeight="1">
      <c r="B131" s="46"/>
      <c r="C131" s="38" t="s">
        <v>24</v>
      </c>
      <c r="D131" s="47"/>
      <c r="E131" s="47"/>
      <c r="F131" s="33">
        <f>F10</f>
        <v>0</v>
      </c>
      <c r="G131" s="47"/>
      <c r="H131" s="47"/>
      <c r="I131" s="47"/>
      <c r="J131" s="47"/>
      <c r="K131" s="38" t="s">
        <v>26</v>
      </c>
      <c r="L131" s="47"/>
      <c r="M131" s="90">
        <f>IF(O10="","",O10)</f>
        <v>0</v>
      </c>
      <c r="N131" s="90"/>
      <c r="O131" s="90"/>
      <c r="P131" s="90"/>
      <c r="Q131" s="47"/>
      <c r="R131" s="48"/>
    </row>
    <row r="132" s="1" customFormat="1" ht="6.96" customHeight="1">
      <c r="B132" s="46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8"/>
    </row>
    <row r="133" s="1" customFormat="1">
      <c r="B133" s="46"/>
      <c r="C133" s="38" t="s">
        <v>28</v>
      </c>
      <c r="D133" s="47"/>
      <c r="E133" s="47"/>
      <c r="F133" s="33">
        <f>E13</f>
        <v>0</v>
      </c>
      <c r="G133" s="47"/>
      <c r="H133" s="47"/>
      <c r="I133" s="47"/>
      <c r="J133" s="47"/>
      <c r="K133" s="38" t="s">
        <v>35</v>
      </c>
      <c r="L133" s="47"/>
      <c r="M133" s="33">
        <f>E19</f>
        <v>0</v>
      </c>
      <c r="N133" s="33"/>
      <c r="O133" s="33"/>
      <c r="P133" s="33"/>
      <c r="Q133" s="33"/>
      <c r="R133" s="48"/>
    </row>
    <row r="134" s="1" customFormat="1" ht="14.4" customHeight="1">
      <c r="B134" s="46"/>
      <c r="C134" s="38" t="s">
        <v>33</v>
      </c>
      <c r="D134" s="47"/>
      <c r="E134" s="47"/>
      <c r="F134" s="33">
        <f>IF(E16="","",E16)</f>
        <v>0</v>
      </c>
      <c r="G134" s="47"/>
      <c r="H134" s="47"/>
      <c r="I134" s="47"/>
      <c r="J134" s="47"/>
      <c r="K134" s="38" t="s">
        <v>37</v>
      </c>
      <c r="L134" s="47"/>
      <c r="M134" s="33">
        <f>E22</f>
        <v>0</v>
      </c>
      <c r="N134" s="33"/>
      <c r="O134" s="33"/>
      <c r="P134" s="33"/>
      <c r="Q134" s="33"/>
      <c r="R134" s="48"/>
    </row>
    <row r="135" s="1" customFormat="1" ht="10.32" customHeight="1">
      <c r="B135" s="46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8"/>
    </row>
    <row r="136" s="9" customFormat="1" ht="29.28" customHeight="1">
      <c r="B136" s="204"/>
      <c r="C136" s="205" t="s">
        <v>177</v>
      </c>
      <c r="D136" s="206" t="s">
        <v>178</v>
      </c>
      <c r="E136" s="206" t="s">
        <v>63</v>
      </c>
      <c r="F136" s="206" t="s">
        <v>179</v>
      </c>
      <c r="G136" s="206"/>
      <c r="H136" s="206"/>
      <c r="I136" s="206"/>
      <c r="J136" s="206" t="s">
        <v>180</v>
      </c>
      <c r="K136" s="206" t="s">
        <v>181</v>
      </c>
      <c r="L136" s="207" t="s">
        <v>182</v>
      </c>
      <c r="M136" s="207"/>
      <c r="N136" s="206" t="s">
        <v>157</v>
      </c>
      <c r="O136" s="206"/>
      <c r="P136" s="206"/>
      <c r="Q136" s="208"/>
      <c r="R136" s="209"/>
      <c r="T136" s="106" t="s">
        <v>183</v>
      </c>
      <c r="U136" s="107" t="s">
        <v>45</v>
      </c>
      <c r="V136" s="107" t="s">
        <v>184</v>
      </c>
      <c r="W136" s="107" t="s">
        <v>185</v>
      </c>
      <c r="X136" s="107" t="s">
        <v>186</v>
      </c>
      <c r="Y136" s="107" t="s">
        <v>187</v>
      </c>
      <c r="Z136" s="107" t="s">
        <v>188</v>
      </c>
      <c r="AA136" s="108" t="s">
        <v>189</v>
      </c>
    </row>
    <row r="137" s="1" customFormat="1" ht="29.28" customHeight="1">
      <c r="B137" s="46"/>
      <c r="C137" s="110" t="s">
        <v>154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210">
        <f>BK137</f>
        <v>0</v>
      </c>
      <c r="O137" s="211"/>
      <c r="P137" s="211"/>
      <c r="Q137" s="211"/>
      <c r="R137" s="48"/>
      <c r="T137" s="109"/>
      <c r="U137" s="67"/>
      <c r="V137" s="67"/>
      <c r="W137" s="212">
        <f>W138+W186+W206+W228+W259</f>
        <v>0</v>
      </c>
      <c r="X137" s="67"/>
      <c r="Y137" s="212">
        <f>Y138+Y186+Y206+Y228+Y259</f>
        <v>0</v>
      </c>
      <c r="Z137" s="67"/>
      <c r="AA137" s="213">
        <f>AA138+AA186+AA206+AA228+AA259</f>
        <v>0</v>
      </c>
      <c r="AT137" s="21" t="s">
        <v>80</v>
      </c>
      <c r="AU137" s="21" t="s">
        <v>159</v>
      </c>
      <c r="BK137" s="214">
        <f>BK138+BK186+BK206+BK228+BK259</f>
        <v>0</v>
      </c>
    </row>
    <row r="138" s="10" customFormat="1" ht="37.44" customHeight="1">
      <c r="B138" s="215"/>
      <c r="C138" s="216"/>
      <c r="D138" s="217" t="s">
        <v>888</v>
      </c>
      <c r="E138" s="217"/>
      <c r="F138" s="217"/>
      <c r="G138" s="217"/>
      <c r="H138" s="217"/>
      <c r="I138" s="217"/>
      <c r="J138" s="217"/>
      <c r="K138" s="217"/>
      <c r="L138" s="217"/>
      <c r="M138" s="217"/>
      <c r="N138" s="192">
        <f>BK138</f>
        <v>0</v>
      </c>
      <c r="O138" s="186"/>
      <c r="P138" s="186"/>
      <c r="Q138" s="186"/>
      <c r="R138" s="218"/>
      <c r="T138" s="219"/>
      <c r="U138" s="216"/>
      <c r="V138" s="216"/>
      <c r="W138" s="220">
        <f>W139+W144+W173+W175+W178+W180</f>
        <v>0</v>
      </c>
      <c r="X138" s="216"/>
      <c r="Y138" s="220">
        <f>Y139+Y144+Y173+Y175+Y178+Y180</f>
        <v>0</v>
      </c>
      <c r="Z138" s="216"/>
      <c r="AA138" s="221">
        <f>AA139+AA144+AA173+AA175+AA178+AA180</f>
        <v>0</v>
      </c>
      <c r="AR138" s="222" t="s">
        <v>89</v>
      </c>
      <c r="AT138" s="223" t="s">
        <v>80</v>
      </c>
      <c r="AU138" s="223" t="s">
        <v>81</v>
      </c>
      <c r="AY138" s="222" t="s">
        <v>191</v>
      </c>
      <c r="BK138" s="224">
        <f>BK139+BK144+BK173+BK175+BK178+BK180</f>
        <v>0</v>
      </c>
    </row>
    <row r="139" s="10" customFormat="1" ht="19.92" customHeight="1">
      <c r="B139" s="215"/>
      <c r="C139" s="216"/>
      <c r="D139" s="225" t="s">
        <v>413</v>
      </c>
      <c r="E139" s="225"/>
      <c r="F139" s="225"/>
      <c r="G139" s="225"/>
      <c r="H139" s="225"/>
      <c r="I139" s="225"/>
      <c r="J139" s="225"/>
      <c r="K139" s="225"/>
      <c r="L139" s="225"/>
      <c r="M139" s="225"/>
      <c r="N139" s="226">
        <f>BK139</f>
        <v>0</v>
      </c>
      <c r="O139" s="227"/>
      <c r="P139" s="227"/>
      <c r="Q139" s="227"/>
      <c r="R139" s="218"/>
      <c r="T139" s="219"/>
      <c r="U139" s="216"/>
      <c r="V139" s="216"/>
      <c r="W139" s="220">
        <f>SUM(W140:W143)</f>
        <v>0</v>
      </c>
      <c r="X139" s="216"/>
      <c r="Y139" s="220">
        <f>SUM(Y140:Y143)</f>
        <v>0</v>
      </c>
      <c r="Z139" s="216"/>
      <c r="AA139" s="221">
        <f>SUM(AA140:AA143)</f>
        <v>0</v>
      </c>
      <c r="AR139" s="222" t="s">
        <v>89</v>
      </c>
      <c r="AT139" s="223" t="s">
        <v>80</v>
      </c>
      <c r="AU139" s="223" t="s">
        <v>89</v>
      </c>
      <c r="AY139" s="222" t="s">
        <v>191</v>
      </c>
      <c r="BK139" s="224">
        <f>SUM(BK140:BK143)</f>
        <v>0</v>
      </c>
    </row>
    <row r="140" s="1" customFormat="1" ht="25.5" customHeight="1">
      <c r="B140" s="46"/>
      <c r="C140" s="228" t="s">
        <v>89</v>
      </c>
      <c r="D140" s="228" t="s">
        <v>192</v>
      </c>
      <c r="E140" s="229" t="s">
        <v>892</v>
      </c>
      <c r="F140" s="230" t="s">
        <v>893</v>
      </c>
      <c r="G140" s="230"/>
      <c r="H140" s="230"/>
      <c r="I140" s="230"/>
      <c r="J140" s="231" t="s">
        <v>688</v>
      </c>
      <c r="K140" s="232">
        <v>9</v>
      </c>
      <c r="L140" s="233">
        <v>0</v>
      </c>
      <c r="M140" s="234"/>
      <c r="N140" s="235">
        <f>ROUND(L140*K140,2)</f>
        <v>0</v>
      </c>
      <c r="O140" s="235"/>
      <c r="P140" s="235"/>
      <c r="Q140" s="235"/>
      <c r="R140" s="48"/>
      <c r="T140" s="236" t="s">
        <v>22</v>
      </c>
      <c r="U140" s="56" t="s">
        <v>46</v>
      </c>
      <c r="V140" s="47"/>
      <c r="W140" s="237">
        <f>V140*K140</f>
        <v>0</v>
      </c>
      <c r="X140" s="237">
        <v>0.40745999999999999</v>
      </c>
      <c r="Y140" s="237">
        <f>X140*K140</f>
        <v>0</v>
      </c>
      <c r="Z140" s="237">
        <v>0</v>
      </c>
      <c r="AA140" s="238">
        <f>Z140*K140</f>
        <v>0</v>
      </c>
      <c r="AR140" s="21" t="s">
        <v>205</v>
      </c>
      <c r="AT140" s="21" t="s">
        <v>192</v>
      </c>
      <c r="AU140" s="21" t="s">
        <v>96</v>
      </c>
      <c r="AY140" s="21" t="s">
        <v>191</v>
      </c>
      <c r="BE140" s="152">
        <f>IF(U140="základní",N140,0)</f>
        <v>0</v>
      </c>
      <c r="BF140" s="152">
        <f>IF(U140="snížená",N140,0)</f>
        <v>0</v>
      </c>
      <c r="BG140" s="152">
        <f>IF(U140="zákl. přenesená",N140,0)</f>
        <v>0</v>
      </c>
      <c r="BH140" s="152">
        <f>IF(U140="sníž. přenesená",N140,0)</f>
        <v>0</v>
      </c>
      <c r="BI140" s="152">
        <f>IF(U140="nulová",N140,0)</f>
        <v>0</v>
      </c>
      <c r="BJ140" s="21" t="s">
        <v>89</v>
      </c>
      <c r="BK140" s="152">
        <f>ROUND(L140*K140,2)</f>
        <v>0</v>
      </c>
      <c r="BL140" s="21" t="s">
        <v>205</v>
      </c>
      <c r="BM140" s="21" t="s">
        <v>894</v>
      </c>
    </row>
    <row r="141" s="1" customFormat="1" ht="36" customHeight="1">
      <c r="B141" s="46"/>
      <c r="C141" s="47"/>
      <c r="D141" s="47"/>
      <c r="E141" s="47"/>
      <c r="F141" s="258" t="s">
        <v>895</v>
      </c>
      <c r="G141" s="67"/>
      <c r="H141" s="67"/>
      <c r="I141" s="67"/>
      <c r="J141" s="47"/>
      <c r="K141" s="47"/>
      <c r="L141" s="47"/>
      <c r="M141" s="47"/>
      <c r="N141" s="47"/>
      <c r="O141" s="47"/>
      <c r="P141" s="47"/>
      <c r="Q141" s="47"/>
      <c r="R141" s="48"/>
      <c r="T141" s="197"/>
      <c r="U141" s="47"/>
      <c r="V141" s="47"/>
      <c r="W141" s="47"/>
      <c r="X141" s="47"/>
      <c r="Y141" s="47"/>
      <c r="Z141" s="47"/>
      <c r="AA141" s="100"/>
      <c r="AT141" s="21" t="s">
        <v>312</v>
      </c>
      <c r="AU141" s="21" t="s">
        <v>96</v>
      </c>
    </row>
    <row r="142" s="1" customFormat="1" ht="25.5" customHeight="1">
      <c r="B142" s="46"/>
      <c r="C142" s="250" t="s">
        <v>96</v>
      </c>
      <c r="D142" s="250" t="s">
        <v>306</v>
      </c>
      <c r="E142" s="251" t="s">
        <v>896</v>
      </c>
      <c r="F142" s="252" t="s">
        <v>897</v>
      </c>
      <c r="G142" s="252"/>
      <c r="H142" s="252"/>
      <c r="I142" s="252"/>
      <c r="J142" s="253" t="s">
        <v>688</v>
      </c>
      <c r="K142" s="254">
        <v>9</v>
      </c>
      <c r="L142" s="255">
        <v>0</v>
      </c>
      <c r="M142" s="256"/>
      <c r="N142" s="257">
        <f>ROUND(L142*K142,2)</f>
        <v>0</v>
      </c>
      <c r="O142" s="235"/>
      <c r="P142" s="235"/>
      <c r="Q142" s="235"/>
      <c r="R142" s="48"/>
      <c r="T142" s="236" t="s">
        <v>22</v>
      </c>
      <c r="U142" s="56" t="s">
        <v>46</v>
      </c>
      <c r="V142" s="47"/>
      <c r="W142" s="237">
        <f>V142*K142</f>
        <v>0</v>
      </c>
      <c r="X142" s="237">
        <v>0.97999999999999998</v>
      </c>
      <c r="Y142" s="237">
        <f>X142*K142</f>
        <v>0</v>
      </c>
      <c r="Z142" s="237">
        <v>0</v>
      </c>
      <c r="AA142" s="238">
        <f>Z142*K142</f>
        <v>0</v>
      </c>
      <c r="AR142" s="21" t="s">
        <v>220</v>
      </c>
      <c r="AT142" s="21" t="s">
        <v>306</v>
      </c>
      <c r="AU142" s="21" t="s">
        <v>96</v>
      </c>
      <c r="AY142" s="21" t="s">
        <v>191</v>
      </c>
      <c r="BE142" s="152">
        <f>IF(U142="základní",N142,0)</f>
        <v>0</v>
      </c>
      <c r="BF142" s="152">
        <f>IF(U142="snížená",N142,0)</f>
        <v>0</v>
      </c>
      <c r="BG142" s="152">
        <f>IF(U142="zákl. přenesená",N142,0)</f>
        <v>0</v>
      </c>
      <c r="BH142" s="152">
        <f>IF(U142="sníž. přenesená",N142,0)</f>
        <v>0</v>
      </c>
      <c r="BI142" s="152">
        <f>IF(U142="nulová",N142,0)</f>
        <v>0</v>
      </c>
      <c r="BJ142" s="21" t="s">
        <v>89</v>
      </c>
      <c r="BK142" s="152">
        <f>ROUND(L142*K142,2)</f>
        <v>0</v>
      </c>
      <c r="BL142" s="21" t="s">
        <v>205</v>
      </c>
      <c r="BM142" s="21" t="s">
        <v>898</v>
      </c>
    </row>
    <row r="143" s="1" customFormat="1" ht="36" customHeight="1">
      <c r="B143" s="46"/>
      <c r="C143" s="47"/>
      <c r="D143" s="47"/>
      <c r="E143" s="47"/>
      <c r="F143" s="258" t="s">
        <v>899</v>
      </c>
      <c r="G143" s="67"/>
      <c r="H143" s="67"/>
      <c r="I143" s="67"/>
      <c r="J143" s="47"/>
      <c r="K143" s="47"/>
      <c r="L143" s="47"/>
      <c r="M143" s="47"/>
      <c r="N143" s="47"/>
      <c r="O143" s="47"/>
      <c r="P143" s="47"/>
      <c r="Q143" s="47"/>
      <c r="R143" s="48"/>
      <c r="T143" s="197"/>
      <c r="U143" s="47"/>
      <c r="V143" s="47"/>
      <c r="W143" s="47"/>
      <c r="X143" s="47"/>
      <c r="Y143" s="47"/>
      <c r="Z143" s="47"/>
      <c r="AA143" s="100"/>
      <c r="AT143" s="21" t="s">
        <v>312</v>
      </c>
      <c r="AU143" s="21" t="s">
        <v>96</v>
      </c>
    </row>
    <row r="144" s="10" customFormat="1" ht="29.88" customHeight="1">
      <c r="B144" s="215"/>
      <c r="C144" s="216"/>
      <c r="D144" s="225" t="s">
        <v>415</v>
      </c>
      <c r="E144" s="225"/>
      <c r="F144" s="225"/>
      <c r="G144" s="225"/>
      <c r="H144" s="225"/>
      <c r="I144" s="225"/>
      <c r="J144" s="225"/>
      <c r="K144" s="225"/>
      <c r="L144" s="225"/>
      <c r="M144" s="225"/>
      <c r="N144" s="226">
        <f>BK144</f>
        <v>0</v>
      </c>
      <c r="O144" s="227"/>
      <c r="P144" s="227"/>
      <c r="Q144" s="227"/>
      <c r="R144" s="218"/>
      <c r="T144" s="219"/>
      <c r="U144" s="216"/>
      <c r="V144" s="216"/>
      <c r="W144" s="220">
        <f>SUM(W145:W172)</f>
        <v>0</v>
      </c>
      <c r="X144" s="216"/>
      <c r="Y144" s="220">
        <f>SUM(Y145:Y172)</f>
        <v>0</v>
      </c>
      <c r="Z144" s="216"/>
      <c r="AA144" s="221">
        <f>SUM(AA145:AA172)</f>
        <v>0</v>
      </c>
      <c r="AR144" s="222" t="s">
        <v>89</v>
      </c>
      <c r="AT144" s="223" t="s">
        <v>80</v>
      </c>
      <c r="AU144" s="223" t="s">
        <v>89</v>
      </c>
      <c r="AY144" s="222" t="s">
        <v>191</v>
      </c>
      <c r="BK144" s="224">
        <f>SUM(BK145:BK172)</f>
        <v>0</v>
      </c>
    </row>
    <row r="145" s="1" customFormat="1" ht="38.25" customHeight="1">
      <c r="B145" s="46"/>
      <c r="C145" s="228" t="s">
        <v>201</v>
      </c>
      <c r="D145" s="228" t="s">
        <v>192</v>
      </c>
      <c r="E145" s="229" t="s">
        <v>900</v>
      </c>
      <c r="F145" s="230" t="s">
        <v>901</v>
      </c>
      <c r="G145" s="230"/>
      <c r="H145" s="230"/>
      <c r="I145" s="230"/>
      <c r="J145" s="231" t="s">
        <v>688</v>
      </c>
      <c r="K145" s="232">
        <v>15</v>
      </c>
      <c r="L145" s="233">
        <v>0</v>
      </c>
      <c r="M145" s="234"/>
      <c r="N145" s="235">
        <f>ROUND(L145*K145,2)</f>
        <v>0</v>
      </c>
      <c r="O145" s="235"/>
      <c r="P145" s="235"/>
      <c r="Q145" s="235"/>
      <c r="R145" s="48"/>
      <c r="T145" s="236" t="s">
        <v>22</v>
      </c>
      <c r="U145" s="56" t="s">
        <v>46</v>
      </c>
      <c r="V145" s="47"/>
      <c r="W145" s="237">
        <f>V145*K145</f>
        <v>0</v>
      </c>
      <c r="X145" s="237">
        <v>0.024160000000000001</v>
      </c>
      <c r="Y145" s="237">
        <f>X145*K145</f>
        <v>0</v>
      </c>
      <c r="Z145" s="237">
        <v>0</v>
      </c>
      <c r="AA145" s="238">
        <f>Z145*K145</f>
        <v>0</v>
      </c>
      <c r="AR145" s="21" t="s">
        <v>205</v>
      </c>
      <c r="AT145" s="21" t="s">
        <v>192</v>
      </c>
      <c r="AU145" s="21" t="s">
        <v>96</v>
      </c>
      <c r="AY145" s="21" t="s">
        <v>191</v>
      </c>
      <c r="BE145" s="152">
        <f>IF(U145="základní",N145,0)</f>
        <v>0</v>
      </c>
      <c r="BF145" s="152">
        <f>IF(U145="snížená",N145,0)</f>
        <v>0</v>
      </c>
      <c r="BG145" s="152">
        <f>IF(U145="zákl. přenesená",N145,0)</f>
        <v>0</v>
      </c>
      <c r="BH145" s="152">
        <f>IF(U145="sníž. přenesená",N145,0)</f>
        <v>0</v>
      </c>
      <c r="BI145" s="152">
        <f>IF(U145="nulová",N145,0)</f>
        <v>0</v>
      </c>
      <c r="BJ145" s="21" t="s">
        <v>89</v>
      </c>
      <c r="BK145" s="152">
        <f>ROUND(L145*K145,2)</f>
        <v>0</v>
      </c>
      <c r="BL145" s="21" t="s">
        <v>205</v>
      </c>
      <c r="BM145" s="21" t="s">
        <v>902</v>
      </c>
    </row>
    <row r="146" s="1" customFormat="1" ht="25.5" customHeight="1">
      <c r="B146" s="46"/>
      <c r="C146" s="250" t="s">
        <v>205</v>
      </c>
      <c r="D146" s="250" t="s">
        <v>306</v>
      </c>
      <c r="E146" s="251" t="s">
        <v>903</v>
      </c>
      <c r="F146" s="252" t="s">
        <v>904</v>
      </c>
      <c r="G146" s="252"/>
      <c r="H146" s="252"/>
      <c r="I146" s="252"/>
      <c r="J146" s="253" t="s">
        <v>688</v>
      </c>
      <c r="K146" s="254">
        <v>2</v>
      </c>
      <c r="L146" s="255">
        <v>0</v>
      </c>
      <c r="M146" s="256"/>
      <c r="N146" s="257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0.77000000000000002</v>
      </c>
      <c r="Y146" s="237">
        <f>X146*K146</f>
        <v>0</v>
      </c>
      <c r="Z146" s="237">
        <v>0</v>
      </c>
      <c r="AA146" s="238">
        <f>Z146*K146</f>
        <v>0</v>
      </c>
      <c r="AR146" s="21" t="s">
        <v>220</v>
      </c>
      <c r="AT146" s="21" t="s">
        <v>306</v>
      </c>
      <c r="AU146" s="21" t="s">
        <v>96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205</v>
      </c>
      <c r="BM146" s="21" t="s">
        <v>905</v>
      </c>
    </row>
    <row r="147" s="1" customFormat="1" ht="24" customHeight="1">
      <c r="B147" s="46"/>
      <c r="C147" s="47"/>
      <c r="D147" s="47"/>
      <c r="E147" s="47"/>
      <c r="F147" s="258" t="s">
        <v>906</v>
      </c>
      <c r="G147" s="67"/>
      <c r="H147" s="67"/>
      <c r="I147" s="67"/>
      <c r="J147" s="47"/>
      <c r="K147" s="47"/>
      <c r="L147" s="47"/>
      <c r="M147" s="47"/>
      <c r="N147" s="47"/>
      <c r="O147" s="47"/>
      <c r="P147" s="47"/>
      <c r="Q147" s="47"/>
      <c r="R147" s="48"/>
      <c r="T147" s="197"/>
      <c r="U147" s="47"/>
      <c r="V147" s="47"/>
      <c r="W147" s="47"/>
      <c r="X147" s="47"/>
      <c r="Y147" s="47"/>
      <c r="Z147" s="47"/>
      <c r="AA147" s="100"/>
      <c r="AT147" s="21" t="s">
        <v>312</v>
      </c>
      <c r="AU147" s="21" t="s">
        <v>96</v>
      </c>
    </row>
    <row r="148" s="1" customFormat="1" ht="25.5" customHeight="1">
      <c r="B148" s="46"/>
      <c r="C148" s="250" t="s">
        <v>190</v>
      </c>
      <c r="D148" s="250" t="s">
        <v>306</v>
      </c>
      <c r="E148" s="251" t="s">
        <v>907</v>
      </c>
      <c r="F148" s="252" t="s">
        <v>908</v>
      </c>
      <c r="G148" s="252"/>
      <c r="H148" s="252"/>
      <c r="I148" s="252"/>
      <c r="J148" s="253" t="s">
        <v>688</v>
      </c>
      <c r="K148" s="254">
        <v>1</v>
      </c>
      <c r="L148" s="255">
        <v>0</v>
      </c>
      <c r="M148" s="256"/>
      <c r="N148" s="257">
        <f>ROUND(L148*K148,2)</f>
        <v>0</v>
      </c>
      <c r="O148" s="235"/>
      <c r="P148" s="235"/>
      <c r="Q148" s="235"/>
      <c r="R148" s="48"/>
      <c r="T148" s="236" t="s">
        <v>22</v>
      </c>
      <c r="U148" s="56" t="s">
        <v>46</v>
      </c>
      <c r="V148" s="47"/>
      <c r="W148" s="237">
        <f>V148*K148</f>
        <v>0</v>
      </c>
      <c r="X148" s="237">
        <v>0.79000000000000004</v>
      </c>
      <c r="Y148" s="237">
        <f>X148*K148</f>
        <v>0</v>
      </c>
      <c r="Z148" s="237">
        <v>0</v>
      </c>
      <c r="AA148" s="238">
        <f>Z148*K148</f>
        <v>0</v>
      </c>
      <c r="AR148" s="21" t="s">
        <v>220</v>
      </c>
      <c r="AT148" s="21" t="s">
        <v>306</v>
      </c>
      <c r="AU148" s="21" t="s">
        <v>96</v>
      </c>
      <c r="AY148" s="21" t="s">
        <v>191</v>
      </c>
      <c r="BE148" s="152">
        <f>IF(U148="základní",N148,0)</f>
        <v>0</v>
      </c>
      <c r="BF148" s="152">
        <f>IF(U148="snížená",N148,0)</f>
        <v>0</v>
      </c>
      <c r="BG148" s="152">
        <f>IF(U148="zákl. přenesená",N148,0)</f>
        <v>0</v>
      </c>
      <c r="BH148" s="152">
        <f>IF(U148="sníž. přenesená",N148,0)</f>
        <v>0</v>
      </c>
      <c r="BI148" s="152">
        <f>IF(U148="nulová",N148,0)</f>
        <v>0</v>
      </c>
      <c r="BJ148" s="21" t="s">
        <v>89</v>
      </c>
      <c r="BK148" s="152">
        <f>ROUND(L148*K148,2)</f>
        <v>0</v>
      </c>
      <c r="BL148" s="21" t="s">
        <v>205</v>
      </c>
      <c r="BM148" s="21" t="s">
        <v>909</v>
      </c>
    </row>
    <row r="149" s="1" customFormat="1" ht="24" customHeight="1">
      <c r="B149" s="46"/>
      <c r="C149" s="47"/>
      <c r="D149" s="47"/>
      <c r="E149" s="47"/>
      <c r="F149" s="258" t="s">
        <v>906</v>
      </c>
      <c r="G149" s="67"/>
      <c r="H149" s="67"/>
      <c r="I149" s="67"/>
      <c r="J149" s="47"/>
      <c r="K149" s="47"/>
      <c r="L149" s="47"/>
      <c r="M149" s="47"/>
      <c r="N149" s="47"/>
      <c r="O149" s="47"/>
      <c r="P149" s="47"/>
      <c r="Q149" s="47"/>
      <c r="R149" s="48"/>
      <c r="T149" s="197"/>
      <c r="U149" s="47"/>
      <c r="V149" s="47"/>
      <c r="W149" s="47"/>
      <c r="X149" s="47"/>
      <c r="Y149" s="47"/>
      <c r="Z149" s="47"/>
      <c r="AA149" s="100"/>
      <c r="AT149" s="21" t="s">
        <v>312</v>
      </c>
      <c r="AU149" s="21" t="s">
        <v>96</v>
      </c>
    </row>
    <row r="150" s="1" customFormat="1" ht="25.5" customHeight="1">
      <c r="B150" s="46"/>
      <c r="C150" s="250" t="s">
        <v>212</v>
      </c>
      <c r="D150" s="250" t="s">
        <v>306</v>
      </c>
      <c r="E150" s="251" t="s">
        <v>910</v>
      </c>
      <c r="F150" s="252" t="s">
        <v>911</v>
      </c>
      <c r="G150" s="252"/>
      <c r="H150" s="252"/>
      <c r="I150" s="252"/>
      <c r="J150" s="253" t="s">
        <v>688</v>
      </c>
      <c r="K150" s="254">
        <v>1</v>
      </c>
      <c r="L150" s="255">
        <v>0</v>
      </c>
      <c r="M150" s="256"/>
      <c r="N150" s="257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0.83999999999999997</v>
      </c>
      <c r="Y150" s="237">
        <f>X150*K150</f>
        <v>0</v>
      </c>
      <c r="Z150" s="237">
        <v>0</v>
      </c>
      <c r="AA150" s="238">
        <f>Z150*K150</f>
        <v>0</v>
      </c>
      <c r="AR150" s="21" t="s">
        <v>220</v>
      </c>
      <c r="AT150" s="21" t="s">
        <v>306</v>
      </c>
      <c r="AU150" s="21" t="s">
        <v>96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205</v>
      </c>
      <c r="BM150" s="21" t="s">
        <v>912</v>
      </c>
    </row>
    <row r="151" s="1" customFormat="1" ht="24" customHeight="1">
      <c r="B151" s="46"/>
      <c r="C151" s="47"/>
      <c r="D151" s="47"/>
      <c r="E151" s="47"/>
      <c r="F151" s="258" t="s">
        <v>906</v>
      </c>
      <c r="G151" s="67"/>
      <c r="H151" s="67"/>
      <c r="I151" s="67"/>
      <c r="J151" s="47"/>
      <c r="K151" s="47"/>
      <c r="L151" s="47"/>
      <c r="M151" s="47"/>
      <c r="N151" s="47"/>
      <c r="O151" s="47"/>
      <c r="P151" s="47"/>
      <c r="Q151" s="47"/>
      <c r="R151" s="48"/>
      <c r="T151" s="197"/>
      <c r="U151" s="47"/>
      <c r="V151" s="47"/>
      <c r="W151" s="47"/>
      <c r="X151" s="47"/>
      <c r="Y151" s="47"/>
      <c r="Z151" s="47"/>
      <c r="AA151" s="100"/>
      <c r="AT151" s="21" t="s">
        <v>312</v>
      </c>
      <c r="AU151" s="21" t="s">
        <v>96</v>
      </c>
    </row>
    <row r="152" s="1" customFormat="1" ht="25.5" customHeight="1">
      <c r="B152" s="46"/>
      <c r="C152" s="250" t="s">
        <v>216</v>
      </c>
      <c r="D152" s="250" t="s">
        <v>306</v>
      </c>
      <c r="E152" s="251" t="s">
        <v>913</v>
      </c>
      <c r="F152" s="252" t="s">
        <v>914</v>
      </c>
      <c r="G152" s="252"/>
      <c r="H152" s="252"/>
      <c r="I152" s="252"/>
      <c r="J152" s="253" t="s">
        <v>688</v>
      </c>
      <c r="K152" s="254">
        <v>1</v>
      </c>
      <c r="L152" s="255">
        <v>0</v>
      </c>
      <c r="M152" s="256"/>
      <c r="N152" s="257">
        <f>ROUND(L152*K152,2)</f>
        <v>0</v>
      </c>
      <c r="O152" s="235"/>
      <c r="P152" s="235"/>
      <c r="Q152" s="235"/>
      <c r="R152" s="48"/>
      <c r="T152" s="236" t="s">
        <v>22</v>
      </c>
      <c r="U152" s="56" t="s">
        <v>46</v>
      </c>
      <c r="V152" s="47"/>
      <c r="W152" s="237">
        <f>V152*K152</f>
        <v>0</v>
      </c>
      <c r="X152" s="237">
        <v>0.80000000000000004</v>
      </c>
      <c r="Y152" s="237">
        <f>X152*K152</f>
        <v>0</v>
      </c>
      <c r="Z152" s="237">
        <v>0</v>
      </c>
      <c r="AA152" s="238">
        <f>Z152*K152</f>
        <v>0</v>
      </c>
      <c r="AR152" s="21" t="s">
        <v>220</v>
      </c>
      <c r="AT152" s="21" t="s">
        <v>306</v>
      </c>
      <c r="AU152" s="21" t="s">
        <v>96</v>
      </c>
      <c r="AY152" s="21" t="s">
        <v>191</v>
      </c>
      <c r="BE152" s="152">
        <f>IF(U152="základní",N152,0)</f>
        <v>0</v>
      </c>
      <c r="BF152" s="152">
        <f>IF(U152="snížená",N152,0)</f>
        <v>0</v>
      </c>
      <c r="BG152" s="152">
        <f>IF(U152="zákl. přenesená",N152,0)</f>
        <v>0</v>
      </c>
      <c r="BH152" s="152">
        <f>IF(U152="sníž. přenesená",N152,0)</f>
        <v>0</v>
      </c>
      <c r="BI152" s="152">
        <f>IF(U152="nulová",N152,0)</f>
        <v>0</v>
      </c>
      <c r="BJ152" s="21" t="s">
        <v>89</v>
      </c>
      <c r="BK152" s="152">
        <f>ROUND(L152*K152,2)</f>
        <v>0</v>
      </c>
      <c r="BL152" s="21" t="s">
        <v>205</v>
      </c>
      <c r="BM152" s="21" t="s">
        <v>915</v>
      </c>
    </row>
    <row r="153" s="1" customFormat="1" ht="24" customHeight="1">
      <c r="B153" s="46"/>
      <c r="C153" s="47"/>
      <c r="D153" s="47"/>
      <c r="E153" s="47"/>
      <c r="F153" s="258" t="s">
        <v>906</v>
      </c>
      <c r="G153" s="67"/>
      <c r="H153" s="67"/>
      <c r="I153" s="67"/>
      <c r="J153" s="47"/>
      <c r="K153" s="47"/>
      <c r="L153" s="47"/>
      <c r="M153" s="47"/>
      <c r="N153" s="47"/>
      <c r="O153" s="47"/>
      <c r="P153" s="47"/>
      <c r="Q153" s="47"/>
      <c r="R153" s="48"/>
      <c r="T153" s="197"/>
      <c r="U153" s="47"/>
      <c r="V153" s="47"/>
      <c r="W153" s="47"/>
      <c r="X153" s="47"/>
      <c r="Y153" s="47"/>
      <c r="Z153" s="47"/>
      <c r="AA153" s="100"/>
      <c r="AT153" s="21" t="s">
        <v>312</v>
      </c>
      <c r="AU153" s="21" t="s">
        <v>96</v>
      </c>
    </row>
    <row r="154" s="1" customFormat="1" ht="25.5" customHeight="1">
      <c r="B154" s="46"/>
      <c r="C154" s="250" t="s">
        <v>220</v>
      </c>
      <c r="D154" s="250" t="s">
        <v>306</v>
      </c>
      <c r="E154" s="251" t="s">
        <v>916</v>
      </c>
      <c r="F154" s="252" t="s">
        <v>917</v>
      </c>
      <c r="G154" s="252"/>
      <c r="H154" s="252"/>
      <c r="I154" s="252"/>
      <c r="J154" s="253" t="s">
        <v>688</v>
      </c>
      <c r="K154" s="254">
        <v>5</v>
      </c>
      <c r="L154" s="255">
        <v>0</v>
      </c>
      <c r="M154" s="256"/>
      <c r="N154" s="257">
        <f>ROUND(L154*K154,2)</f>
        <v>0</v>
      </c>
      <c r="O154" s="235"/>
      <c r="P154" s="235"/>
      <c r="Q154" s="235"/>
      <c r="R154" s="48"/>
      <c r="T154" s="236" t="s">
        <v>22</v>
      </c>
      <c r="U154" s="56" t="s">
        <v>46</v>
      </c>
      <c r="V154" s="47"/>
      <c r="W154" s="237">
        <f>V154*K154</f>
        <v>0</v>
      </c>
      <c r="X154" s="237">
        <v>0.41999999999999998</v>
      </c>
      <c r="Y154" s="237">
        <f>X154*K154</f>
        <v>0</v>
      </c>
      <c r="Z154" s="237">
        <v>0</v>
      </c>
      <c r="AA154" s="238">
        <f>Z154*K154</f>
        <v>0</v>
      </c>
      <c r="AR154" s="21" t="s">
        <v>220</v>
      </c>
      <c r="AT154" s="21" t="s">
        <v>306</v>
      </c>
      <c r="AU154" s="21" t="s">
        <v>96</v>
      </c>
      <c r="AY154" s="21" t="s">
        <v>191</v>
      </c>
      <c r="BE154" s="152">
        <f>IF(U154="základní",N154,0)</f>
        <v>0</v>
      </c>
      <c r="BF154" s="152">
        <f>IF(U154="snížená",N154,0)</f>
        <v>0</v>
      </c>
      <c r="BG154" s="152">
        <f>IF(U154="zákl. přenesená",N154,0)</f>
        <v>0</v>
      </c>
      <c r="BH154" s="152">
        <f>IF(U154="sníž. přenesená",N154,0)</f>
        <v>0</v>
      </c>
      <c r="BI154" s="152">
        <f>IF(U154="nulová",N154,0)</f>
        <v>0</v>
      </c>
      <c r="BJ154" s="21" t="s">
        <v>89</v>
      </c>
      <c r="BK154" s="152">
        <f>ROUND(L154*K154,2)</f>
        <v>0</v>
      </c>
      <c r="BL154" s="21" t="s">
        <v>205</v>
      </c>
      <c r="BM154" s="21" t="s">
        <v>918</v>
      </c>
    </row>
    <row r="155" s="1" customFormat="1" ht="24" customHeight="1">
      <c r="B155" s="46"/>
      <c r="C155" s="47"/>
      <c r="D155" s="47"/>
      <c r="E155" s="47"/>
      <c r="F155" s="258" t="s">
        <v>906</v>
      </c>
      <c r="G155" s="67"/>
      <c r="H155" s="67"/>
      <c r="I155" s="67"/>
      <c r="J155" s="47"/>
      <c r="K155" s="47"/>
      <c r="L155" s="47"/>
      <c r="M155" s="47"/>
      <c r="N155" s="47"/>
      <c r="O155" s="47"/>
      <c r="P155" s="47"/>
      <c r="Q155" s="47"/>
      <c r="R155" s="48"/>
      <c r="T155" s="197"/>
      <c r="U155" s="47"/>
      <c r="V155" s="47"/>
      <c r="W155" s="47"/>
      <c r="X155" s="47"/>
      <c r="Y155" s="47"/>
      <c r="Z155" s="47"/>
      <c r="AA155" s="100"/>
      <c r="AT155" s="21" t="s">
        <v>312</v>
      </c>
      <c r="AU155" s="21" t="s">
        <v>96</v>
      </c>
    </row>
    <row r="156" s="1" customFormat="1" ht="25.5" customHeight="1">
      <c r="B156" s="46"/>
      <c r="C156" s="250" t="s">
        <v>224</v>
      </c>
      <c r="D156" s="250" t="s">
        <v>306</v>
      </c>
      <c r="E156" s="251" t="s">
        <v>919</v>
      </c>
      <c r="F156" s="252" t="s">
        <v>920</v>
      </c>
      <c r="G156" s="252"/>
      <c r="H156" s="252"/>
      <c r="I156" s="252"/>
      <c r="J156" s="253" t="s">
        <v>688</v>
      </c>
      <c r="K156" s="254">
        <v>3</v>
      </c>
      <c r="L156" s="255">
        <v>0</v>
      </c>
      <c r="M156" s="256"/>
      <c r="N156" s="257">
        <f>ROUND(L156*K156,2)</f>
        <v>0</v>
      </c>
      <c r="O156" s="235"/>
      <c r="P156" s="235"/>
      <c r="Q156" s="235"/>
      <c r="R156" s="48"/>
      <c r="T156" s="236" t="s">
        <v>22</v>
      </c>
      <c r="U156" s="56" t="s">
        <v>46</v>
      </c>
      <c r="V156" s="47"/>
      <c r="W156" s="237">
        <f>V156*K156</f>
        <v>0</v>
      </c>
      <c r="X156" s="237">
        <v>0.73999999999999999</v>
      </c>
      <c r="Y156" s="237">
        <f>X156*K156</f>
        <v>0</v>
      </c>
      <c r="Z156" s="237">
        <v>0</v>
      </c>
      <c r="AA156" s="238">
        <f>Z156*K156</f>
        <v>0</v>
      </c>
      <c r="AR156" s="21" t="s">
        <v>220</v>
      </c>
      <c r="AT156" s="21" t="s">
        <v>306</v>
      </c>
      <c r="AU156" s="21" t="s">
        <v>96</v>
      </c>
      <c r="AY156" s="21" t="s">
        <v>191</v>
      </c>
      <c r="BE156" s="152">
        <f>IF(U156="základní",N156,0)</f>
        <v>0</v>
      </c>
      <c r="BF156" s="152">
        <f>IF(U156="snížená",N156,0)</f>
        <v>0</v>
      </c>
      <c r="BG156" s="152">
        <f>IF(U156="zákl. přenesená",N156,0)</f>
        <v>0</v>
      </c>
      <c r="BH156" s="152">
        <f>IF(U156="sníž. přenesená",N156,0)</f>
        <v>0</v>
      </c>
      <c r="BI156" s="152">
        <f>IF(U156="nulová",N156,0)</f>
        <v>0</v>
      </c>
      <c r="BJ156" s="21" t="s">
        <v>89</v>
      </c>
      <c r="BK156" s="152">
        <f>ROUND(L156*K156,2)</f>
        <v>0</v>
      </c>
      <c r="BL156" s="21" t="s">
        <v>205</v>
      </c>
      <c r="BM156" s="21" t="s">
        <v>921</v>
      </c>
    </row>
    <row r="157" s="1" customFormat="1" ht="24" customHeight="1">
      <c r="B157" s="46"/>
      <c r="C157" s="47"/>
      <c r="D157" s="47"/>
      <c r="E157" s="47"/>
      <c r="F157" s="258" t="s">
        <v>906</v>
      </c>
      <c r="G157" s="67"/>
      <c r="H157" s="67"/>
      <c r="I157" s="67"/>
      <c r="J157" s="47"/>
      <c r="K157" s="47"/>
      <c r="L157" s="47"/>
      <c r="M157" s="47"/>
      <c r="N157" s="47"/>
      <c r="O157" s="47"/>
      <c r="P157" s="47"/>
      <c r="Q157" s="47"/>
      <c r="R157" s="48"/>
      <c r="T157" s="197"/>
      <c r="U157" s="47"/>
      <c r="V157" s="47"/>
      <c r="W157" s="47"/>
      <c r="X157" s="47"/>
      <c r="Y157" s="47"/>
      <c r="Z157" s="47"/>
      <c r="AA157" s="100"/>
      <c r="AT157" s="21" t="s">
        <v>312</v>
      </c>
      <c r="AU157" s="21" t="s">
        <v>96</v>
      </c>
    </row>
    <row r="158" s="1" customFormat="1" ht="25.5" customHeight="1">
      <c r="B158" s="46"/>
      <c r="C158" s="250" t="s">
        <v>228</v>
      </c>
      <c r="D158" s="250" t="s">
        <v>306</v>
      </c>
      <c r="E158" s="251" t="s">
        <v>922</v>
      </c>
      <c r="F158" s="252" t="s">
        <v>923</v>
      </c>
      <c r="G158" s="252"/>
      <c r="H158" s="252"/>
      <c r="I158" s="252"/>
      <c r="J158" s="253" t="s">
        <v>688</v>
      </c>
      <c r="K158" s="254">
        <v>2</v>
      </c>
      <c r="L158" s="255">
        <v>0</v>
      </c>
      <c r="M158" s="256"/>
      <c r="N158" s="257">
        <f>ROUND(L158*K158,2)</f>
        <v>0</v>
      </c>
      <c r="O158" s="235"/>
      <c r="P158" s="235"/>
      <c r="Q158" s="235"/>
      <c r="R158" s="48"/>
      <c r="T158" s="236" t="s">
        <v>22</v>
      </c>
      <c r="U158" s="56" t="s">
        <v>46</v>
      </c>
      <c r="V158" s="47"/>
      <c r="W158" s="237">
        <f>V158*K158</f>
        <v>0</v>
      </c>
      <c r="X158" s="237">
        <v>0.71999999999999997</v>
      </c>
      <c r="Y158" s="237">
        <f>X158*K158</f>
        <v>0</v>
      </c>
      <c r="Z158" s="237">
        <v>0</v>
      </c>
      <c r="AA158" s="238">
        <f>Z158*K158</f>
        <v>0</v>
      </c>
      <c r="AR158" s="21" t="s">
        <v>220</v>
      </c>
      <c r="AT158" s="21" t="s">
        <v>306</v>
      </c>
      <c r="AU158" s="21" t="s">
        <v>96</v>
      </c>
      <c r="AY158" s="21" t="s">
        <v>191</v>
      </c>
      <c r="BE158" s="152">
        <f>IF(U158="základní",N158,0)</f>
        <v>0</v>
      </c>
      <c r="BF158" s="152">
        <f>IF(U158="snížená",N158,0)</f>
        <v>0</v>
      </c>
      <c r="BG158" s="152">
        <f>IF(U158="zákl. přenesená",N158,0)</f>
        <v>0</v>
      </c>
      <c r="BH158" s="152">
        <f>IF(U158="sníž. přenesená",N158,0)</f>
        <v>0</v>
      </c>
      <c r="BI158" s="152">
        <f>IF(U158="nulová",N158,0)</f>
        <v>0</v>
      </c>
      <c r="BJ158" s="21" t="s">
        <v>89</v>
      </c>
      <c r="BK158" s="152">
        <f>ROUND(L158*K158,2)</f>
        <v>0</v>
      </c>
      <c r="BL158" s="21" t="s">
        <v>205</v>
      </c>
      <c r="BM158" s="21" t="s">
        <v>924</v>
      </c>
    </row>
    <row r="159" s="1" customFormat="1" ht="24" customHeight="1">
      <c r="B159" s="46"/>
      <c r="C159" s="47"/>
      <c r="D159" s="47"/>
      <c r="E159" s="47"/>
      <c r="F159" s="258" t="s">
        <v>906</v>
      </c>
      <c r="G159" s="67"/>
      <c r="H159" s="67"/>
      <c r="I159" s="67"/>
      <c r="J159" s="47"/>
      <c r="K159" s="47"/>
      <c r="L159" s="47"/>
      <c r="M159" s="47"/>
      <c r="N159" s="47"/>
      <c r="O159" s="47"/>
      <c r="P159" s="47"/>
      <c r="Q159" s="47"/>
      <c r="R159" s="48"/>
      <c r="T159" s="197"/>
      <c r="U159" s="47"/>
      <c r="V159" s="47"/>
      <c r="W159" s="47"/>
      <c r="X159" s="47"/>
      <c r="Y159" s="47"/>
      <c r="Z159" s="47"/>
      <c r="AA159" s="100"/>
      <c r="AT159" s="21" t="s">
        <v>312</v>
      </c>
      <c r="AU159" s="21" t="s">
        <v>96</v>
      </c>
    </row>
    <row r="160" s="1" customFormat="1" ht="38.25" customHeight="1">
      <c r="B160" s="46"/>
      <c r="C160" s="228" t="s">
        <v>232</v>
      </c>
      <c r="D160" s="228" t="s">
        <v>192</v>
      </c>
      <c r="E160" s="229" t="s">
        <v>925</v>
      </c>
      <c r="F160" s="230" t="s">
        <v>926</v>
      </c>
      <c r="G160" s="230"/>
      <c r="H160" s="230"/>
      <c r="I160" s="230"/>
      <c r="J160" s="231" t="s">
        <v>688</v>
      </c>
      <c r="K160" s="232">
        <v>5</v>
      </c>
      <c r="L160" s="233">
        <v>0</v>
      </c>
      <c r="M160" s="234"/>
      <c r="N160" s="235">
        <f>ROUND(L160*K160,2)</f>
        <v>0</v>
      </c>
      <c r="O160" s="235"/>
      <c r="P160" s="235"/>
      <c r="Q160" s="235"/>
      <c r="R160" s="48"/>
      <c r="T160" s="236" t="s">
        <v>22</v>
      </c>
      <c r="U160" s="56" t="s">
        <v>46</v>
      </c>
      <c r="V160" s="47"/>
      <c r="W160" s="237">
        <f>V160*K160</f>
        <v>0</v>
      </c>
      <c r="X160" s="237">
        <v>0.030269999999999998</v>
      </c>
      <c r="Y160" s="237">
        <f>X160*K160</f>
        <v>0</v>
      </c>
      <c r="Z160" s="237">
        <v>0</v>
      </c>
      <c r="AA160" s="238">
        <f>Z160*K160</f>
        <v>0</v>
      </c>
      <c r="AR160" s="21" t="s">
        <v>205</v>
      </c>
      <c r="AT160" s="21" t="s">
        <v>192</v>
      </c>
      <c r="AU160" s="21" t="s">
        <v>96</v>
      </c>
      <c r="AY160" s="21" t="s">
        <v>191</v>
      </c>
      <c r="BE160" s="152">
        <f>IF(U160="základní",N160,0)</f>
        <v>0</v>
      </c>
      <c r="BF160" s="152">
        <f>IF(U160="snížená",N160,0)</f>
        <v>0</v>
      </c>
      <c r="BG160" s="152">
        <f>IF(U160="zákl. přenesená",N160,0)</f>
        <v>0</v>
      </c>
      <c r="BH160" s="152">
        <f>IF(U160="sníž. přenesená",N160,0)</f>
        <v>0</v>
      </c>
      <c r="BI160" s="152">
        <f>IF(U160="nulová",N160,0)</f>
        <v>0</v>
      </c>
      <c r="BJ160" s="21" t="s">
        <v>89</v>
      </c>
      <c r="BK160" s="152">
        <f>ROUND(L160*K160,2)</f>
        <v>0</v>
      </c>
      <c r="BL160" s="21" t="s">
        <v>205</v>
      </c>
      <c r="BM160" s="21" t="s">
        <v>927</v>
      </c>
    </row>
    <row r="161" s="1" customFormat="1" ht="25.5" customHeight="1">
      <c r="B161" s="46"/>
      <c r="C161" s="250" t="s">
        <v>236</v>
      </c>
      <c r="D161" s="250" t="s">
        <v>306</v>
      </c>
      <c r="E161" s="251" t="s">
        <v>928</v>
      </c>
      <c r="F161" s="252" t="s">
        <v>929</v>
      </c>
      <c r="G161" s="252"/>
      <c r="H161" s="252"/>
      <c r="I161" s="252"/>
      <c r="J161" s="253" t="s">
        <v>688</v>
      </c>
      <c r="K161" s="254">
        <v>3</v>
      </c>
      <c r="L161" s="255">
        <v>0</v>
      </c>
      <c r="M161" s="256"/>
      <c r="N161" s="257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1.6200000000000001</v>
      </c>
      <c r="Y161" s="237">
        <f>X161*K161</f>
        <v>0</v>
      </c>
      <c r="Z161" s="237">
        <v>0</v>
      </c>
      <c r="AA161" s="238">
        <f>Z161*K161</f>
        <v>0</v>
      </c>
      <c r="AR161" s="21" t="s">
        <v>220</v>
      </c>
      <c r="AT161" s="21" t="s">
        <v>306</v>
      </c>
      <c r="AU161" s="21" t="s">
        <v>96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205</v>
      </c>
      <c r="BM161" s="21" t="s">
        <v>930</v>
      </c>
    </row>
    <row r="162" s="1" customFormat="1" ht="24" customHeight="1">
      <c r="B162" s="46"/>
      <c r="C162" s="47"/>
      <c r="D162" s="47"/>
      <c r="E162" s="47"/>
      <c r="F162" s="258" t="s">
        <v>906</v>
      </c>
      <c r="G162" s="67"/>
      <c r="H162" s="67"/>
      <c r="I162" s="67"/>
      <c r="J162" s="47"/>
      <c r="K162" s="47"/>
      <c r="L162" s="47"/>
      <c r="M162" s="47"/>
      <c r="N162" s="47"/>
      <c r="O162" s="47"/>
      <c r="P162" s="47"/>
      <c r="Q162" s="47"/>
      <c r="R162" s="48"/>
      <c r="T162" s="197"/>
      <c r="U162" s="47"/>
      <c r="V162" s="47"/>
      <c r="W162" s="47"/>
      <c r="X162" s="47"/>
      <c r="Y162" s="47"/>
      <c r="Z162" s="47"/>
      <c r="AA162" s="100"/>
      <c r="AT162" s="21" t="s">
        <v>312</v>
      </c>
      <c r="AU162" s="21" t="s">
        <v>96</v>
      </c>
    </row>
    <row r="163" s="1" customFormat="1" ht="25.5" customHeight="1">
      <c r="B163" s="46"/>
      <c r="C163" s="250" t="s">
        <v>240</v>
      </c>
      <c r="D163" s="250" t="s">
        <v>306</v>
      </c>
      <c r="E163" s="251" t="s">
        <v>931</v>
      </c>
      <c r="F163" s="252" t="s">
        <v>932</v>
      </c>
      <c r="G163" s="252"/>
      <c r="H163" s="252"/>
      <c r="I163" s="252"/>
      <c r="J163" s="253" t="s">
        <v>688</v>
      </c>
      <c r="K163" s="254">
        <v>2</v>
      </c>
      <c r="L163" s="255">
        <v>0</v>
      </c>
      <c r="M163" s="256"/>
      <c r="N163" s="257">
        <f>ROUND(L163*K163,2)</f>
        <v>0</v>
      </c>
      <c r="O163" s="235"/>
      <c r="P163" s="235"/>
      <c r="Q163" s="235"/>
      <c r="R163" s="48"/>
      <c r="T163" s="236" t="s">
        <v>22</v>
      </c>
      <c r="U163" s="56" t="s">
        <v>46</v>
      </c>
      <c r="V163" s="47"/>
      <c r="W163" s="237">
        <f>V163*K163</f>
        <v>0</v>
      </c>
      <c r="X163" s="237">
        <v>1.5</v>
      </c>
      <c r="Y163" s="237">
        <f>X163*K163</f>
        <v>0</v>
      </c>
      <c r="Z163" s="237">
        <v>0</v>
      </c>
      <c r="AA163" s="238">
        <f>Z163*K163</f>
        <v>0</v>
      </c>
      <c r="AR163" s="21" t="s">
        <v>220</v>
      </c>
      <c r="AT163" s="21" t="s">
        <v>306</v>
      </c>
      <c r="AU163" s="21" t="s">
        <v>96</v>
      </c>
      <c r="AY163" s="21" t="s">
        <v>191</v>
      </c>
      <c r="BE163" s="152">
        <f>IF(U163="základní",N163,0)</f>
        <v>0</v>
      </c>
      <c r="BF163" s="152">
        <f>IF(U163="snížená",N163,0)</f>
        <v>0</v>
      </c>
      <c r="BG163" s="152">
        <f>IF(U163="zákl. přenesená",N163,0)</f>
        <v>0</v>
      </c>
      <c r="BH163" s="152">
        <f>IF(U163="sníž. přenesená",N163,0)</f>
        <v>0</v>
      </c>
      <c r="BI163" s="152">
        <f>IF(U163="nulová",N163,0)</f>
        <v>0</v>
      </c>
      <c r="BJ163" s="21" t="s">
        <v>89</v>
      </c>
      <c r="BK163" s="152">
        <f>ROUND(L163*K163,2)</f>
        <v>0</v>
      </c>
      <c r="BL163" s="21" t="s">
        <v>205</v>
      </c>
      <c r="BM163" s="21" t="s">
        <v>933</v>
      </c>
    </row>
    <row r="164" s="1" customFormat="1" ht="24" customHeight="1">
      <c r="B164" s="46"/>
      <c r="C164" s="47"/>
      <c r="D164" s="47"/>
      <c r="E164" s="47"/>
      <c r="F164" s="258" t="s">
        <v>906</v>
      </c>
      <c r="G164" s="67"/>
      <c r="H164" s="67"/>
      <c r="I164" s="67"/>
      <c r="J164" s="47"/>
      <c r="K164" s="47"/>
      <c r="L164" s="47"/>
      <c r="M164" s="47"/>
      <c r="N164" s="47"/>
      <c r="O164" s="47"/>
      <c r="P164" s="47"/>
      <c r="Q164" s="47"/>
      <c r="R164" s="48"/>
      <c r="T164" s="197"/>
      <c r="U164" s="47"/>
      <c r="V164" s="47"/>
      <c r="W164" s="47"/>
      <c r="X164" s="47"/>
      <c r="Y164" s="47"/>
      <c r="Z164" s="47"/>
      <c r="AA164" s="100"/>
      <c r="AT164" s="21" t="s">
        <v>312</v>
      </c>
      <c r="AU164" s="21" t="s">
        <v>96</v>
      </c>
    </row>
    <row r="165" s="1" customFormat="1" ht="25.5" customHeight="1">
      <c r="B165" s="46"/>
      <c r="C165" s="228" t="s">
        <v>244</v>
      </c>
      <c r="D165" s="228" t="s">
        <v>192</v>
      </c>
      <c r="E165" s="229" t="s">
        <v>934</v>
      </c>
      <c r="F165" s="230" t="s">
        <v>935</v>
      </c>
      <c r="G165" s="230"/>
      <c r="H165" s="230"/>
      <c r="I165" s="230"/>
      <c r="J165" s="231" t="s">
        <v>688</v>
      </c>
      <c r="K165" s="232">
        <v>4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0.14319000000000001</v>
      </c>
      <c r="Y165" s="237">
        <f>X165*K165</f>
        <v>0</v>
      </c>
      <c r="Z165" s="237">
        <v>0</v>
      </c>
      <c r="AA165" s="238">
        <f>Z165*K165</f>
        <v>0</v>
      </c>
      <c r="AR165" s="21" t="s">
        <v>205</v>
      </c>
      <c r="AT165" s="21" t="s">
        <v>192</v>
      </c>
      <c r="AU165" s="21" t="s">
        <v>96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205</v>
      </c>
      <c r="BM165" s="21" t="s">
        <v>936</v>
      </c>
    </row>
    <row r="166" s="1" customFormat="1" ht="38.25" customHeight="1">
      <c r="B166" s="46"/>
      <c r="C166" s="250" t="s">
        <v>11</v>
      </c>
      <c r="D166" s="250" t="s">
        <v>306</v>
      </c>
      <c r="E166" s="251" t="s">
        <v>937</v>
      </c>
      <c r="F166" s="252" t="s">
        <v>938</v>
      </c>
      <c r="G166" s="252"/>
      <c r="H166" s="252"/>
      <c r="I166" s="252"/>
      <c r="J166" s="253" t="s">
        <v>688</v>
      </c>
      <c r="K166" s="254">
        <v>3</v>
      </c>
      <c r="L166" s="255">
        <v>0</v>
      </c>
      <c r="M166" s="256"/>
      <c r="N166" s="257">
        <f>ROUND(L166*K166,2)</f>
        <v>0</v>
      </c>
      <c r="O166" s="235"/>
      <c r="P166" s="235"/>
      <c r="Q166" s="235"/>
      <c r="R166" s="48"/>
      <c r="T166" s="236" t="s">
        <v>22</v>
      </c>
      <c r="U166" s="56" t="s">
        <v>46</v>
      </c>
      <c r="V166" s="47"/>
      <c r="W166" s="237">
        <f>V166*K166</f>
        <v>0</v>
      </c>
      <c r="X166" s="237">
        <v>1.3</v>
      </c>
      <c r="Y166" s="237">
        <f>X166*K166</f>
        <v>0</v>
      </c>
      <c r="Z166" s="237">
        <v>0</v>
      </c>
      <c r="AA166" s="238">
        <f>Z166*K166</f>
        <v>0</v>
      </c>
      <c r="AR166" s="21" t="s">
        <v>220</v>
      </c>
      <c r="AT166" s="21" t="s">
        <v>306</v>
      </c>
      <c r="AU166" s="21" t="s">
        <v>96</v>
      </c>
      <c r="AY166" s="21" t="s">
        <v>191</v>
      </c>
      <c r="BE166" s="152">
        <f>IF(U166="základní",N166,0)</f>
        <v>0</v>
      </c>
      <c r="BF166" s="152">
        <f>IF(U166="snížená",N166,0)</f>
        <v>0</v>
      </c>
      <c r="BG166" s="152">
        <f>IF(U166="zákl. přenesená",N166,0)</f>
        <v>0</v>
      </c>
      <c r="BH166" s="152">
        <f>IF(U166="sníž. přenesená",N166,0)</f>
        <v>0</v>
      </c>
      <c r="BI166" s="152">
        <f>IF(U166="nulová",N166,0)</f>
        <v>0</v>
      </c>
      <c r="BJ166" s="21" t="s">
        <v>89</v>
      </c>
      <c r="BK166" s="152">
        <f>ROUND(L166*K166,2)</f>
        <v>0</v>
      </c>
      <c r="BL166" s="21" t="s">
        <v>205</v>
      </c>
      <c r="BM166" s="21" t="s">
        <v>939</v>
      </c>
    </row>
    <row r="167" s="1" customFormat="1" ht="24" customHeight="1">
      <c r="B167" s="46"/>
      <c r="C167" s="47"/>
      <c r="D167" s="47"/>
      <c r="E167" s="47"/>
      <c r="F167" s="258" t="s">
        <v>940</v>
      </c>
      <c r="G167" s="67"/>
      <c r="H167" s="67"/>
      <c r="I167" s="67"/>
      <c r="J167" s="47"/>
      <c r="K167" s="47"/>
      <c r="L167" s="47"/>
      <c r="M167" s="47"/>
      <c r="N167" s="47"/>
      <c r="O167" s="47"/>
      <c r="P167" s="47"/>
      <c r="Q167" s="47"/>
      <c r="R167" s="48"/>
      <c r="T167" s="197"/>
      <c r="U167" s="47"/>
      <c r="V167" s="47"/>
      <c r="W167" s="47"/>
      <c r="X167" s="47"/>
      <c r="Y167" s="47"/>
      <c r="Z167" s="47"/>
      <c r="AA167" s="100"/>
      <c r="AT167" s="21" t="s">
        <v>312</v>
      </c>
      <c r="AU167" s="21" t="s">
        <v>96</v>
      </c>
    </row>
    <row r="168" s="1" customFormat="1" ht="38.25" customHeight="1">
      <c r="B168" s="46"/>
      <c r="C168" s="250" t="s">
        <v>251</v>
      </c>
      <c r="D168" s="250" t="s">
        <v>306</v>
      </c>
      <c r="E168" s="251" t="s">
        <v>941</v>
      </c>
      <c r="F168" s="252" t="s">
        <v>942</v>
      </c>
      <c r="G168" s="252"/>
      <c r="H168" s="252"/>
      <c r="I168" s="252"/>
      <c r="J168" s="253" t="s">
        <v>688</v>
      </c>
      <c r="K168" s="254">
        <v>1</v>
      </c>
      <c r="L168" s="255">
        <v>0</v>
      </c>
      <c r="M168" s="256"/>
      <c r="N168" s="257">
        <f>ROUND(L168*K168,2)</f>
        <v>0</v>
      </c>
      <c r="O168" s="235"/>
      <c r="P168" s="235"/>
      <c r="Q168" s="235"/>
      <c r="R168" s="48"/>
      <c r="T168" s="236" t="s">
        <v>22</v>
      </c>
      <c r="U168" s="56" t="s">
        <v>46</v>
      </c>
      <c r="V168" s="47"/>
      <c r="W168" s="237">
        <f>V168*K168</f>
        <v>0</v>
      </c>
      <c r="X168" s="237">
        <v>1.3999999999999999</v>
      </c>
      <c r="Y168" s="237">
        <f>X168*K168</f>
        <v>0</v>
      </c>
      <c r="Z168" s="237">
        <v>0</v>
      </c>
      <c r="AA168" s="238">
        <f>Z168*K168</f>
        <v>0</v>
      </c>
      <c r="AR168" s="21" t="s">
        <v>220</v>
      </c>
      <c r="AT168" s="21" t="s">
        <v>306</v>
      </c>
      <c r="AU168" s="21" t="s">
        <v>96</v>
      </c>
      <c r="AY168" s="21" t="s">
        <v>191</v>
      </c>
      <c r="BE168" s="152">
        <f>IF(U168="základní",N168,0)</f>
        <v>0</v>
      </c>
      <c r="BF168" s="152">
        <f>IF(U168="snížená",N168,0)</f>
        <v>0</v>
      </c>
      <c r="BG168" s="152">
        <f>IF(U168="zákl. přenesená",N168,0)</f>
        <v>0</v>
      </c>
      <c r="BH168" s="152">
        <f>IF(U168="sníž. přenesená",N168,0)</f>
        <v>0</v>
      </c>
      <c r="BI168" s="152">
        <f>IF(U168="nulová",N168,0)</f>
        <v>0</v>
      </c>
      <c r="BJ168" s="21" t="s">
        <v>89</v>
      </c>
      <c r="BK168" s="152">
        <f>ROUND(L168*K168,2)</f>
        <v>0</v>
      </c>
      <c r="BL168" s="21" t="s">
        <v>205</v>
      </c>
      <c r="BM168" s="21" t="s">
        <v>943</v>
      </c>
    </row>
    <row r="169" s="1" customFormat="1" ht="24" customHeight="1">
      <c r="B169" s="46"/>
      <c r="C169" s="47"/>
      <c r="D169" s="47"/>
      <c r="E169" s="47"/>
      <c r="F169" s="258" t="s">
        <v>940</v>
      </c>
      <c r="G169" s="67"/>
      <c r="H169" s="67"/>
      <c r="I169" s="67"/>
      <c r="J169" s="47"/>
      <c r="K169" s="47"/>
      <c r="L169" s="47"/>
      <c r="M169" s="47"/>
      <c r="N169" s="47"/>
      <c r="O169" s="47"/>
      <c r="P169" s="47"/>
      <c r="Q169" s="47"/>
      <c r="R169" s="48"/>
      <c r="T169" s="197"/>
      <c r="U169" s="47"/>
      <c r="V169" s="47"/>
      <c r="W169" s="47"/>
      <c r="X169" s="47"/>
      <c r="Y169" s="47"/>
      <c r="Z169" s="47"/>
      <c r="AA169" s="100"/>
      <c r="AT169" s="21" t="s">
        <v>312</v>
      </c>
      <c r="AU169" s="21" t="s">
        <v>96</v>
      </c>
    </row>
    <row r="170" s="1" customFormat="1" ht="25.5" customHeight="1">
      <c r="B170" s="46"/>
      <c r="C170" s="228" t="s">
        <v>255</v>
      </c>
      <c r="D170" s="228" t="s">
        <v>192</v>
      </c>
      <c r="E170" s="229" t="s">
        <v>944</v>
      </c>
      <c r="F170" s="230" t="s">
        <v>945</v>
      </c>
      <c r="G170" s="230"/>
      <c r="H170" s="230"/>
      <c r="I170" s="230"/>
      <c r="J170" s="231" t="s">
        <v>688</v>
      </c>
      <c r="K170" s="232">
        <v>1</v>
      </c>
      <c r="L170" s="233">
        <v>0</v>
      </c>
      <c r="M170" s="234"/>
      <c r="N170" s="235">
        <f>ROUND(L170*K170,2)</f>
        <v>0</v>
      </c>
      <c r="O170" s="235"/>
      <c r="P170" s="235"/>
      <c r="Q170" s="235"/>
      <c r="R170" s="48"/>
      <c r="T170" s="236" t="s">
        <v>22</v>
      </c>
      <c r="U170" s="56" t="s">
        <v>46</v>
      </c>
      <c r="V170" s="47"/>
      <c r="W170" s="237">
        <f>V170*K170</f>
        <v>0</v>
      </c>
      <c r="X170" s="237">
        <v>0.27756999999999998</v>
      </c>
      <c r="Y170" s="237">
        <f>X170*K170</f>
        <v>0</v>
      </c>
      <c r="Z170" s="237">
        <v>0</v>
      </c>
      <c r="AA170" s="238">
        <f>Z170*K170</f>
        <v>0</v>
      </c>
      <c r="AR170" s="21" t="s">
        <v>205</v>
      </c>
      <c r="AT170" s="21" t="s">
        <v>192</v>
      </c>
      <c r="AU170" s="21" t="s">
        <v>96</v>
      </c>
      <c r="AY170" s="21" t="s">
        <v>191</v>
      </c>
      <c r="BE170" s="152">
        <f>IF(U170="základní",N170,0)</f>
        <v>0</v>
      </c>
      <c r="BF170" s="152">
        <f>IF(U170="snížená",N170,0)</f>
        <v>0</v>
      </c>
      <c r="BG170" s="152">
        <f>IF(U170="zákl. přenesená",N170,0)</f>
        <v>0</v>
      </c>
      <c r="BH170" s="152">
        <f>IF(U170="sníž. přenesená",N170,0)</f>
        <v>0</v>
      </c>
      <c r="BI170" s="152">
        <f>IF(U170="nulová",N170,0)</f>
        <v>0</v>
      </c>
      <c r="BJ170" s="21" t="s">
        <v>89</v>
      </c>
      <c r="BK170" s="152">
        <f>ROUND(L170*K170,2)</f>
        <v>0</v>
      </c>
      <c r="BL170" s="21" t="s">
        <v>205</v>
      </c>
      <c r="BM170" s="21" t="s">
        <v>946</v>
      </c>
    </row>
    <row r="171" s="1" customFormat="1" ht="38.25" customHeight="1">
      <c r="B171" s="46"/>
      <c r="C171" s="250" t="s">
        <v>259</v>
      </c>
      <c r="D171" s="250" t="s">
        <v>306</v>
      </c>
      <c r="E171" s="251" t="s">
        <v>947</v>
      </c>
      <c r="F171" s="252" t="s">
        <v>948</v>
      </c>
      <c r="G171" s="252"/>
      <c r="H171" s="252"/>
      <c r="I171" s="252"/>
      <c r="J171" s="253" t="s">
        <v>688</v>
      </c>
      <c r="K171" s="254">
        <v>1</v>
      </c>
      <c r="L171" s="255">
        <v>0</v>
      </c>
      <c r="M171" s="256"/>
      <c r="N171" s="257">
        <f>ROUND(L171*K171,2)</f>
        <v>0</v>
      </c>
      <c r="O171" s="235"/>
      <c r="P171" s="235"/>
      <c r="Q171" s="235"/>
      <c r="R171" s="48"/>
      <c r="T171" s="236" t="s">
        <v>22</v>
      </c>
      <c r="U171" s="56" t="s">
        <v>46</v>
      </c>
      <c r="V171" s="47"/>
      <c r="W171" s="237">
        <f>V171*K171</f>
        <v>0</v>
      </c>
      <c r="X171" s="237">
        <v>2.2999999999999998</v>
      </c>
      <c r="Y171" s="237">
        <f>X171*K171</f>
        <v>0</v>
      </c>
      <c r="Z171" s="237">
        <v>0</v>
      </c>
      <c r="AA171" s="238">
        <f>Z171*K171</f>
        <v>0</v>
      </c>
      <c r="AR171" s="21" t="s">
        <v>220</v>
      </c>
      <c r="AT171" s="21" t="s">
        <v>306</v>
      </c>
      <c r="AU171" s="21" t="s">
        <v>96</v>
      </c>
      <c r="AY171" s="21" t="s">
        <v>191</v>
      </c>
      <c r="BE171" s="152">
        <f>IF(U171="základní",N171,0)</f>
        <v>0</v>
      </c>
      <c r="BF171" s="152">
        <f>IF(U171="snížená",N171,0)</f>
        <v>0</v>
      </c>
      <c r="BG171" s="152">
        <f>IF(U171="zákl. přenesená",N171,0)</f>
        <v>0</v>
      </c>
      <c r="BH171" s="152">
        <f>IF(U171="sníž. přenesená",N171,0)</f>
        <v>0</v>
      </c>
      <c r="BI171" s="152">
        <f>IF(U171="nulová",N171,0)</f>
        <v>0</v>
      </c>
      <c r="BJ171" s="21" t="s">
        <v>89</v>
      </c>
      <c r="BK171" s="152">
        <f>ROUND(L171*K171,2)</f>
        <v>0</v>
      </c>
      <c r="BL171" s="21" t="s">
        <v>205</v>
      </c>
      <c r="BM171" s="21" t="s">
        <v>949</v>
      </c>
    </row>
    <row r="172" s="1" customFormat="1" ht="24" customHeight="1">
      <c r="B172" s="46"/>
      <c r="C172" s="47"/>
      <c r="D172" s="47"/>
      <c r="E172" s="47"/>
      <c r="F172" s="258" t="s">
        <v>940</v>
      </c>
      <c r="G172" s="67"/>
      <c r="H172" s="67"/>
      <c r="I172" s="67"/>
      <c r="J172" s="47"/>
      <c r="K172" s="47"/>
      <c r="L172" s="47"/>
      <c r="M172" s="47"/>
      <c r="N172" s="47"/>
      <c r="O172" s="47"/>
      <c r="P172" s="47"/>
      <c r="Q172" s="47"/>
      <c r="R172" s="48"/>
      <c r="T172" s="197"/>
      <c r="U172" s="47"/>
      <c r="V172" s="47"/>
      <c r="W172" s="47"/>
      <c r="X172" s="47"/>
      <c r="Y172" s="47"/>
      <c r="Z172" s="47"/>
      <c r="AA172" s="100"/>
      <c r="AT172" s="21" t="s">
        <v>312</v>
      </c>
      <c r="AU172" s="21" t="s">
        <v>96</v>
      </c>
    </row>
    <row r="173" s="10" customFormat="1" ht="29.88" customHeight="1">
      <c r="B173" s="215"/>
      <c r="C173" s="216"/>
      <c r="D173" s="225" t="s">
        <v>665</v>
      </c>
      <c r="E173" s="225"/>
      <c r="F173" s="225"/>
      <c r="G173" s="225"/>
      <c r="H173" s="225"/>
      <c r="I173" s="225"/>
      <c r="J173" s="225"/>
      <c r="K173" s="225"/>
      <c r="L173" s="225"/>
      <c r="M173" s="225"/>
      <c r="N173" s="226">
        <f>BK173</f>
        <v>0</v>
      </c>
      <c r="O173" s="227"/>
      <c r="P173" s="227"/>
      <c r="Q173" s="227"/>
      <c r="R173" s="218"/>
      <c r="T173" s="219"/>
      <c r="U173" s="216"/>
      <c r="V173" s="216"/>
      <c r="W173" s="220">
        <f>W174</f>
        <v>0</v>
      </c>
      <c r="X173" s="216"/>
      <c r="Y173" s="220">
        <f>Y174</f>
        <v>0</v>
      </c>
      <c r="Z173" s="216"/>
      <c r="AA173" s="221">
        <f>AA174</f>
        <v>0</v>
      </c>
      <c r="AR173" s="222" t="s">
        <v>89</v>
      </c>
      <c r="AT173" s="223" t="s">
        <v>80</v>
      </c>
      <c r="AU173" s="223" t="s">
        <v>89</v>
      </c>
      <c r="AY173" s="222" t="s">
        <v>191</v>
      </c>
      <c r="BK173" s="224">
        <f>BK174</f>
        <v>0</v>
      </c>
    </row>
    <row r="174" s="1" customFormat="1" ht="38.25" customHeight="1">
      <c r="B174" s="46"/>
      <c r="C174" s="228" t="s">
        <v>263</v>
      </c>
      <c r="D174" s="228" t="s">
        <v>192</v>
      </c>
      <c r="E174" s="229" t="s">
        <v>826</v>
      </c>
      <c r="F174" s="230" t="s">
        <v>827</v>
      </c>
      <c r="G174" s="230"/>
      <c r="H174" s="230"/>
      <c r="I174" s="230"/>
      <c r="J174" s="231" t="s">
        <v>304</v>
      </c>
      <c r="K174" s="232">
        <v>130</v>
      </c>
      <c r="L174" s="233">
        <v>0</v>
      </c>
      <c r="M174" s="234"/>
      <c r="N174" s="235">
        <f>ROUND(L174*K174,2)</f>
        <v>0</v>
      </c>
      <c r="O174" s="235"/>
      <c r="P174" s="235"/>
      <c r="Q174" s="235"/>
      <c r="R174" s="48"/>
      <c r="T174" s="236" t="s">
        <v>22</v>
      </c>
      <c r="U174" s="56" t="s">
        <v>46</v>
      </c>
      <c r="V174" s="47"/>
      <c r="W174" s="237">
        <f>V174*K174</f>
        <v>0</v>
      </c>
      <c r="X174" s="237">
        <v>0.00021000000000000001</v>
      </c>
      <c r="Y174" s="237">
        <f>X174*K174</f>
        <v>0</v>
      </c>
      <c r="Z174" s="237">
        <v>0</v>
      </c>
      <c r="AA174" s="238">
        <f>Z174*K174</f>
        <v>0</v>
      </c>
      <c r="AR174" s="21" t="s">
        <v>205</v>
      </c>
      <c r="AT174" s="21" t="s">
        <v>192</v>
      </c>
      <c r="AU174" s="21" t="s">
        <v>96</v>
      </c>
      <c r="AY174" s="21" t="s">
        <v>191</v>
      </c>
      <c r="BE174" s="152">
        <f>IF(U174="základní",N174,0)</f>
        <v>0</v>
      </c>
      <c r="BF174" s="152">
        <f>IF(U174="snížená",N174,0)</f>
        <v>0</v>
      </c>
      <c r="BG174" s="152">
        <f>IF(U174="zákl. přenesená",N174,0)</f>
        <v>0</v>
      </c>
      <c r="BH174" s="152">
        <f>IF(U174="sníž. přenesená",N174,0)</f>
        <v>0</v>
      </c>
      <c r="BI174" s="152">
        <f>IF(U174="nulová",N174,0)</f>
        <v>0</v>
      </c>
      <c r="BJ174" s="21" t="s">
        <v>89</v>
      </c>
      <c r="BK174" s="152">
        <f>ROUND(L174*K174,2)</f>
        <v>0</v>
      </c>
      <c r="BL174" s="21" t="s">
        <v>205</v>
      </c>
      <c r="BM174" s="21" t="s">
        <v>950</v>
      </c>
    </row>
    <row r="175" s="10" customFormat="1" ht="29.88" customHeight="1">
      <c r="B175" s="215"/>
      <c r="C175" s="216"/>
      <c r="D175" s="225" t="s">
        <v>666</v>
      </c>
      <c r="E175" s="225"/>
      <c r="F175" s="225"/>
      <c r="G175" s="225"/>
      <c r="H175" s="225"/>
      <c r="I175" s="225"/>
      <c r="J175" s="225"/>
      <c r="K175" s="225"/>
      <c r="L175" s="225"/>
      <c r="M175" s="225"/>
      <c r="N175" s="239">
        <f>BK175</f>
        <v>0</v>
      </c>
      <c r="O175" s="240"/>
      <c r="P175" s="240"/>
      <c r="Q175" s="240"/>
      <c r="R175" s="218"/>
      <c r="T175" s="219"/>
      <c r="U175" s="216"/>
      <c r="V175" s="216"/>
      <c r="W175" s="220">
        <f>SUM(W176:W177)</f>
        <v>0</v>
      </c>
      <c r="X175" s="216"/>
      <c r="Y175" s="220">
        <f>SUM(Y176:Y177)</f>
        <v>0</v>
      </c>
      <c r="Z175" s="216"/>
      <c r="AA175" s="221">
        <f>SUM(AA176:AA177)</f>
        <v>0</v>
      </c>
      <c r="AR175" s="222" t="s">
        <v>89</v>
      </c>
      <c r="AT175" s="223" t="s">
        <v>80</v>
      </c>
      <c r="AU175" s="223" t="s">
        <v>89</v>
      </c>
      <c r="AY175" s="222" t="s">
        <v>191</v>
      </c>
      <c r="BK175" s="224">
        <f>SUM(BK176:BK177)</f>
        <v>0</v>
      </c>
    </row>
    <row r="176" s="1" customFormat="1" ht="38.25" customHeight="1">
      <c r="B176" s="46"/>
      <c r="C176" s="228" t="s">
        <v>267</v>
      </c>
      <c r="D176" s="228" t="s">
        <v>192</v>
      </c>
      <c r="E176" s="229" t="s">
        <v>951</v>
      </c>
      <c r="F176" s="230" t="s">
        <v>952</v>
      </c>
      <c r="G176" s="230"/>
      <c r="H176" s="230"/>
      <c r="I176" s="230"/>
      <c r="J176" s="231" t="s">
        <v>688</v>
      </c>
      <c r="K176" s="232">
        <v>8</v>
      </c>
      <c r="L176" s="233">
        <v>0</v>
      </c>
      <c r="M176" s="234"/>
      <c r="N176" s="235">
        <f>ROUND(L176*K176,2)</f>
        <v>0</v>
      </c>
      <c r="O176" s="235"/>
      <c r="P176" s="235"/>
      <c r="Q176" s="235"/>
      <c r="R176" s="48"/>
      <c r="T176" s="236" t="s">
        <v>22</v>
      </c>
      <c r="U176" s="56" t="s">
        <v>46</v>
      </c>
      <c r="V176" s="47"/>
      <c r="W176" s="237">
        <f>V176*K176</f>
        <v>0</v>
      </c>
      <c r="X176" s="237">
        <v>0</v>
      </c>
      <c r="Y176" s="237">
        <f>X176*K176</f>
        <v>0</v>
      </c>
      <c r="Z176" s="237">
        <v>0</v>
      </c>
      <c r="AA176" s="238">
        <f>Z176*K176</f>
        <v>0</v>
      </c>
      <c r="AR176" s="21" t="s">
        <v>205</v>
      </c>
      <c r="AT176" s="21" t="s">
        <v>192</v>
      </c>
      <c r="AU176" s="21" t="s">
        <v>96</v>
      </c>
      <c r="AY176" s="21" t="s">
        <v>191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ROUND(L176*K176,2)</f>
        <v>0</v>
      </c>
      <c r="BL176" s="21" t="s">
        <v>205</v>
      </c>
      <c r="BM176" s="21" t="s">
        <v>953</v>
      </c>
    </row>
    <row r="177" s="1" customFormat="1" ht="16.5" customHeight="1">
      <c r="B177" s="46"/>
      <c r="C177" s="250" t="s">
        <v>10</v>
      </c>
      <c r="D177" s="250" t="s">
        <v>306</v>
      </c>
      <c r="E177" s="251" t="s">
        <v>954</v>
      </c>
      <c r="F177" s="252" t="s">
        <v>955</v>
      </c>
      <c r="G177" s="252"/>
      <c r="H177" s="252"/>
      <c r="I177" s="252"/>
      <c r="J177" s="253" t="s">
        <v>688</v>
      </c>
      <c r="K177" s="254">
        <v>8</v>
      </c>
      <c r="L177" s="255">
        <v>0</v>
      </c>
      <c r="M177" s="256"/>
      <c r="N177" s="257">
        <f>ROUND(L177*K177,2)</f>
        <v>0</v>
      </c>
      <c r="O177" s="235"/>
      <c r="P177" s="235"/>
      <c r="Q177" s="235"/>
      <c r="R177" s="48"/>
      <c r="T177" s="236" t="s">
        <v>22</v>
      </c>
      <c r="U177" s="56" t="s">
        <v>46</v>
      </c>
      <c r="V177" s="47"/>
      <c r="W177" s="237">
        <f>V177*K177</f>
        <v>0</v>
      </c>
      <c r="X177" s="237">
        <v>0.0035999999999999999</v>
      </c>
      <c r="Y177" s="237">
        <f>X177*K177</f>
        <v>0</v>
      </c>
      <c r="Z177" s="237">
        <v>0</v>
      </c>
      <c r="AA177" s="238">
        <f>Z177*K177</f>
        <v>0</v>
      </c>
      <c r="AR177" s="21" t="s">
        <v>220</v>
      </c>
      <c r="AT177" s="21" t="s">
        <v>306</v>
      </c>
      <c r="AU177" s="21" t="s">
        <v>96</v>
      </c>
      <c r="AY177" s="21" t="s">
        <v>191</v>
      </c>
      <c r="BE177" s="152">
        <f>IF(U177="základní",N177,0)</f>
        <v>0</v>
      </c>
      <c r="BF177" s="152">
        <f>IF(U177="snížená",N177,0)</f>
        <v>0</v>
      </c>
      <c r="BG177" s="152">
        <f>IF(U177="zákl. přenesená",N177,0)</f>
        <v>0</v>
      </c>
      <c r="BH177" s="152">
        <f>IF(U177="sníž. přenesená",N177,0)</f>
        <v>0</v>
      </c>
      <c r="BI177" s="152">
        <f>IF(U177="nulová",N177,0)</f>
        <v>0</v>
      </c>
      <c r="BJ177" s="21" t="s">
        <v>89</v>
      </c>
      <c r="BK177" s="152">
        <f>ROUND(L177*K177,2)</f>
        <v>0</v>
      </c>
      <c r="BL177" s="21" t="s">
        <v>205</v>
      </c>
      <c r="BM177" s="21" t="s">
        <v>956</v>
      </c>
    </row>
    <row r="178" s="10" customFormat="1" ht="29.88" customHeight="1">
      <c r="B178" s="215"/>
      <c r="C178" s="216"/>
      <c r="D178" s="225" t="s">
        <v>418</v>
      </c>
      <c r="E178" s="225"/>
      <c r="F178" s="225"/>
      <c r="G178" s="225"/>
      <c r="H178" s="225"/>
      <c r="I178" s="225"/>
      <c r="J178" s="225"/>
      <c r="K178" s="225"/>
      <c r="L178" s="225"/>
      <c r="M178" s="225"/>
      <c r="N178" s="239">
        <f>BK178</f>
        <v>0</v>
      </c>
      <c r="O178" s="240"/>
      <c r="P178" s="240"/>
      <c r="Q178" s="240"/>
      <c r="R178" s="218"/>
      <c r="T178" s="219"/>
      <c r="U178" s="216"/>
      <c r="V178" s="216"/>
      <c r="W178" s="220">
        <f>W179</f>
        <v>0</v>
      </c>
      <c r="X178" s="216"/>
      <c r="Y178" s="220">
        <f>Y179</f>
        <v>0</v>
      </c>
      <c r="Z178" s="216"/>
      <c r="AA178" s="221">
        <f>AA179</f>
        <v>0</v>
      </c>
      <c r="AR178" s="222" t="s">
        <v>89</v>
      </c>
      <c r="AT178" s="223" t="s">
        <v>80</v>
      </c>
      <c r="AU178" s="223" t="s">
        <v>89</v>
      </c>
      <c r="AY178" s="222" t="s">
        <v>191</v>
      </c>
      <c r="BK178" s="224">
        <f>BK179</f>
        <v>0</v>
      </c>
    </row>
    <row r="179" s="1" customFormat="1" ht="25.5" customHeight="1">
      <c r="B179" s="46"/>
      <c r="C179" s="228" t="s">
        <v>274</v>
      </c>
      <c r="D179" s="228" t="s">
        <v>192</v>
      </c>
      <c r="E179" s="229" t="s">
        <v>957</v>
      </c>
      <c r="F179" s="230" t="s">
        <v>958</v>
      </c>
      <c r="G179" s="230"/>
      <c r="H179" s="230"/>
      <c r="I179" s="230"/>
      <c r="J179" s="231" t="s">
        <v>309</v>
      </c>
      <c r="K179" s="232">
        <v>30.710999999999999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0</v>
      </c>
      <c r="Y179" s="237">
        <f>X179*K179</f>
        <v>0</v>
      </c>
      <c r="Z179" s="237">
        <v>0</v>
      </c>
      <c r="AA179" s="238">
        <f>Z179*K179</f>
        <v>0</v>
      </c>
      <c r="AR179" s="21" t="s">
        <v>205</v>
      </c>
      <c r="AT179" s="21" t="s">
        <v>192</v>
      </c>
      <c r="AU179" s="21" t="s">
        <v>96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205</v>
      </c>
      <c r="BM179" s="21" t="s">
        <v>959</v>
      </c>
    </row>
    <row r="180" s="10" customFormat="1" ht="29.88" customHeight="1">
      <c r="B180" s="215"/>
      <c r="C180" s="216"/>
      <c r="D180" s="225" t="s">
        <v>422</v>
      </c>
      <c r="E180" s="225"/>
      <c r="F180" s="225"/>
      <c r="G180" s="225"/>
      <c r="H180" s="225"/>
      <c r="I180" s="225"/>
      <c r="J180" s="225"/>
      <c r="K180" s="225"/>
      <c r="L180" s="225"/>
      <c r="M180" s="225"/>
      <c r="N180" s="239">
        <f>BK180</f>
        <v>0</v>
      </c>
      <c r="O180" s="240"/>
      <c r="P180" s="240"/>
      <c r="Q180" s="240"/>
      <c r="R180" s="218"/>
      <c r="T180" s="219"/>
      <c r="U180" s="216"/>
      <c r="V180" s="216"/>
      <c r="W180" s="220">
        <f>SUM(W181:W185)</f>
        <v>0</v>
      </c>
      <c r="X180" s="216"/>
      <c r="Y180" s="220">
        <f>SUM(Y181:Y185)</f>
        <v>0</v>
      </c>
      <c r="Z180" s="216"/>
      <c r="AA180" s="221">
        <f>SUM(AA181:AA185)</f>
        <v>0</v>
      </c>
      <c r="AR180" s="222" t="s">
        <v>96</v>
      </c>
      <c r="AT180" s="223" t="s">
        <v>80</v>
      </c>
      <c r="AU180" s="223" t="s">
        <v>89</v>
      </c>
      <c r="AY180" s="222" t="s">
        <v>191</v>
      </c>
      <c r="BK180" s="224">
        <f>SUM(BK181:BK185)</f>
        <v>0</v>
      </c>
    </row>
    <row r="181" s="1" customFormat="1" ht="16.5" customHeight="1">
      <c r="B181" s="46"/>
      <c r="C181" s="228" t="s">
        <v>278</v>
      </c>
      <c r="D181" s="228" t="s">
        <v>192</v>
      </c>
      <c r="E181" s="229" t="s">
        <v>652</v>
      </c>
      <c r="F181" s="230" t="s">
        <v>653</v>
      </c>
      <c r="G181" s="230"/>
      <c r="H181" s="230"/>
      <c r="I181" s="230"/>
      <c r="J181" s="231" t="s">
        <v>304</v>
      </c>
      <c r="K181" s="232">
        <v>132.63999999999999</v>
      </c>
      <c r="L181" s="233">
        <v>0</v>
      </c>
      <c r="M181" s="234"/>
      <c r="N181" s="235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</v>
      </c>
      <c r="Y181" s="237">
        <f>X181*K181</f>
        <v>0</v>
      </c>
      <c r="Z181" s="237">
        <v>0</v>
      </c>
      <c r="AA181" s="238">
        <f>Z181*K181</f>
        <v>0</v>
      </c>
      <c r="AR181" s="21" t="s">
        <v>251</v>
      </c>
      <c r="AT181" s="21" t="s">
        <v>192</v>
      </c>
      <c r="AU181" s="21" t="s">
        <v>96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251</v>
      </c>
      <c r="BM181" s="21" t="s">
        <v>960</v>
      </c>
    </row>
    <row r="182" s="1" customFormat="1" ht="25.5" customHeight="1">
      <c r="B182" s="46"/>
      <c r="C182" s="228" t="s">
        <v>377</v>
      </c>
      <c r="D182" s="228" t="s">
        <v>192</v>
      </c>
      <c r="E182" s="229" t="s">
        <v>656</v>
      </c>
      <c r="F182" s="230" t="s">
        <v>657</v>
      </c>
      <c r="G182" s="230"/>
      <c r="H182" s="230"/>
      <c r="I182" s="230"/>
      <c r="J182" s="231" t="s">
        <v>304</v>
      </c>
      <c r="K182" s="232">
        <v>132.63999999999999</v>
      </c>
      <c r="L182" s="233">
        <v>0</v>
      </c>
      <c r="M182" s="234"/>
      <c r="N182" s="235">
        <f>ROUND(L182*K182,2)</f>
        <v>0</v>
      </c>
      <c r="O182" s="235"/>
      <c r="P182" s="235"/>
      <c r="Q182" s="235"/>
      <c r="R182" s="48"/>
      <c r="T182" s="236" t="s">
        <v>22</v>
      </c>
      <c r="U182" s="56" t="s">
        <v>46</v>
      </c>
      <c r="V182" s="47"/>
      <c r="W182" s="237">
        <f>V182*K182</f>
        <v>0</v>
      </c>
      <c r="X182" s="237">
        <v>0.00014999999999999999</v>
      </c>
      <c r="Y182" s="237">
        <f>X182*K182</f>
        <v>0</v>
      </c>
      <c r="Z182" s="237">
        <v>0</v>
      </c>
      <c r="AA182" s="238">
        <f>Z182*K182</f>
        <v>0</v>
      </c>
      <c r="AR182" s="21" t="s">
        <v>251</v>
      </c>
      <c r="AT182" s="21" t="s">
        <v>192</v>
      </c>
      <c r="AU182" s="21" t="s">
        <v>96</v>
      </c>
      <c r="AY182" s="21" t="s">
        <v>191</v>
      </c>
      <c r="BE182" s="152">
        <f>IF(U182="základní",N182,0)</f>
        <v>0</v>
      </c>
      <c r="BF182" s="152">
        <f>IF(U182="snížená",N182,0)</f>
        <v>0</v>
      </c>
      <c r="BG182" s="152">
        <f>IF(U182="zákl. přenesená",N182,0)</f>
        <v>0</v>
      </c>
      <c r="BH182" s="152">
        <f>IF(U182="sníž. přenesená",N182,0)</f>
        <v>0</v>
      </c>
      <c r="BI182" s="152">
        <f>IF(U182="nulová",N182,0)</f>
        <v>0</v>
      </c>
      <c r="BJ182" s="21" t="s">
        <v>89</v>
      </c>
      <c r="BK182" s="152">
        <f>ROUND(L182*K182,2)</f>
        <v>0</v>
      </c>
      <c r="BL182" s="21" t="s">
        <v>251</v>
      </c>
      <c r="BM182" s="21" t="s">
        <v>961</v>
      </c>
    </row>
    <row r="183" s="1" customFormat="1" ht="24" customHeight="1">
      <c r="B183" s="46"/>
      <c r="C183" s="47"/>
      <c r="D183" s="47"/>
      <c r="E183" s="47"/>
      <c r="F183" s="258" t="s">
        <v>962</v>
      </c>
      <c r="G183" s="67"/>
      <c r="H183" s="67"/>
      <c r="I183" s="67"/>
      <c r="J183" s="47"/>
      <c r="K183" s="47"/>
      <c r="L183" s="47"/>
      <c r="M183" s="47"/>
      <c r="N183" s="47"/>
      <c r="O183" s="47"/>
      <c r="P183" s="47"/>
      <c r="Q183" s="47"/>
      <c r="R183" s="48"/>
      <c r="T183" s="197"/>
      <c r="U183" s="47"/>
      <c r="V183" s="47"/>
      <c r="W183" s="47"/>
      <c r="X183" s="47"/>
      <c r="Y183" s="47"/>
      <c r="Z183" s="47"/>
      <c r="AA183" s="100"/>
      <c r="AT183" s="21" t="s">
        <v>312</v>
      </c>
      <c r="AU183" s="21" t="s">
        <v>96</v>
      </c>
    </row>
    <row r="184" s="1" customFormat="1" ht="25.5" customHeight="1">
      <c r="B184" s="46"/>
      <c r="C184" s="228" t="s">
        <v>381</v>
      </c>
      <c r="D184" s="228" t="s">
        <v>192</v>
      </c>
      <c r="E184" s="229" t="s">
        <v>661</v>
      </c>
      <c r="F184" s="230" t="s">
        <v>662</v>
      </c>
      <c r="G184" s="230"/>
      <c r="H184" s="230"/>
      <c r="I184" s="230"/>
      <c r="J184" s="231" t="s">
        <v>304</v>
      </c>
      <c r="K184" s="232">
        <v>132.63999999999999</v>
      </c>
      <c r="L184" s="233">
        <v>0</v>
      </c>
      <c r="M184" s="234"/>
      <c r="N184" s="235">
        <f>ROUND(L184*K184,2)</f>
        <v>0</v>
      </c>
      <c r="O184" s="235"/>
      <c r="P184" s="235"/>
      <c r="Q184" s="235"/>
      <c r="R184" s="48"/>
      <c r="T184" s="236" t="s">
        <v>22</v>
      </c>
      <c r="U184" s="56" t="s">
        <v>46</v>
      </c>
      <c r="V184" s="47"/>
      <c r="W184" s="237">
        <f>V184*K184</f>
        <v>0</v>
      </c>
      <c r="X184" s="237">
        <v>0.00033</v>
      </c>
      <c r="Y184" s="237">
        <f>X184*K184</f>
        <v>0</v>
      </c>
      <c r="Z184" s="237">
        <v>0</v>
      </c>
      <c r="AA184" s="238">
        <f>Z184*K184</f>
        <v>0</v>
      </c>
      <c r="AR184" s="21" t="s">
        <v>251</v>
      </c>
      <c r="AT184" s="21" t="s">
        <v>192</v>
      </c>
      <c r="AU184" s="21" t="s">
        <v>96</v>
      </c>
      <c r="AY184" s="21" t="s">
        <v>191</v>
      </c>
      <c r="BE184" s="152">
        <f>IF(U184="základní",N184,0)</f>
        <v>0</v>
      </c>
      <c r="BF184" s="152">
        <f>IF(U184="snížená",N184,0)</f>
        <v>0</v>
      </c>
      <c r="BG184" s="152">
        <f>IF(U184="zákl. přenesená",N184,0)</f>
        <v>0</v>
      </c>
      <c r="BH184" s="152">
        <f>IF(U184="sníž. přenesená",N184,0)</f>
        <v>0</v>
      </c>
      <c r="BI184" s="152">
        <f>IF(U184="nulová",N184,0)</f>
        <v>0</v>
      </c>
      <c r="BJ184" s="21" t="s">
        <v>89</v>
      </c>
      <c r="BK184" s="152">
        <f>ROUND(L184*K184,2)</f>
        <v>0</v>
      </c>
      <c r="BL184" s="21" t="s">
        <v>251</v>
      </c>
      <c r="BM184" s="21" t="s">
        <v>963</v>
      </c>
    </row>
    <row r="185" s="1" customFormat="1" ht="24" customHeight="1">
      <c r="B185" s="46"/>
      <c r="C185" s="47"/>
      <c r="D185" s="47"/>
      <c r="E185" s="47"/>
      <c r="F185" s="258" t="s">
        <v>962</v>
      </c>
      <c r="G185" s="67"/>
      <c r="H185" s="67"/>
      <c r="I185" s="67"/>
      <c r="J185" s="47"/>
      <c r="K185" s="47"/>
      <c r="L185" s="47"/>
      <c r="M185" s="47"/>
      <c r="N185" s="47"/>
      <c r="O185" s="47"/>
      <c r="P185" s="47"/>
      <c r="Q185" s="47"/>
      <c r="R185" s="48"/>
      <c r="T185" s="197"/>
      <c r="U185" s="47"/>
      <c r="V185" s="47"/>
      <c r="W185" s="47"/>
      <c r="X185" s="47"/>
      <c r="Y185" s="47"/>
      <c r="Z185" s="47"/>
      <c r="AA185" s="100"/>
      <c r="AT185" s="21" t="s">
        <v>312</v>
      </c>
      <c r="AU185" s="21" t="s">
        <v>96</v>
      </c>
    </row>
    <row r="186" s="10" customFormat="1" ht="37.44" customHeight="1">
      <c r="B186" s="215"/>
      <c r="C186" s="216"/>
      <c r="D186" s="217" t="s">
        <v>889</v>
      </c>
      <c r="E186" s="217"/>
      <c r="F186" s="217"/>
      <c r="G186" s="217"/>
      <c r="H186" s="217"/>
      <c r="I186" s="217"/>
      <c r="J186" s="217"/>
      <c r="K186" s="217"/>
      <c r="L186" s="217"/>
      <c r="M186" s="217"/>
      <c r="N186" s="192">
        <f>BK186</f>
        <v>0</v>
      </c>
      <c r="O186" s="186"/>
      <c r="P186" s="186"/>
      <c r="Q186" s="186"/>
      <c r="R186" s="218"/>
      <c r="T186" s="219"/>
      <c r="U186" s="216"/>
      <c r="V186" s="216"/>
      <c r="W186" s="220">
        <f>W187+W191+W198+W200</f>
        <v>0</v>
      </c>
      <c r="X186" s="216"/>
      <c r="Y186" s="220">
        <f>Y187+Y191+Y198+Y200</f>
        <v>0</v>
      </c>
      <c r="Z186" s="216"/>
      <c r="AA186" s="221">
        <f>AA187+AA191+AA198+AA200</f>
        <v>0</v>
      </c>
      <c r="AR186" s="222" t="s">
        <v>89</v>
      </c>
      <c r="AT186" s="223" t="s">
        <v>80</v>
      </c>
      <c r="AU186" s="223" t="s">
        <v>81</v>
      </c>
      <c r="AY186" s="222" t="s">
        <v>191</v>
      </c>
      <c r="BK186" s="224">
        <f>BK187+BK191+BK198+BK200</f>
        <v>0</v>
      </c>
    </row>
    <row r="187" s="10" customFormat="1" ht="19.92" customHeight="1">
      <c r="B187" s="215"/>
      <c r="C187" s="216"/>
      <c r="D187" s="225" t="s">
        <v>415</v>
      </c>
      <c r="E187" s="225"/>
      <c r="F187" s="225"/>
      <c r="G187" s="225"/>
      <c r="H187" s="225"/>
      <c r="I187" s="225"/>
      <c r="J187" s="225"/>
      <c r="K187" s="225"/>
      <c r="L187" s="225"/>
      <c r="M187" s="225"/>
      <c r="N187" s="226">
        <f>BK187</f>
        <v>0</v>
      </c>
      <c r="O187" s="227"/>
      <c r="P187" s="227"/>
      <c r="Q187" s="227"/>
      <c r="R187" s="218"/>
      <c r="T187" s="219"/>
      <c r="U187" s="216"/>
      <c r="V187" s="216"/>
      <c r="W187" s="220">
        <f>SUM(W188:W190)</f>
        <v>0</v>
      </c>
      <c r="X187" s="216"/>
      <c r="Y187" s="220">
        <f>SUM(Y188:Y190)</f>
        <v>0</v>
      </c>
      <c r="Z187" s="216"/>
      <c r="AA187" s="221">
        <f>SUM(AA188:AA190)</f>
        <v>0</v>
      </c>
      <c r="AR187" s="222" t="s">
        <v>89</v>
      </c>
      <c r="AT187" s="223" t="s">
        <v>80</v>
      </c>
      <c r="AU187" s="223" t="s">
        <v>89</v>
      </c>
      <c r="AY187" s="222" t="s">
        <v>191</v>
      </c>
      <c r="BK187" s="224">
        <f>SUM(BK188:BK190)</f>
        <v>0</v>
      </c>
    </row>
    <row r="188" s="1" customFormat="1" ht="25.5" customHeight="1">
      <c r="B188" s="46"/>
      <c r="C188" s="228" t="s">
        <v>384</v>
      </c>
      <c r="D188" s="228" t="s">
        <v>192</v>
      </c>
      <c r="E188" s="229" t="s">
        <v>964</v>
      </c>
      <c r="F188" s="230" t="s">
        <v>965</v>
      </c>
      <c r="G188" s="230"/>
      <c r="H188" s="230"/>
      <c r="I188" s="230"/>
      <c r="J188" s="231" t="s">
        <v>688</v>
      </c>
      <c r="K188" s="232">
        <v>2</v>
      </c>
      <c r="L188" s="233">
        <v>0</v>
      </c>
      <c r="M188" s="234"/>
      <c r="N188" s="235">
        <f>ROUND(L188*K188,2)</f>
        <v>0</v>
      </c>
      <c r="O188" s="235"/>
      <c r="P188" s="235"/>
      <c r="Q188" s="235"/>
      <c r="R188" s="48"/>
      <c r="T188" s="236" t="s">
        <v>22</v>
      </c>
      <c r="U188" s="56" t="s">
        <v>46</v>
      </c>
      <c r="V188" s="47"/>
      <c r="W188" s="237">
        <f>V188*K188</f>
        <v>0</v>
      </c>
      <c r="X188" s="237">
        <v>0.08029</v>
      </c>
      <c r="Y188" s="237">
        <f>X188*K188</f>
        <v>0</v>
      </c>
      <c r="Z188" s="237">
        <v>0</v>
      </c>
      <c r="AA188" s="238">
        <f>Z188*K188</f>
        <v>0</v>
      </c>
      <c r="AR188" s="21" t="s">
        <v>205</v>
      </c>
      <c r="AT188" s="21" t="s">
        <v>192</v>
      </c>
      <c r="AU188" s="21" t="s">
        <v>96</v>
      </c>
      <c r="AY188" s="21" t="s">
        <v>191</v>
      </c>
      <c r="BE188" s="152">
        <f>IF(U188="základní",N188,0)</f>
        <v>0</v>
      </c>
      <c r="BF188" s="152">
        <f>IF(U188="snížená",N188,0)</f>
        <v>0</v>
      </c>
      <c r="BG188" s="152">
        <f>IF(U188="zákl. přenesená",N188,0)</f>
        <v>0</v>
      </c>
      <c r="BH188" s="152">
        <f>IF(U188="sníž. přenesená",N188,0)</f>
        <v>0</v>
      </c>
      <c r="BI188" s="152">
        <f>IF(U188="nulová",N188,0)</f>
        <v>0</v>
      </c>
      <c r="BJ188" s="21" t="s">
        <v>89</v>
      </c>
      <c r="BK188" s="152">
        <f>ROUND(L188*K188,2)</f>
        <v>0</v>
      </c>
      <c r="BL188" s="21" t="s">
        <v>205</v>
      </c>
      <c r="BM188" s="21" t="s">
        <v>966</v>
      </c>
    </row>
    <row r="189" s="1" customFormat="1" ht="25.5" customHeight="1">
      <c r="B189" s="46"/>
      <c r="C189" s="250" t="s">
        <v>389</v>
      </c>
      <c r="D189" s="250" t="s">
        <v>306</v>
      </c>
      <c r="E189" s="251" t="s">
        <v>967</v>
      </c>
      <c r="F189" s="252" t="s">
        <v>968</v>
      </c>
      <c r="G189" s="252"/>
      <c r="H189" s="252"/>
      <c r="I189" s="252"/>
      <c r="J189" s="253" t="s">
        <v>688</v>
      </c>
      <c r="K189" s="254">
        <v>2</v>
      </c>
      <c r="L189" s="255">
        <v>0</v>
      </c>
      <c r="M189" s="256"/>
      <c r="N189" s="257">
        <f>ROUND(L189*K189,2)</f>
        <v>0</v>
      </c>
      <c r="O189" s="235"/>
      <c r="P189" s="235"/>
      <c r="Q189" s="235"/>
      <c r="R189" s="48"/>
      <c r="T189" s="236" t="s">
        <v>22</v>
      </c>
      <c r="U189" s="56" t="s">
        <v>46</v>
      </c>
      <c r="V189" s="47"/>
      <c r="W189" s="237">
        <f>V189*K189</f>
        <v>0</v>
      </c>
      <c r="X189" s="237">
        <v>10.279999999999999</v>
      </c>
      <c r="Y189" s="237">
        <f>X189*K189</f>
        <v>0</v>
      </c>
      <c r="Z189" s="237">
        <v>0</v>
      </c>
      <c r="AA189" s="238">
        <f>Z189*K189</f>
        <v>0</v>
      </c>
      <c r="AR189" s="21" t="s">
        <v>220</v>
      </c>
      <c r="AT189" s="21" t="s">
        <v>306</v>
      </c>
      <c r="AU189" s="21" t="s">
        <v>96</v>
      </c>
      <c r="AY189" s="21" t="s">
        <v>191</v>
      </c>
      <c r="BE189" s="152">
        <f>IF(U189="základní",N189,0)</f>
        <v>0</v>
      </c>
      <c r="BF189" s="152">
        <f>IF(U189="snížená",N189,0)</f>
        <v>0</v>
      </c>
      <c r="BG189" s="152">
        <f>IF(U189="zákl. přenesená",N189,0)</f>
        <v>0</v>
      </c>
      <c r="BH189" s="152">
        <f>IF(U189="sníž. přenesená",N189,0)</f>
        <v>0</v>
      </c>
      <c r="BI189" s="152">
        <f>IF(U189="nulová",N189,0)</f>
        <v>0</v>
      </c>
      <c r="BJ189" s="21" t="s">
        <v>89</v>
      </c>
      <c r="BK189" s="152">
        <f>ROUND(L189*K189,2)</f>
        <v>0</v>
      </c>
      <c r="BL189" s="21" t="s">
        <v>205</v>
      </c>
      <c r="BM189" s="21" t="s">
        <v>969</v>
      </c>
    </row>
    <row r="190" s="1" customFormat="1" ht="16.5" customHeight="1">
      <c r="B190" s="46"/>
      <c r="C190" s="47"/>
      <c r="D190" s="47"/>
      <c r="E190" s="47"/>
      <c r="F190" s="258" t="s">
        <v>970</v>
      </c>
      <c r="G190" s="67"/>
      <c r="H190" s="67"/>
      <c r="I190" s="67"/>
      <c r="J190" s="47"/>
      <c r="K190" s="47"/>
      <c r="L190" s="47"/>
      <c r="M190" s="47"/>
      <c r="N190" s="47"/>
      <c r="O190" s="47"/>
      <c r="P190" s="47"/>
      <c r="Q190" s="47"/>
      <c r="R190" s="48"/>
      <c r="T190" s="197"/>
      <c r="U190" s="47"/>
      <c r="V190" s="47"/>
      <c r="W190" s="47"/>
      <c r="X190" s="47"/>
      <c r="Y190" s="47"/>
      <c r="Z190" s="47"/>
      <c r="AA190" s="100"/>
      <c r="AT190" s="21" t="s">
        <v>312</v>
      </c>
      <c r="AU190" s="21" t="s">
        <v>96</v>
      </c>
    </row>
    <row r="191" s="10" customFormat="1" ht="29.88" customHeight="1">
      <c r="B191" s="215"/>
      <c r="C191" s="216"/>
      <c r="D191" s="225" t="s">
        <v>665</v>
      </c>
      <c r="E191" s="225"/>
      <c r="F191" s="225"/>
      <c r="G191" s="225"/>
      <c r="H191" s="225"/>
      <c r="I191" s="225"/>
      <c r="J191" s="225"/>
      <c r="K191" s="225"/>
      <c r="L191" s="225"/>
      <c r="M191" s="225"/>
      <c r="N191" s="226">
        <f>BK191</f>
        <v>0</v>
      </c>
      <c r="O191" s="227"/>
      <c r="P191" s="227"/>
      <c r="Q191" s="227"/>
      <c r="R191" s="218"/>
      <c r="T191" s="219"/>
      <c r="U191" s="216"/>
      <c r="V191" s="216"/>
      <c r="W191" s="220">
        <f>SUM(W192:W197)</f>
        <v>0</v>
      </c>
      <c r="X191" s="216"/>
      <c r="Y191" s="220">
        <f>SUM(Y192:Y197)</f>
        <v>0</v>
      </c>
      <c r="Z191" s="216"/>
      <c r="AA191" s="221">
        <f>SUM(AA192:AA197)</f>
        <v>0</v>
      </c>
      <c r="AR191" s="222" t="s">
        <v>89</v>
      </c>
      <c r="AT191" s="223" t="s">
        <v>80</v>
      </c>
      <c r="AU191" s="223" t="s">
        <v>89</v>
      </c>
      <c r="AY191" s="222" t="s">
        <v>191</v>
      </c>
      <c r="BK191" s="224">
        <f>SUM(BK192:BK197)</f>
        <v>0</v>
      </c>
    </row>
    <row r="192" s="1" customFormat="1" ht="25.5" customHeight="1">
      <c r="B192" s="46"/>
      <c r="C192" s="228" t="s">
        <v>393</v>
      </c>
      <c r="D192" s="228" t="s">
        <v>192</v>
      </c>
      <c r="E192" s="229" t="s">
        <v>971</v>
      </c>
      <c r="F192" s="230" t="s">
        <v>972</v>
      </c>
      <c r="G192" s="230"/>
      <c r="H192" s="230"/>
      <c r="I192" s="230"/>
      <c r="J192" s="231" t="s">
        <v>973</v>
      </c>
      <c r="K192" s="232">
        <v>2</v>
      </c>
      <c r="L192" s="233">
        <v>0</v>
      </c>
      <c r="M192" s="234"/>
      <c r="N192" s="235">
        <f>ROUND(L192*K192,2)</f>
        <v>0</v>
      </c>
      <c r="O192" s="235"/>
      <c r="P192" s="235"/>
      <c r="Q192" s="235"/>
      <c r="R192" s="48"/>
      <c r="T192" s="236" t="s">
        <v>22</v>
      </c>
      <c r="U192" s="56" t="s">
        <v>46</v>
      </c>
      <c r="V192" s="47"/>
      <c r="W192" s="237">
        <f>V192*K192</f>
        <v>0</v>
      </c>
      <c r="X192" s="237">
        <v>0</v>
      </c>
      <c r="Y192" s="237">
        <f>X192*K192</f>
        <v>0</v>
      </c>
      <c r="Z192" s="237">
        <v>0</v>
      </c>
      <c r="AA192" s="238">
        <f>Z192*K192</f>
        <v>0</v>
      </c>
      <c r="AR192" s="21" t="s">
        <v>205</v>
      </c>
      <c r="AT192" s="21" t="s">
        <v>192</v>
      </c>
      <c r="AU192" s="21" t="s">
        <v>96</v>
      </c>
      <c r="AY192" s="21" t="s">
        <v>191</v>
      </c>
      <c r="BE192" s="152">
        <f>IF(U192="základní",N192,0)</f>
        <v>0</v>
      </c>
      <c r="BF192" s="152">
        <f>IF(U192="snížená",N192,0)</f>
        <v>0</v>
      </c>
      <c r="BG192" s="152">
        <f>IF(U192="zákl. přenesená",N192,0)</f>
        <v>0</v>
      </c>
      <c r="BH192" s="152">
        <f>IF(U192="sníž. přenesená",N192,0)</f>
        <v>0</v>
      </c>
      <c r="BI192" s="152">
        <f>IF(U192="nulová",N192,0)</f>
        <v>0</v>
      </c>
      <c r="BJ192" s="21" t="s">
        <v>89</v>
      </c>
      <c r="BK192" s="152">
        <f>ROUND(L192*K192,2)</f>
        <v>0</v>
      </c>
      <c r="BL192" s="21" t="s">
        <v>205</v>
      </c>
      <c r="BM192" s="21" t="s">
        <v>974</v>
      </c>
    </row>
    <row r="193" s="1" customFormat="1" ht="38.25" customHeight="1">
      <c r="B193" s="46"/>
      <c r="C193" s="228" t="s">
        <v>398</v>
      </c>
      <c r="D193" s="228" t="s">
        <v>192</v>
      </c>
      <c r="E193" s="229" t="s">
        <v>975</v>
      </c>
      <c r="F193" s="230" t="s">
        <v>976</v>
      </c>
      <c r="G193" s="230"/>
      <c r="H193" s="230"/>
      <c r="I193" s="230"/>
      <c r="J193" s="231" t="s">
        <v>973</v>
      </c>
      <c r="K193" s="232">
        <v>2</v>
      </c>
      <c r="L193" s="233">
        <v>0</v>
      </c>
      <c r="M193" s="234"/>
      <c r="N193" s="235">
        <f>ROUND(L193*K193,2)</f>
        <v>0</v>
      </c>
      <c r="O193" s="235"/>
      <c r="P193" s="235"/>
      <c r="Q193" s="235"/>
      <c r="R193" s="48"/>
      <c r="T193" s="236" t="s">
        <v>22</v>
      </c>
      <c r="U193" s="56" t="s">
        <v>46</v>
      </c>
      <c r="V193" s="47"/>
      <c r="W193" s="237">
        <f>V193*K193</f>
        <v>0</v>
      </c>
      <c r="X193" s="237">
        <v>0</v>
      </c>
      <c r="Y193" s="237">
        <f>X193*K193</f>
        <v>0</v>
      </c>
      <c r="Z193" s="237">
        <v>0</v>
      </c>
      <c r="AA193" s="238">
        <f>Z193*K193</f>
        <v>0</v>
      </c>
      <c r="AR193" s="21" t="s">
        <v>205</v>
      </c>
      <c r="AT193" s="21" t="s">
        <v>192</v>
      </c>
      <c r="AU193" s="21" t="s">
        <v>96</v>
      </c>
      <c r="AY193" s="21" t="s">
        <v>191</v>
      </c>
      <c r="BE193" s="152">
        <f>IF(U193="základní",N193,0)</f>
        <v>0</v>
      </c>
      <c r="BF193" s="152">
        <f>IF(U193="snížená",N193,0)</f>
        <v>0</v>
      </c>
      <c r="BG193" s="152">
        <f>IF(U193="zákl. přenesená",N193,0)</f>
        <v>0</v>
      </c>
      <c r="BH193" s="152">
        <f>IF(U193="sníž. přenesená",N193,0)</f>
        <v>0</v>
      </c>
      <c r="BI193" s="152">
        <f>IF(U193="nulová",N193,0)</f>
        <v>0</v>
      </c>
      <c r="BJ193" s="21" t="s">
        <v>89</v>
      </c>
      <c r="BK193" s="152">
        <f>ROUND(L193*K193,2)</f>
        <v>0</v>
      </c>
      <c r="BL193" s="21" t="s">
        <v>205</v>
      </c>
      <c r="BM193" s="21" t="s">
        <v>977</v>
      </c>
    </row>
    <row r="194" s="1" customFormat="1" ht="25.5" customHeight="1">
      <c r="B194" s="46"/>
      <c r="C194" s="228" t="s">
        <v>402</v>
      </c>
      <c r="D194" s="228" t="s">
        <v>192</v>
      </c>
      <c r="E194" s="229" t="s">
        <v>978</v>
      </c>
      <c r="F194" s="230" t="s">
        <v>979</v>
      </c>
      <c r="G194" s="230"/>
      <c r="H194" s="230"/>
      <c r="I194" s="230"/>
      <c r="J194" s="231" t="s">
        <v>973</v>
      </c>
      <c r="K194" s="232">
        <v>2</v>
      </c>
      <c r="L194" s="233">
        <v>0</v>
      </c>
      <c r="M194" s="234"/>
      <c r="N194" s="235">
        <f>ROUND(L194*K194,2)</f>
        <v>0</v>
      </c>
      <c r="O194" s="235"/>
      <c r="P194" s="235"/>
      <c r="Q194" s="235"/>
      <c r="R194" s="48"/>
      <c r="T194" s="236" t="s">
        <v>22</v>
      </c>
      <c r="U194" s="56" t="s">
        <v>46</v>
      </c>
      <c r="V194" s="47"/>
      <c r="W194" s="237">
        <f>V194*K194</f>
        <v>0</v>
      </c>
      <c r="X194" s="237">
        <v>0</v>
      </c>
      <c r="Y194" s="237">
        <f>X194*K194</f>
        <v>0</v>
      </c>
      <c r="Z194" s="237">
        <v>0</v>
      </c>
      <c r="AA194" s="238">
        <f>Z194*K194</f>
        <v>0</v>
      </c>
      <c r="AR194" s="21" t="s">
        <v>205</v>
      </c>
      <c r="AT194" s="21" t="s">
        <v>192</v>
      </c>
      <c r="AU194" s="21" t="s">
        <v>96</v>
      </c>
      <c r="AY194" s="21" t="s">
        <v>191</v>
      </c>
      <c r="BE194" s="152">
        <f>IF(U194="základní",N194,0)</f>
        <v>0</v>
      </c>
      <c r="BF194" s="152">
        <f>IF(U194="snížená",N194,0)</f>
        <v>0</v>
      </c>
      <c r="BG194" s="152">
        <f>IF(U194="zákl. přenesená",N194,0)</f>
        <v>0</v>
      </c>
      <c r="BH194" s="152">
        <f>IF(U194="sníž. přenesená",N194,0)</f>
        <v>0</v>
      </c>
      <c r="BI194" s="152">
        <f>IF(U194="nulová",N194,0)</f>
        <v>0</v>
      </c>
      <c r="BJ194" s="21" t="s">
        <v>89</v>
      </c>
      <c r="BK194" s="152">
        <f>ROUND(L194*K194,2)</f>
        <v>0</v>
      </c>
      <c r="BL194" s="21" t="s">
        <v>205</v>
      </c>
      <c r="BM194" s="21" t="s">
        <v>980</v>
      </c>
    </row>
    <row r="195" s="1" customFormat="1" ht="25.5" customHeight="1">
      <c r="B195" s="46"/>
      <c r="C195" s="228" t="s">
        <v>406</v>
      </c>
      <c r="D195" s="228" t="s">
        <v>192</v>
      </c>
      <c r="E195" s="229" t="s">
        <v>981</v>
      </c>
      <c r="F195" s="230" t="s">
        <v>982</v>
      </c>
      <c r="G195" s="230"/>
      <c r="H195" s="230"/>
      <c r="I195" s="230"/>
      <c r="J195" s="231" t="s">
        <v>304</v>
      </c>
      <c r="K195" s="232">
        <v>15</v>
      </c>
      <c r="L195" s="233">
        <v>0</v>
      </c>
      <c r="M195" s="234"/>
      <c r="N195" s="235">
        <f>ROUND(L195*K195,2)</f>
        <v>0</v>
      </c>
      <c r="O195" s="235"/>
      <c r="P195" s="235"/>
      <c r="Q195" s="235"/>
      <c r="R195" s="48"/>
      <c r="T195" s="236" t="s">
        <v>22</v>
      </c>
      <c r="U195" s="56" t="s">
        <v>46</v>
      </c>
      <c r="V195" s="47"/>
      <c r="W195" s="237">
        <f>V195*K195</f>
        <v>0</v>
      </c>
      <c r="X195" s="237">
        <v>0</v>
      </c>
      <c r="Y195" s="237">
        <f>X195*K195</f>
        <v>0</v>
      </c>
      <c r="Z195" s="237">
        <v>0</v>
      </c>
      <c r="AA195" s="238">
        <f>Z195*K195</f>
        <v>0</v>
      </c>
      <c r="AR195" s="21" t="s">
        <v>205</v>
      </c>
      <c r="AT195" s="21" t="s">
        <v>192</v>
      </c>
      <c r="AU195" s="21" t="s">
        <v>96</v>
      </c>
      <c r="AY195" s="21" t="s">
        <v>191</v>
      </c>
      <c r="BE195" s="152">
        <f>IF(U195="základní",N195,0)</f>
        <v>0</v>
      </c>
      <c r="BF195" s="152">
        <f>IF(U195="snížená",N195,0)</f>
        <v>0</v>
      </c>
      <c r="BG195" s="152">
        <f>IF(U195="zákl. přenesená",N195,0)</f>
        <v>0</v>
      </c>
      <c r="BH195" s="152">
        <f>IF(U195="sníž. přenesená",N195,0)</f>
        <v>0</v>
      </c>
      <c r="BI195" s="152">
        <f>IF(U195="nulová",N195,0)</f>
        <v>0</v>
      </c>
      <c r="BJ195" s="21" t="s">
        <v>89</v>
      </c>
      <c r="BK195" s="152">
        <f>ROUND(L195*K195,2)</f>
        <v>0</v>
      </c>
      <c r="BL195" s="21" t="s">
        <v>205</v>
      </c>
      <c r="BM195" s="21" t="s">
        <v>983</v>
      </c>
    </row>
    <row r="196" s="1" customFormat="1" ht="38.25" customHeight="1">
      <c r="B196" s="46"/>
      <c r="C196" s="228" t="s">
        <v>531</v>
      </c>
      <c r="D196" s="228" t="s">
        <v>192</v>
      </c>
      <c r="E196" s="229" t="s">
        <v>984</v>
      </c>
      <c r="F196" s="230" t="s">
        <v>985</v>
      </c>
      <c r="G196" s="230"/>
      <c r="H196" s="230"/>
      <c r="I196" s="230"/>
      <c r="J196" s="231" t="s">
        <v>304</v>
      </c>
      <c r="K196" s="232">
        <v>15</v>
      </c>
      <c r="L196" s="233">
        <v>0</v>
      </c>
      <c r="M196" s="234"/>
      <c r="N196" s="235">
        <f>ROUND(L196*K196,2)</f>
        <v>0</v>
      </c>
      <c r="O196" s="235"/>
      <c r="P196" s="235"/>
      <c r="Q196" s="235"/>
      <c r="R196" s="48"/>
      <c r="T196" s="236" t="s">
        <v>22</v>
      </c>
      <c r="U196" s="56" t="s">
        <v>46</v>
      </c>
      <c r="V196" s="47"/>
      <c r="W196" s="237">
        <f>V196*K196</f>
        <v>0</v>
      </c>
      <c r="X196" s="237">
        <v>0</v>
      </c>
      <c r="Y196" s="237">
        <f>X196*K196</f>
        <v>0</v>
      </c>
      <c r="Z196" s="237">
        <v>0</v>
      </c>
      <c r="AA196" s="238">
        <f>Z196*K196</f>
        <v>0</v>
      </c>
      <c r="AR196" s="21" t="s">
        <v>205</v>
      </c>
      <c r="AT196" s="21" t="s">
        <v>192</v>
      </c>
      <c r="AU196" s="21" t="s">
        <v>96</v>
      </c>
      <c r="AY196" s="21" t="s">
        <v>191</v>
      </c>
      <c r="BE196" s="152">
        <f>IF(U196="základní",N196,0)</f>
        <v>0</v>
      </c>
      <c r="BF196" s="152">
        <f>IF(U196="snížená",N196,0)</f>
        <v>0</v>
      </c>
      <c r="BG196" s="152">
        <f>IF(U196="zákl. přenesená",N196,0)</f>
        <v>0</v>
      </c>
      <c r="BH196" s="152">
        <f>IF(U196="sníž. přenesená",N196,0)</f>
        <v>0</v>
      </c>
      <c r="BI196" s="152">
        <f>IF(U196="nulová",N196,0)</f>
        <v>0</v>
      </c>
      <c r="BJ196" s="21" t="s">
        <v>89</v>
      </c>
      <c r="BK196" s="152">
        <f>ROUND(L196*K196,2)</f>
        <v>0</v>
      </c>
      <c r="BL196" s="21" t="s">
        <v>205</v>
      </c>
      <c r="BM196" s="21" t="s">
        <v>986</v>
      </c>
    </row>
    <row r="197" s="1" customFormat="1" ht="25.5" customHeight="1">
      <c r="B197" s="46"/>
      <c r="C197" s="228" t="s">
        <v>535</v>
      </c>
      <c r="D197" s="228" t="s">
        <v>192</v>
      </c>
      <c r="E197" s="229" t="s">
        <v>987</v>
      </c>
      <c r="F197" s="230" t="s">
        <v>988</v>
      </c>
      <c r="G197" s="230"/>
      <c r="H197" s="230"/>
      <c r="I197" s="230"/>
      <c r="J197" s="231" t="s">
        <v>304</v>
      </c>
      <c r="K197" s="232">
        <v>15</v>
      </c>
      <c r="L197" s="233">
        <v>0</v>
      </c>
      <c r="M197" s="234"/>
      <c r="N197" s="235">
        <f>ROUND(L197*K197,2)</f>
        <v>0</v>
      </c>
      <c r="O197" s="235"/>
      <c r="P197" s="235"/>
      <c r="Q197" s="235"/>
      <c r="R197" s="48"/>
      <c r="T197" s="236" t="s">
        <v>22</v>
      </c>
      <c r="U197" s="56" t="s">
        <v>46</v>
      </c>
      <c r="V197" s="47"/>
      <c r="W197" s="237">
        <f>V197*K197</f>
        <v>0</v>
      </c>
      <c r="X197" s="237">
        <v>0</v>
      </c>
      <c r="Y197" s="237">
        <f>X197*K197</f>
        <v>0</v>
      </c>
      <c r="Z197" s="237">
        <v>0</v>
      </c>
      <c r="AA197" s="238">
        <f>Z197*K197</f>
        <v>0</v>
      </c>
      <c r="AR197" s="21" t="s">
        <v>205</v>
      </c>
      <c r="AT197" s="21" t="s">
        <v>192</v>
      </c>
      <c r="AU197" s="21" t="s">
        <v>96</v>
      </c>
      <c r="AY197" s="21" t="s">
        <v>191</v>
      </c>
      <c r="BE197" s="152">
        <f>IF(U197="základní",N197,0)</f>
        <v>0</v>
      </c>
      <c r="BF197" s="152">
        <f>IF(U197="snížená",N197,0)</f>
        <v>0</v>
      </c>
      <c r="BG197" s="152">
        <f>IF(U197="zákl. přenesená",N197,0)</f>
        <v>0</v>
      </c>
      <c r="BH197" s="152">
        <f>IF(U197="sníž. přenesená",N197,0)</f>
        <v>0</v>
      </c>
      <c r="BI197" s="152">
        <f>IF(U197="nulová",N197,0)</f>
        <v>0</v>
      </c>
      <c r="BJ197" s="21" t="s">
        <v>89</v>
      </c>
      <c r="BK197" s="152">
        <f>ROUND(L197*K197,2)</f>
        <v>0</v>
      </c>
      <c r="BL197" s="21" t="s">
        <v>205</v>
      </c>
      <c r="BM197" s="21" t="s">
        <v>989</v>
      </c>
    </row>
    <row r="198" s="10" customFormat="1" ht="29.88" customHeight="1">
      <c r="B198" s="215"/>
      <c r="C198" s="216"/>
      <c r="D198" s="225" t="s">
        <v>418</v>
      </c>
      <c r="E198" s="225"/>
      <c r="F198" s="225"/>
      <c r="G198" s="225"/>
      <c r="H198" s="225"/>
      <c r="I198" s="225"/>
      <c r="J198" s="225"/>
      <c r="K198" s="225"/>
      <c r="L198" s="225"/>
      <c r="M198" s="225"/>
      <c r="N198" s="239">
        <f>BK198</f>
        <v>0</v>
      </c>
      <c r="O198" s="240"/>
      <c r="P198" s="240"/>
      <c r="Q198" s="240"/>
      <c r="R198" s="218"/>
      <c r="T198" s="219"/>
      <c r="U198" s="216"/>
      <c r="V198" s="216"/>
      <c r="W198" s="220">
        <f>W199</f>
        <v>0</v>
      </c>
      <c r="X198" s="216"/>
      <c r="Y198" s="220">
        <f>Y199</f>
        <v>0</v>
      </c>
      <c r="Z198" s="216"/>
      <c r="AA198" s="221">
        <f>AA199</f>
        <v>0</v>
      </c>
      <c r="AR198" s="222" t="s">
        <v>89</v>
      </c>
      <c r="AT198" s="223" t="s">
        <v>80</v>
      </c>
      <c r="AU198" s="223" t="s">
        <v>89</v>
      </c>
      <c r="AY198" s="222" t="s">
        <v>191</v>
      </c>
      <c r="BK198" s="224">
        <f>BK199</f>
        <v>0</v>
      </c>
    </row>
    <row r="199" s="1" customFormat="1" ht="25.5" customHeight="1">
      <c r="B199" s="46"/>
      <c r="C199" s="228" t="s">
        <v>539</v>
      </c>
      <c r="D199" s="228" t="s">
        <v>192</v>
      </c>
      <c r="E199" s="229" t="s">
        <v>957</v>
      </c>
      <c r="F199" s="230" t="s">
        <v>958</v>
      </c>
      <c r="G199" s="230"/>
      <c r="H199" s="230"/>
      <c r="I199" s="230"/>
      <c r="J199" s="231" t="s">
        <v>309</v>
      </c>
      <c r="K199" s="232">
        <v>20.753</v>
      </c>
      <c r="L199" s="233">
        <v>0</v>
      </c>
      <c r="M199" s="234"/>
      <c r="N199" s="235">
        <f>ROUND(L199*K199,2)</f>
        <v>0</v>
      </c>
      <c r="O199" s="235"/>
      <c r="P199" s="235"/>
      <c r="Q199" s="235"/>
      <c r="R199" s="48"/>
      <c r="T199" s="236" t="s">
        <v>22</v>
      </c>
      <c r="U199" s="56" t="s">
        <v>46</v>
      </c>
      <c r="V199" s="47"/>
      <c r="W199" s="237">
        <f>V199*K199</f>
        <v>0</v>
      </c>
      <c r="X199" s="237">
        <v>0</v>
      </c>
      <c r="Y199" s="237">
        <f>X199*K199</f>
        <v>0</v>
      </c>
      <c r="Z199" s="237">
        <v>0</v>
      </c>
      <c r="AA199" s="238">
        <f>Z199*K199</f>
        <v>0</v>
      </c>
      <c r="AR199" s="21" t="s">
        <v>205</v>
      </c>
      <c r="AT199" s="21" t="s">
        <v>192</v>
      </c>
      <c r="AU199" s="21" t="s">
        <v>96</v>
      </c>
      <c r="AY199" s="21" t="s">
        <v>191</v>
      </c>
      <c r="BE199" s="152">
        <f>IF(U199="základní",N199,0)</f>
        <v>0</v>
      </c>
      <c r="BF199" s="152">
        <f>IF(U199="snížená",N199,0)</f>
        <v>0</v>
      </c>
      <c r="BG199" s="152">
        <f>IF(U199="zákl. přenesená",N199,0)</f>
        <v>0</v>
      </c>
      <c r="BH199" s="152">
        <f>IF(U199="sníž. přenesená",N199,0)</f>
        <v>0</v>
      </c>
      <c r="BI199" s="152">
        <f>IF(U199="nulová",N199,0)</f>
        <v>0</v>
      </c>
      <c r="BJ199" s="21" t="s">
        <v>89</v>
      </c>
      <c r="BK199" s="152">
        <f>ROUND(L199*K199,2)</f>
        <v>0</v>
      </c>
      <c r="BL199" s="21" t="s">
        <v>205</v>
      </c>
      <c r="BM199" s="21" t="s">
        <v>990</v>
      </c>
    </row>
    <row r="200" s="10" customFormat="1" ht="29.88" customHeight="1">
      <c r="B200" s="215"/>
      <c r="C200" s="216"/>
      <c r="D200" s="225" t="s">
        <v>422</v>
      </c>
      <c r="E200" s="225"/>
      <c r="F200" s="225"/>
      <c r="G200" s="225"/>
      <c r="H200" s="225"/>
      <c r="I200" s="225"/>
      <c r="J200" s="225"/>
      <c r="K200" s="225"/>
      <c r="L200" s="225"/>
      <c r="M200" s="225"/>
      <c r="N200" s="239">
        <f>BK200</f>
        <v>0</v>
      </c>
      <c r="O200" s="240"/>
      <c r="P200" s="240"/>
      <c r="Q200" s="240"/>
      <c r="R200" s="218"/>
      <c r="T200" s="219"/>
      <c r="U200" s="216"/>
      <c r="V200" s="216"/>
      <c r="W200" s="220">
        <f>SUM(W201:W205)</f>
        <v>0</v>
      </c>
      <c r="X200" s="216"/>
      <c r="Y200" s="220">
        <f>SUM(Y201:Y205)</f>
        <v>0</v>
      </c>
      <c r="Z200" s="216"/>
      <c r="AA200" s="221">
        <f>SUM(AA201:AA205)</f>
        <v>0</v>
      </c>
      <c r="AR200" s="222" t="s">
        <v>96</v>
      </c>
      <c r="AT200" s="223" t="s">
        <v>80</v>
      </c>
      <c r="AU200" s="223" t="s">
        <v>89</v>
      </c>
      <c r="AY200" s="222" t="s">
        <v>191</v>
      </c>
      <c r="BK200" s="224">
        <f>SUM(BK201:BK205)</f>
        <v>0</v>
      </c>
    </row>
    <row r="201" s="1" customFormat="1" ht="16.5" customHeight="1">
      <c r="B201" s="46"/>
      <c r="C201" s="228" t="s">
        <v>544</v>
      </c>
      <c r="D201" s="228" t="s">
        <v>192</v>
      </c>
      <c r="E201" s="229" t="s">
        <v>652</v>
      </c>
      <c r="F201" s="230" t="s">
        <v>653</v>
      </c>
      <c r="G201" s="230"/>
      <c r="H201" s="230"/>
      <c r="I201" s="230"/>
      <c r="J201" s="231" t="s">
        <v>304</v>
      </c>
      <c r="K201" s="232">
        <v>67.209999999999994</v>
      </c>
      <c r="L201" s="233">
        <v>0</v>
      </c>
      <c r="M201" s="234"/>
      <c r="N201" s="235">
        <f>ROUND(L201*K201,2)</f>
        <v>0</v>
      </c>
      <c r="O201" s="235"/>
      <c r="P201" s="235"/>
      <c r="Q201" s="235"/>
      <c r="R201" s="48"/>
      <c r="T201" s="236" t="s">
        <v>22</v>
      </c>
      <c r="U201" s="56" t="s">
        <v>46</v>
      </c>
      <c r="V201" s="47"/>
      <c r="W201" s="237">
        <f>V201*K201</f>
        <v>0</v>
      </c>
      <c r="X201" s="237">
        <v>0</v>
      </c>
      <c r="Y201" s="237">
        <f>X201*K201</f>
        <v>0</v>
      </c>
      <c r="Z201" s="237">
        <v>0</v>
      </c>
      <c r="AA201" s="238">
        <f>Z201*K201</f>
        <v>0</v>
      </c>
      <c r="AR201" s="21" t="s">
        <v>251</v>
      </c>
      <c r="AT201" s="21" t="s">
        <v>192</v>
      </c>
      <c r="AU201" s="21" t="s">
        <v>96</v>
      </c>
      <c r="AY201" s="21" t="s">
        <v>191</v>
      </c>
      <c r="BE201" s="152">
        <f>IF(U201="základní",N201,0)</f>
        <v>0</v>
      </c>
      <c r="BF201" s="152">
        <f>IF(U201="snížená",N201,0)</f>
        <v>0</v>
      </c>
      <c r="BG201" s="152">
        <f>IF(U201="zákl. přenesená",N201,0)</f>
        <v>0</v>
      </c>
      <c r="BH201" s="152">
        <f>IF(U201="sníž. přenesená",N201,0)</f>
        <v>0</v>
      </c>
      <c r="BI201" s="152">
        <f>IF(U201="nulová",N201,0)</f>
        <v>0</v>
      </c>
      <c r="BJ201" s="21" t="s">
        <v>89</v>
      </c>
      <c r="BK201" s="152">
        <f>ROUND(L201*K201,2)</f>
        <v>0</v>
      </c>
      <c r="BL201" s="21" t="s">
        <v>251</v>
      </c>
      <c r="BM201" s="21" t="s">
        <v>991</v>
      </c>
    </row>
    <row r="202" s="1" customFormat="1" ht="25.5" customHeight="1">
      <c r="B202" s="46"/>
      <c r="C202" s="228" t="s">
        <v>548</v>
      </c>
      <c r="D202" s="228" t="s">
        <v>192</v>
      </c>
      <c r="E202" s="229" t="s">
        <v>656</v>
      </c>
      <c r="F202" s="230" t="s">
        <v>657</v>
      </c>
      <c r="G202" s="230"/>
      <c r="H202" s="230"/>
      <c r="I202" s="230"/>
      <c r="J202" s="231" t="s">
        <v>304</v>
      </c>
      <c r="K202" s="232">
        <v>67.209999999999994</v>
      </c>
      <c r="L202" s="233">
        <v>0</v>
      </c>
      <c r="M202" s="234"/>
      <c r="N202" s="235">
        <f>ROUND(L202*K202,2)</f>
        <v>0</v>
      </c>
      <c r="O202" s="235"/>
      <c r="P202" s="235"/>
      <c r="Q202" s="235"/>
      <c r="R202" s="48"/>
      <c r="T202" s="236" t="s">
        <v>22</v>
      </c>
      <c r="U202" s="56" t="s">
        <v>46</v>
      </c>
      <c r="V202" s="47"/>
      <c r="W202" s="237">
        <f>V202*K202</f>
        <v>0</v>
      </c>
      <c r="X202" s="237">
        <v>0.00014999999999999999</v>
      </c>
      <c r="Y202" s="237">
        <f>X202*K202</f>
        <v>0</v>
      </c>
      <c r="Z202" s="237">
        <v>0</v>
      </c>
      <c r="AA202" s="238">
        <f>Z202*K202</f>
        <v>0</v>
      </c>
      <c r="AR202" s="21" t="s">
        <v>251</v>
      </c>
      <c r="AT202" s="21" t="s">
        <v>192</v>
      </c>
      <c r="AU202" s="21" t="s">
        <v>96</v>
      </c>
      <c r="AY202" s="21" t="s">
        <v>191</v>
      </c>
      <c r="BE202" s="152">
        <f>IF(U202="základní",N202,0)</f>
        <v>0</v>
      </c>
      <c r="BF202" s="152">
        <f>IF(U202="snížená",N202,0)</f>
        <v>0</v>
      </c>
      <c r="BG202" s="152">
        <f>IF(U202="zákl. přenesená",N202,0)</f>
        <v>0</v>
      </c>
      <c r="BH202" s="152">
        <f>IF(U202="sníž. přenesená",N202,0)</f>
        <v>0</v>
      </c>
      <c r="BI202" s="152">
        <f>IF(U202="nulová",N202,0)</f>
        <v>0</v>
      </c>
      <c r="BJ202" s="21" t="s">
        <v>89</v>
      </c>
      <c r="BK202" s="152">
        <f>ROUND(L202*K202,2)</f>
        <v>0</v>
      </c>
      <c r="BL202" s="21" t="s">
        <v>251</v>
      </c>
      <c r="BM202" s="21" t="s">
        <v>992</v>
      </c>
    </row>
    <row r="203" s="1" customFormat="1" ht="24" customHeight="1">
      <c r="B203" s="46"/>
      <c r="C203" s="47"/>
      <c r="D203" s="47"/>
      <c r="E203" s="47"/>
      <c r="F203" s="258" t="s">
        <v>993</v>
      </c>
      <c r="G203" s="67"/>
      <c r="H203" s="67"/>
      <c r="I203" s="67"/>
      <c r="J203" s="47"/>
      <c r="K203" s="47"/>
      <c r="L203" s="47"/>
      <c r="M203" s="47"/>
      <c r="N203" s="47"/>
      <c r="O203" s="47"/>
      <c r="P203" s="47"/>
      <c r="Q203" s="47"/>
      <c r="R203" s="48"/>
      <c r="T203" s="197"/>
      <c r="U203" s="47"/>
      <c r="V203" s="47"/>
      <c r="W203" s="47"/>
      <c r="X203" s="47"/>
      <c r="Y203" s="47"/>
      <c r="Z203" s="47"/>
      <c r="AA203" s="100"/>
      <c r="AT203" s="21" t="s">
        <v>312</v>
      </c>
      <c r="AU203" s="21" t="s">
        <v>96</v>
      </c>
    </row>
    <row r="204" s="1" customFormat="1" ht="25.5" customHeight="1">
      <c r="B204" s="46"/>
      <c r="C204" s="228" t="s">
        <v>552</v>
      </c>
      <c r="D204" s="228" t="s">
        <v>192</v>
      </c>
      <c r="E204" s="229" t="s">
        <v>661</v>
      </c>
      <c r="F204" s="230" t="s">
        <v>662</v>
      </c>
      <c r="G204" s="230"/>
      <c r="H204" s="230"/>
      <c r="I204" s="230"/>
      <c r="J204" s="231" t="s">
        <v>304</v>
      </c>
      <c r="K204" s="232">
        <v>67.209999999999994</v>
      </c>
      <c r="L204" s="233">
        <v>0</v>
      </c>
      <c r="M204" s="234"/>
      <c r="N204" s="235">
        <f>ROUND(L204*K204,2)</f>
        <v>0</v>
      </c>
      <c r="O204" s="235"/>
      <c r="P204" s="235"/>
      <c r="Q204" s="235"/>
      <c r="R204" s="48"/>
      <c r="T204" s="236" t="s">
        <v>22</v>
      </c>
      <c r="U204" s="56" t="s">
        <v>46</v>
      </c>
      <c r="V204" s="47"/>
      <c r="W204" s="237">
        <f>V204*K204</f>
        <v>0</v>
      </c>
      <c r="X204" s="237">
        <v>0.00033</v>
      </c>
      <c r="Y204" s="237">
        <f>X204*K204</f>
        <v>0</v>
      </c>
      <c r="Z204" s="237">
        <v>0</v>
      </c>
      <c r="AA204" s="238">
        <f>Z204*K204</f>
        <v>0</v>
      </c>
      <c r="AR204" s="21" t="s">
        <v>251</v>
      </c>
      <c r="AT204" s="21" t="s">
        <v>192</v>
      </c>
      <c r="AU204" s="21" t="s">
        <v>96</v>
      </c>
      <c r="AY204" s="21" t="s">
        <v>191</v>
      </c>
      <c r="BE204" s="152">
        <f>IF(U204="základní",N204,0)</f>
        <v>0</v>
      </c>
      <c r="BF204" s="152">
        <f>IF(U204="snížená",N204,0)</f>
        <v>0</v>
      </c>
      <c r="BG204" s="152">
        <f>IF(U204="zákl. přenesená",N204,0)</f>
        <v>0</v>
      </c>
      <c r="BH204" s="152">
        <f>IF(U204="sníž. přenesená",N204,0)</f>
        <v>0</v>
      </c>
      <c r="BI204" s="152">
        <f>IF(U204="nulová",N204,0)</f>
        <v>0</v>
      </c>
      <c r="BJ204" s="21" t="s">
        <v>89</v>
      </c>
      <c r="BK204" s="152">
        <f>ROUND(L204*K204,2)</f>
        <v>0</v>
      </c>
      <c r="BL204" s="21" t="s">
        <v>251</v>
      </c>
      <c r="BM204" s="21" t="s">
        <v>994</v>
      </c>
    </row>
    <row r="205" s="1" customFormat="1" ht="24" customHeight="1">
      <c r="B205" s="46"/>
      <c r="C205" s="47"/>
      <c r="D205" s="47"/>
      <c r="E205" s="47"/>
      <c r="F205" s="258" t="s">
        <v>993</v>
      </c>
      <c r="G205" s="67"/>
      <c r="H205" s="67"/>
      <c r="I205" s="67"/>
      <c r="J205" s="47"/>
      <c r="K205" s="47"/>
      <c r="L205" s="47"/>
      <c r="M205" s="47"/>
      <c r="N205" s="47"/>
      <c r="O205" s="47"/>
      <c r="P205" s="47"/>
      <c r="Q205" s="47"/>
      <c r="R205" s="48"/>
      <c r="T205" s="197"/>
      <c r="U205" s="47"/>
      <c r="V205" s="47"/>
      <c r="W205" s="47"/>
      <c r="X205" s="47"/>
      <c r="Y205" s="47"/>
      <c r="Z205" s="47"/>
      <c r="AA205" s="100"/>
      <c r="AT205" s="21" t="s">
        <v>312</v>
      </c>
      <c r="AU205" s="21" t="s">
        <v>96</v>
      </c>
    </row>
    <row r="206" s="10" customFormat="1" ht="37.44" customHeight="1">
      <c r="B206" s="215"/>
      <c r="C206" s="216"/>
      <c r="D206" s="217" t="s">
        <v>890</v>
      </c>
      <c r="E206" s="217"/>
      <c r="F206" s="217"/>
      <c r="G206" s="217"/>
      <c r="H206" s="217"/>
      <c r="I206" s="217"/>
      <c r="J206" s="217"/>
      <c r="K206" s="217"/>
      <c r="L206" s="217"/>
      <c r="M206" s="217"/>
      <c r="N206" s="192">
        <f>BK206</f>
        <v>0</v>
      </c>
      <c r="O206" s="186"/>
      <c r="P206" s="186"/>
      <c r="Q206" s="186"/>
      <c r="R206" s="218"/>
      <c r="T206" s="219"/>
      <c r="U206" s="216"/>
      <c r="V206" s="216"/>
      <c r="W206" s="220">
        <f>W207+W214</f>
        <v>0</v>
      </c>
      <c r="X206" s="216"/>
      <c r="Y206" s="220">
        <f>Y207+Y214</f>
        <v>0</v>
      </c>
      <c r="Z206" s="216"/>
      <c r="AA206" s="221">
        <f>AA207+AA214</f>
        <v>0</v>
      </c>
      <c r="AR206" s="222" t="s">
        <v>96</v>
      </c>
      <c r="AT206" s="223" t="s">
        <v>80</v>
      </c>
      <c r="AU206" s="223" t="s">
        <v>81</v>
      </c>
      <c r="AY206" s="222" t="s">
        <v>191</v>
      </c>
      <c r="BK206" s="224">
        <f>BK207+BK214</f>
        <v>0</v>
      </c>
    </row>
    <row r="207" s="10" customFormat="1" ht="19.92" customHeight="1">
      <c r="B207" s="215"/>
      <c r="C207" s="216"/>
      <c r="D207" s="225" t="s">
        <v>665</v>
      </c>
      <c r="E207" s="225"/>
      <c r="F207" s="225"/>
      <c r="G207" s="225"/>
      <c r="H207" s="225"/>
      <c r="I207" s="225"/>
      <c r="J207" s="225"/>
      <c r="K207" s="225"/>
      <c r="L207" s="225"/>
      <c r="M207" s="225"/>
      <c r="N207" s="226">
        <f>BK207</f>
        <v>0</v>
      </c>
      <c r="O207" s="227"/>
      <c r="P207" s="227"/>
      <c r="Q207" s="227"/>
      <c r="R207" s="218"/>
      <c r="T207" s="219"/>
      <c r="U207" s="216"/>
      <c r="V207" s="216"/>
      <c r="W207" s="220">
        <f>SUM(W208:W213)</f>
        <v>0</v>
      </c>
      <c r="X207" s="216"/>
      <c r="Y207" s="220">
        <f>SUM(Y208:Y213)</f>
        <v>0</v>
      </c>
      <c r="Z207" s="216"/>
      <c r="AA207" s="221">
        <f>SUM(AA208:AA213)</f>
        <v>0</v>
      </c>
      <c r="AR207" s="222" t="s">
        <v>89</v>
      </c>
      <c r="AT207" s="223" t="s">
        <v>80</v>
      </c>
      <c r="AU207" s="223" t="s">
        <v>89</v>
      </c>
      <c r="AY207" s="222" t="s">
        <v>191</v>
      </c>
      <c r="BK207" s="224">
        <f>SUM(BK208:BK213)</f>
        <v>0</v>
      </c>
    </row>
    <row r="208" s="1" customFormat="1" ht="25.5" customHeight="1">
      <c r="B208" s="46"/>
      <c r="C208" s="228" t="s">
        <v>556</v>
      </c>
      <c r="D208" s="228" t="s">
        <v>192</v>
      </c>
      <c r="E208" s="229" t="s">
        <v>971</v>
      </c>
      <c r="F208" s="230" t="s">
        <v>972</v>
      </c>
      <c r="G208" s="230"/>
      <c r="H208" s="230"/>
      <c r="I208" s="230"/>
      <c r="J208" s="231" t="s">
        <v>973</v>
      </c>
      <c r="K208" s="232">
        <v>1</v>
      </c>
      <c r="L208" s="233">
        <v>0</v>
      </c>
      <c r="M208" s="234"/>
      <c r="N208" s="235">
        <f>ROUND(L208*K208,2)</f>
        <v>0</v>
      </c>
      <c r="O208" s="235"/>
      <c r="P208" s="235"/>
      <c r="Q208" s="235"/>
      <c r="R208" s="48"/>
      <c r="T208" s="236" t="s">
        <v>22</v>
      </c>
      <c r="U208" s="56" t="s">
        <v>46</v>
      </c>
      <c r="V208" s="47"/>
      <c r="W208" s="237">
        <f>V208*K208</f>
        <v>0</v>
      </c>
      <c r="X208" s="237">
        <v>0</v>
      </c>
      <c r="Y208" s="237">
        <f>X208*K208</f>
        <v>0</v>
      </c>
      <c r="Z208" s="237">
        <v>0</v>
      </c>
      <c r="AA208" s="238">
        <f>Z208*K208</f>
        <v>0</v>
      </c>
      <c r="AR208" s="21" t="s">
        <v>205</v>
      </c>
      <c r="AT208" s="21" t="s">
        <v>192</v>
      </c>
      <c r="AU208" s="21" t="s">
        <v>96</v>
      </c>
      <c r="AY208" s="21" t="s">
        <v>191</v>
      </c>
      <c r="BE208" s="152">
        <f>IF(U208="základní",N208,0)</f>
        <v>0</v>
      </c>
      <c r="BF208" s="152">
        <f>IF(U208="snížená",N208,0)</f>
        <v>0</v>
      </c>
      <c r="BG208" s="152">
        <f>IF(U208="zákl. přenesená",N208,0)</f>
        <v>0</v>
      </c>
      <c r="BH208" s="152">
        <f>IF(U208="sníž. přenesená",N208,0)</f>
        <v>0</v>
      </c>
      <c r="BI208" s="152">
        <f>IF(U208="nulová",N208,0)</f>
        <v>0</v>
      </c>
      <c r="BJ208" s="21" t="s">
        <v>89</v>
      </c>
      <c r="BK208" s="152">
        <f>ROUND(L208*K208,2)</f>
        <v>0</v>
      </c>
      <c r="BL208" s="21" t="s">
        <v>205</v>
      </c>
      <c r="BM208" s="21" t="s">
        <v>995</v>
      </c>
    </row>
    <row r="209" s="1" customFormat="1" ht="38.25" customHeight="1">
      <c r="B209" s="46"/>
      <c r="C209" s="228" t="s">
        <v>560</v>
      </c>
      <c r="D209" s="228" t="s">
        <v>192</v>
      </c>
      <c r="E209" s="229" t="s">
        <v>975</v>
      </c>
      <c r="F209" s="230" t="s">
        <v>976</v>
      </c>
      <c r="G209" s="230"/>
      <c r="H209" s="230"/>
      <c r="I209" s="230"/>
      <c r="J209" s="231" t="s">
        <v>973</v>
      </c>
      <c r="K209" s="232">
        <v>1</v>
      </c>
      <c r="L209" s="233">
        <v>0</v>
      </c>
      <c r="M209" s="234"/>
      <c r="N209" s="235">
        <f>ROUND(L209*K209,2)</f>
        <v>0</v>
      </c>
      <c r="O209" s="235"/>
      <c r="P209" s="235"/>
      <c r="Q209" s="235"/>
      <c r="R209" s="48"/>
      <c r="T209" s="236" t="s">
        <v>22</v>
      </c>
      <c r="U209" s="56" t="s">
        <v>46</v>
      </c>
      <c r="V209" s="47"/>
      <c r="W209" s="237">
        <f>V209*K209</f>
        <v>0</v>
      </c>
      <c r="X209" s="237">
        <v>0</v>
      </c>
      <c r="Y209" s="237">
        <f>X209*K209</f>
        <v>0</v>
      </c>
      <c r="Z209" s="237">
        <v>0</v>
      </c>
      <c r="AA209" s="238">
        <f>Z209*K209</f>
        <v>0</v>
      </c>
      <c r="AR209" s="21" t="s">
        <v>205</v>
      </c>
      <c r="AT209" s="21" t="s">
        <v>192</v>
      </c>
      <c r="AU209" s="21" t="s">
        <v>96</v>
      </c>
      <c r="AY209" s="21" t="s">
        <v>191</v>
      </c>
      <c r="BE209" s="152">
        <f>IF(U209="základní",N209,0)</f>
        <v>0</v>
      </c>
      <c r="BF209" s="152">
        <f>IF(U209="snížená",N209,0)</f>
        <v>0</v>
      </c>
      <c r="BG209" s="152">
        <f>IF(U209="zákl. přenesená",N209,0)</f>
        <v>0</v>
      </c>
      <c r="BH209" s="152">
        <f>IF(U209="sníž. přenesená",N209,0)</f>
        <v>0</v>
      </c>
      <c r="BI209" s="152">
        <f>IF(U209="nulová",N209,0)</f>
        <v>0</v>
      </c>
      <c r="BJ209" s="21" t="s">
        <v>89</v>
      </c>
      <c r="BK209" s="152">
        <f>ROUND(L209*K209,2)</f>
        <v>0</v>
      </c>
      <c r="BL209" s="21" t="s">
        <v>205</v>
      </c>
      <c r="BM209" s="21" t="s">
        <v>996</v>
      </c>
    </row>
    <row r="210" s="1" customFormat="1" ht="25.5" customHeight="1">
      <c r="B210" s="46"/>
      <c r="C210" s="228" t="s">
        <v>565</v>
      </c>
      <c r="D210" s="228" t="s">
        <v>192</v>
      </c>
      <c r="E210" s="229" t="s">
        <v>978</v>
      </c>
      <c r="F210" s="230" t="s">
        <v>979</v>
      </c>
      <c r="G210" s="230"/>
      <c r="H210" s="230"/>
      <c r="I210" s="230"/>
      <c r="J210" s="231" t="s">
        <v>973</v>
      </c>
      <c r="K210" s="232">
        <v>1</v>
      </c>
      <c r="L210" s="233">
        <v>0</v>
      </c>
      <c r="M210" s="234"/>
      <c r="N210" s="235">
        <f>ROUND(L210*K210,2)</f>
        <v>0</v>
      </c>
      <c r="O210" s="235"/>
      <c r="P210" s="235"/>
      <c r="Q210" s="235"/>
      <c r="R210" s="48"/>
      <c r="T210" s="236" t="s">
        <v>22</v>
      </c>
      <c r="U210" s="56" t="s">
        <v>46</v>
      </c>
      <c r="V210" s="47"/>
      <c r="W210" s="237">
        <f>V210*K210</f>
        <v>0</v>
      </c>
      <c r="X210" s="237">
        <v>0</v>
      </c>
      <c r="Y210" s="237">
        <f>X210*K210</f>
        <v>0</v>
      </c>
      <c r="Z210" s="237">
        <v>0</v>
      </c>
      <c r="AA210" s="238">
        <f>Z210*K210</f>
        <v>0</v>
      </c>
      <c r="AR210" s="21" t="s">
        <v>205</v>
      </c>
      <c r="AT210" s="21" t="s">
        <v>192</v>
      </c>
      <c r="AU210" s="21" t="s">
        <v>96</v>
      </c>
      <c r="AY210" s="21" t="s">
        <v>191</v>
      </c>
      <c r="BE210" s="152">
        <f>IF(U210="základní",N210,0)</f>
        <v>0</v>
      </c>
      <c r="BF210" s="152">
        <f>IF(U210="snížená",N210,0)</f>
        <v>0</v>
      </c>
      <c r="BG210" s="152">
        <f>IF(U210="zákl. přenesená",N210,0)</f>
        <v>0</v>
      </c>
      <c r="BH210" s="152">
        <f>IF(U210="sníž. přenesená",N210,0)</f>
        <v>0</v>
      </c>
      <c r="BI210" s="152">
        <f>IF(U210="nulová",N210,0)</f>
        <v>0</v>
      </c>
      <c r="BJ210" s="21" t="s">
        <v>89</v>
      </c>
      <c r="BK210" s="152">
        <f>ROUND(L210*K210,2)</f>
        <v>0</v>
      </c>
      <c r="BL210" s="21" t="s">
        <v>205</v>
      </c>
      <c r="BM210" s="21" t="s">
        <v>997</v>
      </c>
    </row>
    <row r="211" s="1" customFormat="1" ht="25.5" customHeight="1">
      <c r="B211" s="46"/>
      <c r="C211" s="228" t="s">
        <v>570</v>
      </c>
      <c r="D211" s="228" t="s">
        <v>192</v>
      </c>
      <c r="E211" s="229" t="s">
        <v>981</v>
      </c>
      <c r="F211" s="230" t="s">
        <v>982</v>
      </c>
      <c r="G211" s="230"/>
      <c r="H211" s="230"/>
      <c r="I211" s="230"/>
      <c r="J211" s="231" t="s">
        <v>304</v>
      </c>
      <c r="K211" s="232">
        <v>7.5</v>
      </c>
      <c r="L211" s="233">
        <v>0</v>
      </c>
      <c r="M211" s="234"/>
      <c r="N211" s="235">
        <f>ROUND(L211*K211,2)</f>
        <v>0</v>
      </c>
      <c r="O211" s="235"/>
      <c r="P211" s="235"/>
      <c r="Q211" s="235"/>
      <c r="R211" s="48"/>
      <c r="T211" s="236" t="s">
        <v>22</v>
      </c>
      <c r="U211" s="56" t="s">
        <v>46</v>
      </c>
      <c r="V211" s="47"/>
      <c r="W211" s="237">
        <f>V211*K211</f>
        <v>0</v>
      </c>
      <c r="X211" s="237">
        <v>0</v>
      </c>
      <c r="Y211" s="237">
        <f>X211*K211</f>
        <v>0</v>
      </c>
      <c r="Z211" s="237">
        <v>0</v>
      </c>
      <c r="AA211" s="238">
        <f>Z211*K211</f>
        <v>0</v>
      </c>
      <c r="AR211" s="21" t="s">
        <v>205</v>
      </c>
      <c r="AT211" s="21" t="s">
        <v>192</v>
      </c>
      <c r="AU211" s="21" t="s">
        <v>96</v>
      </c>
      <c r="AY211" s="21" t="s">
        <v>191</v>
      </c>
      <c r="BE211" s="152">
        <f>IF(U211="základní",N211,0)</f>
        <v>0</v>
      </c>
      <c r="BF211" s="152">
        <f>IF(U211="snížená",N211,0)</f>
        <v>0</v>
      </c>
      <c r="BG211" s="152">
        <f>IF(U211="zákl. přenesená",N211,0)</f>
        <v>0</v>
      </c>
      <c r="BH211" s="152">
        <f>IF(U211="sníž. přenesená",N211,0)</f>
        <v>0</v>
      </c>
      <c r="BI211" s="152">
        <f>IF(U211="nulová",N211,0)</f>
        <v>0</v>
      </c>
      <c r="BJ211" s="21" t="s">
        <v>89</v>
      </c>
      <c r="BK211" s="152">
        <f>ROUND(L211*K211,2)</f>
        <v>0</v>
      </c>
      <c r="BL211" s="21" t="s">
        <v>205</v>
      </c>
      <c r="BM211" s="21" t="s">
        <v>998</v>
      </c>
    </row>
    <row r="212" s="1" customFormat="1" ht="38.25" customHeight="1">
      <c r="B212" s="46"/>
      <c r="C212" s="228" t="s">
        <v>575</v>
      </c>
      <c r="D212" s="228" t="s">
        <v>192</v>
      </c>
      <c r="E212" s="229" t="s">
        <v>984</v>
      </c>
      <c r="F212" s="230" t="s">
        <v>985</v>
      </c>
      <c r="G212" s="230"/>
      <c r="H212" s="230"/>
      <c r="I212" s="230"/>
      <c r="J212" s="231" t="s">
        <v>304</v>
      </c>
      <c r="K212" s="232">
        <v>7.5</v>
      </c>
      <c r="L212" s="233">
        <v>0</v>
      </c>
      <c r="M212" s="234"/>
      <c r="N212" s="235">
        <f>ROUND(L212*K212,2)</f>
        <v>0</v>
      </c>
      <c r="O212" s="235"/>
      <c r="P212" s="235"/>
      <c r="Q212" s="235"/>
      <c r="R212" s="48"/>
      <c r="T212" s="236" t="s">
        <v>22</v>
      </c>
      <c r="U212" s="56" t="s">
        <v>46</v>
      </c>
      <c r="V212" s="47"/>
      <c r="W212" s="237">
        <f>V212*K212</f>
        <v>0</v>
      </c>
      <c r="X212" s="237">
        <v>0</v>
      </c>
      <c r="Y212" s="237">
        <f>X212*K212</f>
        <v>0</v>
      </c>
      <c r="Z212" s="237">
        <v>0</v>
      </c>
      <c r="AA212" s="238">
        <f>Z212*K212</f>
        <v>0</v>
      </c>
      <c r="AR212" s="21" t="s">
        <v>205</v>
      </c>
      <c r="AT212" s="21" t="s">
        <v>192</v>
      </c>
      <c r="AU212" s="21" t="s">
        <v>96</v>
      </c>
      <c r="AY212" s="21" t="s">
        <v>191</v>
      </c>
      <c r="BE212" s="152">
        <f>IF(U212="základní",N212,0)</f>
        <v>0</v>
      </c>
      <c r="BF212" s="152">
        <f>IF(U212="snížená",N212,0)</f>
        <v>0</v>
      </c>
      <c r="BG212" s="152">
        <f>IF(U212="zákl. přenesená",N212,0)</f>
        <v>0</v>
      </c>
      <c r="BH212" s="152">
        <f>IF(U212="sníž. přenesená",N212,0)</f>
        <v>0</v>
      </c>
      <c r="BI212" s="152">
        <f>IF(U212="nulová",N212,0)</f>
        <v>0</v>
      </c>
      <c r="BJ212" s="21" t="s">
        <v>89</v>
      </c>
      <c r="BK212" s="152">
        <f>ROUND(L212*K212,2)</f>
        <v>0</v>
      </c>
      <c r="BL212" s="21" t="s">
        <v>205</v>
      </c>
      <c r="BM212" s="21" t="s">
        <v>999</v>
      </c>
    </row>
    <row r="213" s="1" customFormat="1" ht="25.5" customHeight="1">
      <c r="B213" s="46"/>
      <c r="C213" s="228" t="s">
        <v>577</v>
      </c>
      <c r="D213" s="228" t="s">
        <v>192</v>
      </c>
      <c r="E213" s="229" t="s">
        <v>987</v>
      </c>
      <c r="F213" s="230" t="s">
        <v>988</v>
      </c>
      <c r="G213" s="230"/>
      <c r="H213" s="230"/>
      <c r="I213" s="230"/>
      <c r="J213" s="231" t="s">
        <v>304</v>
      </c>
      <c r="K213" s="232">
        <v>7.5</v>
      </c>
      <c r="L213" s="233">
        <v>0</v>
      </c>
      <c r="M213" s="234"/>
      <c r="N213" s="235">
        <f>ROUND(L213*K213,2)</f>
        <v>0</v>
      </c>
      <c r="O213" s="235"/>
      <c r="P213" s="235"/>
      <c r="Q213" s="235"/>
      <c r="R213" s="48"/>
      <c r="T213" s="236" t="s">
        <v>22</v>
      </c>
      <c r="U213" s="56" t="s">
        <v>46</v>
      </c>
      <c r="V213" s="47"/>
      <c r="W213" s="237">
        <f>V213*K213</f>
        <v>0</v>
      </c>
      <c r="X213" s="237">
        <v>0</v>
      </c>
      <c r="Y213" s="237">
        <f>X213*K213</f>
        <v>0</v>
      </c>
      <c r="Z213" s="237">
        <v>0</v>
      </c>
      <c r="AA213" s="238">
        <f>Z213*K213</f>
        <v>0</v>
      </c>
      <c r="AR213" s="21" t="s">
        <v>205</v>
      </c>
      <c r="AT213" s="21" t="s">
        <v>192</v>
      </c>
      <c r="AU213" s="21" t="s">
        <v>96</v>
      </c>
      <c r="AY213" s="21" t="s">
        <v>191</v>
      </c>
      <c r="BE213" s="152">
        <f>IF(U213="základní",N213,0)</f>
        <v>0</v>
      </c>
      <c r="BF213" s="152">
        <f>IF(U213="snížená",N213,0)</f>
        <v>0</v>
      </c>
      <c r="BG213" s="152">
        <f>IF(U213="zákl. přenesená",N213,0)</f>
        <v>0</v>
      </c>
      <c r="BH213" s="152">
        <f>IF(U213="sníž. přenesená",N213,0)</f>
        <v>0</v>
      </c>
      <c r="BI213" s="152">
        <f>IF(U213="nulová",N213,0)</f>
        <v>0</v>
      </c>
      <c r="BJ213" s="21" t="s">
        <v>89</v>
      </c>
      <c r="BK213" s="152">
        <f>ROUND(L213*K213,2)</f>
        <v>0</v>
      </c>
      <c r="BL213" s="21" t="s">
        <v>205</v>
      </c>
      <c r="BM213" s="21" t="s">
        <v>1000</v>
      </c>
    </row>
    <row r="214" s="10" customFormat="1" ht="29.88" customHeight="1">
      <c r="B214" s="215"/>
      <c r="C214" s="216"/>
      <c r="D214" s="225" t="s">
        <v>668</v>
      </c>
      <c r="E214" s="225"/>
      <c r="F214" s="225"/>
      <c r="G214" s="225"/>
      <c r="H214" s="225"/>
      <c r="I214" s="225"/>
      <c r="J214" s="225"/>
      <c r="K214" s="225"/>
      <c r="L214" s="225"/>
      <c r="M214" s="225"/>
      <c r="N214" s="239">
        <f>BK214</f>
        <v>0</v>
      </c>
      <c r="O214" s="240"/>
      <c r="P214" s="240"/>
      <c r="Q214" s="240"/>
      <c r="R214" s="218"/>
      <c r="T214" s="219"/>
      <c r="U214" s="216"/>
      <c r="V214" s="216"/>
      <c r="W214" s="220">
        <f>SUM(W215:W227)</f>
        <v>0</v>
      </c>
      <c r="X214" s="216"/>
      <c r="Y214" s="220">
        <f>SUM(Y215:Y227)</f>
        <v>0</v>
      </c>
      <c r="Z214" s="216"/>
      <c r="AA214" s="221">
        <f>SUM(AA215:AA227)</f>
        <v>0</v>
      </c>
      <c r="AR214" s="222" t="s">
        <v>96</v>
      </c>
      <c r="AT214" s="223" t="s">
        <v>80</v>
      </c>
      <c r="AU214" s="223" t="s">
        <v>89</v>
      </c>
      <c r="AY214" s="222" t="s">
        <v>191</v>
      </c>
      <c r="BK214" s="224">
        <f>SUM(BK215:BK227)</f>
        <v>0</v>
      </c>
    </row>
    <row r="215" s="1" customFormat="1" ht="38.25" customHeight="1">
      <c r="B215" s="46"/>
      <c r="C215" s="228" t="s">
        <v>581</v>
      </c>
      <c r="D215" s="228" t="s">
        <v>192</v>
      </c>
      <c r="E215" s="229" t="s">
        <v>1001</v>
      </c>
      <c r="F215" s="230" t="s">
        <v>1002</v>
      </c>
      <c r="G215" s="230"/>
      <c r="H215" s="230"/>
      <c r="I215" s="230"/>
      <c r="J215" s="231" t="s">
        <v>874</v>
      </c>
      <c r="K215" s="232">
        <v>889.01999999999998</v>
      </c>
      <c r="L215" s="233">
        <v>0</v>
      </c>
      <c r="M215" s="234"/>
      <c r="N215" s="235">
        <f>ROUND(L215*K215,2)</f>
        <v>0</v>
      </c>
      <c r="O215" s="235"/>
      <c r="P215" s="235"/>
      <c r="Q215" s="235"/>
      <c r="R215" s="48"/>
      <c r="T215" s="236" t="s">
        <v>22</v>
      </c>
      <c r="U215" s="56" t="s">
        <v>46</v>
      </c>
      <c r="V215" s="47"/>
      <c r="W215" s="237">
        <f>V215*K215</f>
        <v>0</v>
      </c>
      <c r="X215" s="237">
        <v>5.0000000000000002E-05</v>
      </c>
      <c r="Y215" s="237">
        <f>X215*K215</f>
        <v>0</v>
      </c>
      <c r="Z215" s="237">
        <v>0</v>
      </c>
      <c r="AA215" s="238">
        <f>Z215*K215</f>
        <v>0</v>
      </c>
      <c r="AR215" s="21" t="s">
        <v>251</v>
      </c>
      <c r="AT215" s="21" t="s">
        <v>192</v>
      </c>
      <c r="AU215" s="21" t="s">
        <v>96</v>
      </c>
      <c r="AY215" s="21" t="s">
        <v>191</v>
      </c>
      <c r="BE215" s="152">
        <f>IF(U215="základní",N215,0)</f>
        <v>0</v>
      </c>
      <c r="BF215" s="152">
        <f>IF(U215="snížená",N215,0)</f>
        <v>0</v>
      </c>
      <c r="BG215" s="152">
        <f>IF(U215="zákl. přenesená",N215,0)</f>
        <v>0</v>
      </c>
      <c r="BH215" s="152">
        <f>IF(U215="sníž. přenesená",N215,0)</f>
        <v>0</v>
      </c>
      <c r="BI215" s="152">
        <f>IF(U215="nulová",N215,0)</f>
        <v>0</v>
      </c>
      <c r="BJ215" s="21" t="s">
        <v>89</v>
      </c>
      <c r="BK215" s="152">
        <f>ROUND(L215*K215,2)</f>
        <v>0</v>
      </c>
      <c r="BL215" s="21" t="s">
        <v>251</v>
      </c>
      <c r="BM215" s="21" t="s">
        <v>1003</v>
      </c>
    </row>
    <row r="216" s="1" customFormat="1" ht="24" customHeight="1">
      <c r="B216" s="46"/>
      <c r="C216" s="47"/>
      <c r="D216" s="47"/>
      <c r="E216" s="47"/>
      <c r="F216" s="258" t="s">
        <v>1004</v>
      </c>
      <c r="G216" s="67"/>
      <c r="H216" s="67"/>
      <c r="I216" s="67"/>
      <c r="J216" s="47"/>
      <c r="K216" s="47"/>
      <c r="L216" s="47"/>
      <c r="M216" s="47"/>
      <c r="N216" s="47"/>
      <c r="O216" s="47"/>
      <c r="P216" s="47"/>
      <c r="Q216" s="47"/>
      <c r="R216" s="48"/>
      <c r="T216" s="197"/>
      <c r="U216" s="47"/>
      <c r="V216" s="47"/>
      <c r="W216" s="47"/>
      <c r="X216" s="47"/>
      <c r="Y216" s="47"/>
      <c r="Z216" s="47"/>
      <c r="AA216" s="100"/>
      <c r="AT216" s="21" t="s">
        <v>312</v>
      </c>
      <c r="AU216" s="21" t="s">
        <v>96</v>
      </c>
    </row>
    <row r="217" s="1" customFormat="1" ht="25.5" customHeight="1">
      <c r="B217" s="46"/>
      <c r="C217" s="250" t="s">
        <v>585</v>
      </c>
      <c r="D217" s="250" t="s">
        <v>306</v>
      </c>
      <c r="E217" s="251" t="s">
        <v>1005</v>
      </c>
      <c r="F217" s="252" t="s">
        <v>1006</v>
      </c>
      <c r="G217" s="252"/>
      <c r="H217" s="252"/>
      <c r="I217" s="252"/>
      <c r="J217" s="253" t="s">
        <v>309</v>
      </c>
      <c r="K217" s="254">
        <v>0.88400000000000001</v>
      </c>
      <c r="L217" s="255">
        <v>0</v>
      </c>
      <c r="M217" s="256"/>
      <c r="N217" s="257">
        <f>ROUND(L217*K217,2)</f>
        <v>0</v>
      </c>
      <c r="O217" s="235"/>
      <c r="P217" s="235"/>
      <c r="Q217" s="235"/>
      <c r="R217" s="48"/>
      <c r="T217" s="236" t="s">
        <v>22</v>
      </c>
      <c r="U217" s="56" t="s">
        <v>46</v>
      </c>
      <c r="V217" s="47"/>
      <c r="W217" s="237">
        <f>V217*K217</f>
        <v>0</v>
      </c>
      <c r="X217" s="237">
        <v>1</v>
      </c>
      <c r="Y217" s="237">
        <f>X217*K217</f>
        <v>0</v>
      </c>
      <c r="Z217" s="237">
        <v>0</v>
      </c>
      <c r="AA217" s="238">
        <f>Z217*K217</f>
        <v>0</v>
      </c>
      <c r="AR217" s="21" t="s">
        <v>531</v>
      </c>
      <c r="AT217" s="21" t="s">
        <v>306</v>
      </c>
      <c r="AU217" s="21" t="s">
        <v>96</v>
      </c>
      <c r="AY217" s="21" t="s">
        <v>191</v>
      </c>
      <c r="BE217" s="152">
        <f>IF(U217="základní",N217,0)</f>
        <v>0</v>
      </c>
      <c r="BF217" s="152">
        <f>IF(U217="snížená",N217,0)</f>
        <v>0</v>
      </c>
      <c r="BG217" s="152">
        <f>IF(U217="zákl. přenesená",N217,0)</f>
        <v>0</v>
      </c>
      <c r="BH217" s="152">
        <f>IF(U217="sníž. přenesená",N217,0)</f>
        <v>0</v>
      </c>
      <c r="BI217" s="152">
        <f>IF(U217="nulová",N217,0)</f>
        <v>0</v>
      </c>
      <c r="BJ217" s="21" t="s">
        <v>89</v>
      </c>
      <c r="BK217" s="152">
        <f>ROUND(L217*K217,2)</f>
        <v>0</v>
      </c>
      <c r="BL217" s="21" t="s">
        <v>251</v>
      </c>
      <c r="BM217" s="21" t="s">
        <v>1007</v>
      </c>
    </row>
    <row r="218" s="1" customFormat="1" ht="36" customHeight="1">
      <c r="B218" s="46"/>
      <c r="C218" s="47"/>
      <c r="D218" s="47"/>
      <c r="E218" s="47"/>
      <c r="F218" s="258" t="s">
        <v>1008</v>
      </c>
      <c r="G218" s="67"/>
      <c r="H218" s="67"/>
      <c r="I218" s="67"/>
      <c r="J218" s="47"/>
      <c r="K218" s="47"/>
      <c r="L218" s="47"/>
      <c r="M218" s="47"/>
      <c r="N218" s="47"/>
      <c r="O218" s="47"/>
      <c r="P218" s="47"/>
      <c r="Q218" s="47"/>
      <c r="R218" s="48"/>
      <c r="T218" s="197"/>
      <c r="U218" s="47"/>
      <c r="V218" s="47"/>
      <c r="W218" s="47"/>
      <c r="X218" s="47"/>
      <c r="Y218" s="47"/>
      <c r="Z218" s="47"/>
      <c r="AA218" s="100"/>
      <c r="AT218" s="21" t="s">
        <v>312</v>
      </c>
      <c r="AU218" s="21" t="s">
        <v>96</v>
      </c>
    </row>
    <row r="219" s="1" customFormat="1" ht="25.5" customHeight="1">
      <c r="B219" s="46"/>
      <c r="C219" s="250" t="s">
        <v>589</v>
      </c>
      <c r="D219" s="250" t="s">
        <v>306</v>
      </c>
      <c r="E219" s="251" t="s">
        <v>1009</v>
      </c>
      <c r="F219" s="252" t="s">
        <v>1010</v>
      </c>
      <c r="G219" s="252"/>
      <c r="H219" s="252"/>
      <c r="I219" s="252"/>
      <c r="J219" s="253" t="s">
        <v>309</v>
      </c>
      <c r="K219" s="254">
        <v>0.050000000000000003</v>
      </c>
      <c r="L219" s="255">
        <v>0</v>
      </c>
      <c r="M219" s="256"/>
      <c r="N219" s="257">
        <f>ROUND(L219*K219,2)</f>
        <v>0</v>
      </c>
      <c r="O219" s="235"/>
      <c r="P219" s="235"/>
      <c r="Q219" s="235"/>
      <c r="R219" s="48"/>
      <c r="T219" s="236" t="s">
        <v>22</v>
      </c>
      <c r="U219" s="56" t="s">
        <v>46</v>
      </c>
      <c r="V219" s="47"/>
      <c r="W219" s="237">
        <f>V219*K219</f>
        <v>0</v>
      </c>
      <c r="X219" s="237">
        <v>1</v>
      </c>
      <c r="Y219" s="237">
        <f>X219*K219</f>
        <v>0</v>
      </c>
      <c r="Z219" s="237">
        <v>0</v>
      </c>
      <c r="AA219" s="238">
        <f>Z219*K219</f>
        <v>0</v>
      </c>
      <c r="AR219" s="21" t="s">
        <v>531</v>
      </c>
      <c r="AT219" s="21" t="s">
        <v>306</v>
      </c>
      <c r="AU219" s="21" t="s">
        <v>96</v>
      </c>
      <c r="AY219" s="21" t="s">
        <v>191</v>
      </c>
      <c r="BE219" s="152">
        <f>IF(U219="základní",N219,0)</f>
        <v>0</v>
      </c>
      <c r="BF219" s="152">
        <f>IF(U219="snížená",N219,0)</f>
        <v>0</v>
      </c>
      <c r="BG219" s="152">
        <f>IF(U219="zákl. přenesená",N219,0)</f>
        <v>0</v>
      </c>
      <c r="BH219" s="152">
        <f>IF(U219="sníž. přenesená",N219,0)</f>
        <v>0</v>
      </c>
      <c r="BI219" s="152">
        <f>IF(U219="nulová",N219,0)</f>
        <v>0</v>
      </c>
      <c r="BJ219" s="21" t="s">
        <v>89</v>
      </c>
      <c r="BK219" s="152">
        <f>ROUND(L219*K219,2)</f>
        <v>0</v>
      </c>
      <c r="BL219" s="21" t="s">
        <v>251</v>
      </c>
      <c r="BM219" s="21" t="s">
        <v>1011</v>
      </c>
    </row>
    <row r="220" s="1" customFormat="1" ht="24" customHeight="1">
      <c r="B220" s="46"/>
      <c r="C220" s="47"/>
      <c r="D220" s="47"/>
      <c r="E220" s="47"/>
      <c r="F220" s="258" t="s">
        <v>1012</v>
      </c>
      <c r="G220" s="67"/>
      <c r="H220" s="67"/>
      <c r="I220" s="67"/>
      <c r="J220" s="47"/>
      <c r="K220" s="47"/>
      <c r="L220" s="47"/>
      <c r="M220" s="47"/>
      <c r="N220" s="47"/>
      <c r="O220" s="47"/>
      <c r="P220" s="47"/>
      <c r="Q220" s="47"/>
      <c r="R220" s="48"/>
      <c r="T220" s="197"/>
      <c r="U220" s="47"/>
      <c r="V220" s="47"/>
      <c r="W220" s="47"/>
      <c r="X220" s="47"/>
      <c r="Y220" s="47"/>
      <c r="Z220" s="47"/>
      <c r="AA220" s="100"/>
      <c r="AT220" s="21" t="s">
        <v>312</v>
      </c>
      <c r="AU220" s="21" t="s">
        <v>96</v>
      </c>
    </row>
    <row r="221" s="1" customFormat="1" ht="25.5" customHeight="1">
      <c r="B221" s="46"/>
      <c r="C221" s="250" t="s">
        <v>593</v>
      </c>
      <c r="D221" s="250" t="s">
        <v>306</v>
      </c>
      <c r="E221" s="251" t="s">
        <v>1013</v>
      </c>
      <c r="F221" s="252" t="s">
        <v>1014</v>
      </c>
      <c r="G221" s="252"/>
      <c r="H221" s="252"/>
      <c r="I221" s="252"/>
      <c r="J221" s="253" t="s">
        <v>309</v>
      </c>
      <c r="K221" s="254">
        <v>0.017999999999999999</v>
      </c>
      <c r="L221" s="255">
        <v>0</v>
      </c>
      <c r="M221" s="256"/>
      <c r="N221" s="257">
        <f>ROUND(L221*K221,2)</f>
        <v>0</v>
      </c>
      <c r="O221" s="235"/>
      <c r="P221" s="235"/>
      <c r="Q221" s="235"/>
      <c r="R221" s="48"/>
      <c r="T221" s="236" t="s">
        <v>22</v>
      </c>
      <c r="U221" s="56" t="s">
        <v>46</v>
      </c>
      <c r="V221" s="47"/>
      <c r="W221" s="237">
        <f>V221*K221</f>
        <v>0</v>
      </c>
      <c r="X221" s="237">
        <v>1</v>
      </c>
      <c r="Y221" s="237">
        <f>X221*K221</f>
        <v>0</v>
      </c>
      <c r="Z221" s="237">
        <v>0</v>
      </c>
      <c r="AA221" s="238">
        <f>Z221*K221</f>
        <v>0</v>
      </c>
      <c r="AR221" s="21" t="s">
        <v>531</v>
      </c>
      <c r="AT221" s="21" t="s">
        <v>306</v>
      </c>
      <c r="AU221" s="21" t="s">
        <v>96</v>
      </c>
      <c r="AY221" s="21" t="s">
        <v>191</v>
      </c>
      <c r="BE221" s="152">
        <f>IF(U221="základní",N221,0)</f>
        <v>0</v>
      </c>
      <c r="BF221" s="152">
        <f>IF(U221="snížená",N221,0)</f>
        <v>0</v>
      </c>
      <c r="BG221" s="152">
        <f>IF(U221="zákl. přenesená",N221,0)</f>
        <v>0</v>
      </c>
      <c r="BH221" s="152">
        <f>IF(U221="sníž. přenesená",N221,0)</f>
        <v>0</v>
      </c>
      <c r="BI221" s="152">
        <f>IF(U221="nulová",N221,0)</f>
        <v>0</v>
      </c>
      <c r="BJ221" s="21" t="s">
        <v>89</v>
      </c>
      <c r="BK221" s="152">
        <f>ROUND(L221*K221,2)</f>
        <v>0</v>
      </c>
      <c r="BL221" s="21" t="s">
        <v>251</v>
      </c>
      <c r="BM221" s="21" t="s">
        <v>1015</v>
      </c>
    </row>
    <row r="222" s="1" customFormat="1" ht="24" customHeight="1">
      <c r="B222" s="46"/>
      <c r="C222" s="47"/>
      <c r="D222" s="47"/>
      <c r="E222" s="47"/>
      <c r="F222" s="258" t="s">
        <v>1016</v>
      </c>
      <c r="G222" s="67"/>
      <c r="H222" s="67"/>
      <c r="I222" s="67"/>
      <c r="J222" s="47"/>
      <c r="K222" s="47"/>
      <c r="L222" s="47"/>
      <c r="M222" s="47"/>
      <c r="N222" s="47"/>
      <c r="O222" s="47"/>
      <c r="P222" s="47"/>
      <c r="Q222" s="47"/>
      <c r="R222" s="48"/>
      <c r="T222" s="197"/>
      <c r="U222" s="47"/>
      <c r="V222" s="47"/>
      <c r="W222" s="47"/>
      <c r="X222" s="47"/>
      <c r="Y222" s="47"/>
      <c r="Z222" s="47"/>
      <c r="AA222" s="100"/>
      <c r="AT222" s="21" t="s">
        <v>312</v>
      </c>
      <c r="AU222" s="21" t="s">
        <v>96</v>
      </c>
    </row>
    <row r="223" s="1" customFormat="1" ht="38.25" customHeight="1">
      <c r="B223" s="46"/>
      <c r="C223" s="228" t="s">
        <v>595</v>
      </c>
      <c r="D223" s="228" t="s">
        <v>192</v>
      </c>
      <c r="E223" s="229" t="s">
        <v>1017</v>
      </c>
      <c r="F223" s="230" t="s">
        <v>1018</v>
      </c>
      <c r="G223" s="230"/>
      <c r="H223" s="230"/>
      <c r="I223" s="230"/>
      <c r="J223" s="231" t="s">
        <v>688</v>
      </c>
      <c r="K223" s="232">
        <v>12</v>
      </c>
      <c r="L223" s="233">
        <v>0</v>
      </c>
      <c r="M223" s="234"/>
      <c r="N223" s="235">
        <f>ROUND(L223*K223,2)</f>
        <v>0</v>
      </c>
      <c r="O223" s="235"/>
      <c r="P223" s="235"/>
      <c r="Q223" s="235"/>
      <c r="R223" s="48"/>
      <c r="T223" s="236" t="s">
        <v>22</v>
      </c>
      <c r="U223" s="56" t="s">
        <v>46</v>
      </c>
      <c r="V223" s="47"/>
      <c r="W223" s="237">
        <f>V223*K223</f>
        <v>0</v>
      </c>
      <c r="X223" s="237">
        <v>0</v>
      </c>
      <c r="Y223" s="237">
        <f>X223*K223</f>
        <v>0</v>
      </c>
      <c r="Z223" s="237">
        <v>0</v>
      </c>
      <c r="AA223" s="238">
        <f>Z223*K223</f>
        <v>0</v>
      </c>
      <c r="AR223" s="21" t="s">
        <v>251</v>
      </c>
      <c r="AT223" s="21" t="s">
        <v>192</v>
      </c>
      <c r="AU223" s="21" t="s">
        <v>96</v>
      </c>
      <c r="AY223" s="21" t="s">
        <v>191</v>
      </c>
      <c r="BE223" s="152">
        <f>IF(U223="základní",N223,0)</f>
        <v>0</v>
      </c>
      <c r="BF223" s="152">
        <f>IF(U223="snížená",N223,0)</f>
        <v>0</v>
      </c>
      <c r="BG223" s="152">
        <f>IF(U223="zákl. přenesená",N223,0)</f>
        <v>0</v>
      </c>
      <c r="BH223" s="152">
        <f>IF(U223="sníž. přenesená",N223,0)</f>
        <v>0</v>
      </c>
      <c r="BI223" s="152">
        <f>IF(U223="nulová",N223,0)</f>
        <v>0</v>
      </c>
      <c r="BJ223" s="21" t="s">
        <v>89</v>
      </c>
      <c r="BK223" s="152">
        <f>ROUND(L223*K223,2)</f>
        <v>0</v>
      </c>
      <c r="BL223" s="21" t="s">
        <v>251</v>
      </c>
      <c r="BM223" s="21" t="s">
        <v>1019</v>
      </c>
    </row>
    <row r="224" s="1" customFormat="1" ht="24" customHeight="1">
      <c r="B224" s="46"/>
      <c r="C224" s="47"/>
      <c r="D224" s="47"/>
      <c r="E224" s="47"/>
      <c r="F224" s="258" t="s">
        <v>1020</v>
      </c>
      <c r="G224" s="67"/>
      <c r="H224" s="67"/>
      <c r="I224" s="67"/>
      <c r="J224" s="47"/>
      <c r="K224" s="47"/>
      <c r="L224" s="47"/>
      <c r="M224" s="47"/>
      <c r="N224" s="47"/>
      <c r="O224" s="47"/>
      <c r="P224" s="47"/>
      <c r="Q224" s="47"/>
      <c r="R224" s="48"/>
      <c r="T224" s="197"/>
      <c r="U224" s="47"/>
      <c r="V224" s="47"/>
      <c r="W224" s="47"/>
      <c r="X224" s="47"/>
      <c r="Y224" s="47"/>
      <c r="Z224" s="47"/>
      <c r="AA224" s="100"/>
      <c r="AT224" s="21" t="s">
        <v>312</v>
      </c>
      <c r="AU224" s="21" t="s">
        <v>96</v>
      </c>
    </row>
    <row r="225" s="1" customFormat="1" ht="25.5" customHeight="1">
      <c r="B225" s="46"/>
      <c r="C225" s="228" t="s">
        <v>597</v>
      </c>
      <c r="D225" s="228" t="s">
        <v>192</v>
      </c>
      <c r="E225" s="229" t="s">
        <v>1021</v>
      </c>
      <c r="F225" s="230" t="s">
        <v>1022</v>
      </c>
      <c r="G225" s="230"/>
      <c r="H225" s="230"/>
      <c r="I225" s="230"/>
      <c r="J225" s="231" t="s">
        <v>874</v>
      </c>
      <c r="K225" s="232">
        <v>889.01999999999998</v>
      </c>
      <c r="L225" s="233">
        <v>0</v>
      </c>
      <c r="M225" s="234"/>
      <c r="N225" s="235">
        <f>ROUND(L225*K225,2)</f>
        <v>0</v>
      </c>
      <c r="O225" s="235"/>
      <c r="P225" s="235"/>
      <c r="Q225" s="235"/>
      <c r="R225" s="48"/>
      <c r="T225" s="236" t="s">
        <v>22</v>
      </c>
      <c r="U225" s="56" t="s">
        <v>46</v>
      </c>
      <c r="V225" s="47"/>
      <c r="W225" s="237">
        <f>V225*K225</f>
        <v>0</v>
      </c>
      <c r="X225" s="237">
        <v>0</v>
      </c>
      <c r="Y225" s="237">
        <f>X225*K225</f>
        <v>0</v>
      </c>
      <c r="Z225" s="237">
        <v>0</v>
      </c>
      <c r="AA225" s="238">
        <f>Z225*K225</f>
        <v>0</v>
      </c>
      <c r="AR225" s="21" t="s">
        <v>251</v>
      </c>
      <c r="AT225" s="21" t="s">
        <v>192</v>
      </c>
      <c r="AU225" s="21" t="s">
        <v>96</v>
      </c>
      <c r="AY225" s="21" t="s">
        <v>191</v>
      </c>
      <c r="BE225" s="152">
        <f>IF(U225="základní",N225,0)</f>
        <v>0</v>
      </c>
      <c r="BF225" s="152">
        <f>IF(U225="snížená",N225,0)</f>
        <v>0</v>
      </c>
      <c r="BG225" s="152">
        <f>IF(U225="zákl. přenesená",N225,0)</f>
        <v>0</v>
      </c>
      <c r="BH225" s="152">
        <f>IF(U225="sníž. přenesená",N225,0)</f>
        <v>0</v>
      </c>
      <c r="BI225" s="152">
        <f>IF(U225="nulová",N225,0)</f>
        <v>0</v>
      </c>
      <c r="BJ225" s="21" t="s">
        <v>89</v>
      </c>
      <c r="BK225" s="152">
        <f>ROUND(L225*K225,2)</f>
        <v>0</v>
      </c>
      <c r="BL225" s="21" t="s">
        <v>251</v>
      </c>
      <c r="BM225" s="21" t="s">
        <v>1023</v>
      </c>
    </row>
    <row r="226" s="1" customFormat="1" ht="16.5" customHeight="1">
      <c r="B226" s="46"/>
      <c r="C226" s="47"/>
      <c r="D226" s="47"/>
      <c r="E226" s="47"/>
      <c r="F226" s="258" t="s">
        <v>1024</v>
      </c>
      <c r="G226" s="67"/>
      <c r="H226" s="67"/>
      <c r="I226" s="67"/>
      <c r="J226" s="47"/>
      <c r="K226" s="47"/>
      <c r="L226" s="47"/>
      <c r="M226" s="47"/>
      <c r="N226" s="47"/>
      <c r="O226" s="47"/>
      <c r="P226" s="47"/>
      <c r="Q226" s="47"/>
      <c r="R226" s="48"/>
      <c r="T226" s="197"/>
      <c r="U226" s="47"/>
      <c r="V226" s="47"/>
      <c r="W226" s="47"/>
      <c r="X226" s="47"/>
      <c r="Y226" s="47"/>
      <c r="Z226" s="47"/>
      <c r="AA226" s="100"/>
      <c r="AT226" s="21" t="s">
        <v>312</v>
      </c>
      <c r="AU226" s="21" t="s">
        <v>96</v>
      </c>
    </row>
    <row r="227" s="1" customFormat="1" ht="25.5" customHeight="1">
      <c r="B227" s="46"/>
      <c r="C227" s="228" t="s">
        <v>602</v>
      </c>
      <c r="D227" s="228" t="s">
        <v>192</v>
      </c>
      <c r="E227" s="229" t="s">
        <v>1025</v>
      </c>
      <c r="F227" s="230" t="s">
        <v>1026</v>
      </c>
      <c r="G227" s="230"/>
      <c r="H227" s="230"/>
      <c r="I227" s="230"/>
      <c r="J227" s="231" t="s">
        <v>309</v>
      </c>
      <c r="K227" s="232">
        <v>0.95199999999999996</v>
      </c>
      <c r="L227" s="233">
        <v>0</v>
      </c>
      <c r="M227" s="234"/>
      <c r="N227" s="235">
        <f>ROUND(L227*K227,2)</f>
        <v>0</v>
      </c>
      <c r="O227" s="235"/>
      <c r="P227" s="235"/>
      <c r="Q227" s="235"/>
      <c r="R227" s="48"/>
      <c r="T227" s="236" t="s">
        <v>22</v>
      </c>
      <c r="U227" s="56" t="s">
        <v>46</v>
      </c>
      <c r="V227" s="47"/>
      <c r="W227" s="237">
        <f>V227*K227</f>
        <v>0</v>
      </c>
      <c r="X227" s="237">
        <v>0</v>
      </c>
      <c r="Y227" s="237">
        <f>X227*K227</f>
        <v>0</v>
      </c>
      <c r="Z227" s="237">
        <v>0</v>
      </c>
      <c r="AA227" s="238">
        <f>Z227*K227</f>
        <v>0</v>
      </c>
      <c r="AR227" s="21" t="s">
        <v>251</v>
      </c>
      <c r="AT227" s="21" t="s">
        <v>192</v>
      </c>
      <c r="AU227" s="21" t="s">
        <v>96</v>
      </c>
      <c r="AY227" s="21" t="s">
        <v>191</v>
      </c>
      <c r="BE227" s="152">
        <f>IF(U227="základní",N227,0)</f>
        <v>0</v>
      </c>
      <c r="BF227" s="152">
        <f>IF(U227="snížená",N227,0)</f>
        <v>0</v>
      </c>
      <c r="BG227" s="152">
        <f>IF(U227="zákl. přenesená",N227,0)</f>
        <v>0</v>
      </c>
      <c r="BH227" s="152">
        <f>IF(U227="sníž. přenesená",N227,0)</f>
        <v>0</v>
      </c>
      <c r="BI227" s="152">
        <f>IF(U227="nulová",N227,0)</f>
        <v>0</v>
      </c>
      <c r="BJ227" s="21" t="s">
        <v>89</v>
      </c>
      <c r="BK227" s="152">
        <f>ROUND(L227*K227,2)</f>
        <v>0</v>
      </c>
      <c r="BL227" s="21" t="s">
        <v>251</v>
      </c>
      <c r="BM227" s="21" t="s">
        <v>1027</v>
      </c>
    </row>
    <row r="228" s="10" customFormat="1" ht="37.44" customHeight="1">
      <c r="B228" s="215"/>
      <c r="C228" s="216"/>
      <c r="D228" s="217" t="s">
        <v>891</v>
      </c>
      <c r="E228" s="217"/>
      <c r="F228" s="217"/>
      <c r="G228" s="217"/>
      <c r="H228" s="217"/>
      <c r="I228" s="217"/>
      <c r="J228" s="217"/>
      <c r="K228" s="217"/>
      <c r="L228" s="217"/>
      <c r="M228" s="217"/>
      <c r="N228" s="259">
        <f>BK228</f>
        <v>0</v>
      </c>
      <c r="O228" s="260"/>
      <c r="P228" s="260"/>
      <c r="Q228" s="260"/>
      <c r="R228" s="218"/>
      <c r="T228" s="219"/>
      <c r="U228" s="216"/>
      <c r="V228" s="216"/>
      <c r="W228" s="220">
        <f>W229+W236+W257</f>
        <v>0</v>
      </c>
      <c r="X228" s="216"/>
      <c r="Y228" s="220">
        <f>Y229+Y236+Y257</f>
        <v>0</v>
      </c>
      <c r="Z228" s="216"/>
      <c r="AA228" s="221">
        <f>AA229+AA236+AA257</f>
        <v>0</v>
      </c>
      <c r="AR228" s="222" t="s">
        <v>96</v>
      </c>
      <c r="AT228" s="223" t="s">
        <v>80</v>
      </c>
      <c r="AU228" s="223" t="s">
        <v>81</v>
      </c>
      <c r="AY228" s="222" t="s">
        <v>191</v>
      </c>
      <c r="BK228" s="224">
        <f>BK229+BK236+BK257</f>
        <v>0</v>
      </c>
    </row>
    <row r="229" s="10" customFormat="1" ht="19.92" customHeight="1">
      <c r="B229" s="215"/>
      <c r="C229" s="216"/>
      <c r="D229" s="225" t="s">
        <v>665</v>
      </c>
      <c r="E229" s="225"/>
      <c r="F229" s="225"/>
      <c r="G229" s="225"/>
      <c r="H229" s="225"/>
      <c r="I229" s="225"/>
      <c r="J229" s="225"/>
      <c r="K229" s="225"/>
      <c r="L229" s="225"/>
      <c r="M229" s="225"/>
      <c r="N229" s="226">
        <f>BK229</f>
        <v>0</v>
      </c>
      <c r="O229" s="227"/>
      <c r="P229" s="227"/>
      <c r="Q229" s="227"/>
      <c r="R229" s="218"/>
      <c r="T229" s="219"/>
      <c r="U229" s="216"/>
      <c r="V229" s="216"/>
      <c r="W229" s="220">
        <f>SUM(W230:W235)</f>
        <v>0</v>
      </c>
      <c r="X229" s="216"/>
      <c r="Y229" s="220">
        <f>SUM(Y230:Y235)</f>
        <v>0</v>
      </c>
      <c r="Z229" s="216"/>
      <c r="AA229" s="221">
        <f>SUM(AA230:AA235)</f>
        <v>0</v>
      </c>
      <c r="AR229" s="222" t="s">
        <v>89</v>
      </c>
      <c r="AT229" s="223" t="s">
        <v>80</v>
      </c>
      <c r="AU229" s="223" t="s">
        <v>89</v>
      </c>
      <c r="AY229" s="222" t="s">
        <v>191</v>
      </c>
      <c r="BK229" s="224">
        <f>SUM(BK230:BK235)</f>
        <v>0</v>
      </c>
    </row>
    <row r="230" s="1" customFormat="1" ht="38.25" customHeight="1">
      <c r="B230" s="46"/>
      <c r="C230" s="228" t="s">
        <v>604</v>
      </c>
      <c r="D230" s="228" t="s">
        <v>192</v>
      </c>
      <c r="E230" s="229" t="s">
        <v>1028</v>
      </c>
      <c r="F230" s="230" t="s">
        <v>1029</v>
      </c>
      <c r="G230" s="230"/>
      <c r="H230" s="230"/>
      <c r="I230" s="230"/>
      <c r="J230" s="231" t="s">
        <v>315</v>
      </c>
      <c r="K230" s="232">
        <v>317.60000000000002</v>
      </c>
      <c r="L230" s="233">
        <v>0</v>
      </c>
      <c r="M230" s="234"/>
      <c r="N230" s="235">
        <f>ROUND(L230*K230,2)</f>
        <v>0</v>
      </c>
      <c r="O230" s="235"/>
      <c r="P230" s="235"/>
      <c r="Q230" s="235"/>
      <c r="R230" s="48"/>
      <c r="T230" s="236" t="s">
        <v>22</v>
      </c>
      <c r="U230" s="56" t="s">
        <v>46</v>
      </c>
      <c r="V230" s="47"/>
      <c r="W230" s="237">
        <f>V230*K230</f>
        <v>0</v>
      </c>
      <c r="X230" s="237">
        <v>0</v>
      </c>
      <c r="Y230" s="237">
        <f>X230*K230</f>
        <v>0</v>
      </c>
      <c r="Z230" s="237">
        <v>0</v>
      </c>
      <c r="AA230" s="238">
        <f>Z230*K230</f>
        <v>0</v>
      </c>
      <c r="AR230" s="21" t="s">
        <v>205</v>
      </c>
      <c r="AT230" s="21" t="s">
        <v>192</v>
      </c>
      <c r="AU230" s="21" t="s">
        <v>96</v>
      </c>
      <c r="AY230" s="21" t="s">
        <v>191</v>
      </c>
      <c r="BE230" s="152">
        <f>IF(U230="základní",N230,0)</f>
        <v>0</v>
      </c>
      <c r="BF230" s="152">
        <f>IF(U230="snížená",N230,0)</f>
        <v>0</v>
      </c>
      <c r="BG230" s="152">
        <f>IF(U230="zákl. přenesená",N230,0)</f>
        <v>0</v>
      </c>
      <c r="BH230" s="152">
        <f>IF(U230="sníž. přenesená",N230,0)</f>
        <v>0</v>
      </c>
      <c r="BI230" s="152">
        <f>IF(U230="nulová",N230,0)</f>
        <v>0</v>
      </c>
      <c r="BJ230" s="21" t="s">
        <v>89</v>
      </c>
      <c r="BK230" s="152">
        <f>ROUND(L230*K230,2)</f>
        <v>0</v>
      </c>
      <c r="BL230" s="21" t="s">
        <v>205</v>
      </c>
      <c r="BM230" s="21" t="s">
        <v>1030</v>
      </c>
    </row>
    <row r="231" s="1" customFormat="1" ht="38.25" customHeight="1">
      <c r="B231" s="46"/>
      <c r="C231" s="228" t="s">
        <v>606</v>
      </c>
      <c r="D231" s="228" t="s">
        <v>192</v>
      </c>
      <c r="E231" s="229" t="s">
        <v>1031</v>
      </c>
      <c r="F231" s="230" t="s">
        <v>1032</v>
      </c>
      <c r="G231" s="230"/>
      <c r="H231" s="230"/>
      <c r="I231" s="230"/>
      <c r="J231" s="231" t="s">
        <v>315</v>
      </c>
      <c r="K231" s="232">
        <v>4764</v>
      </c>
      <c r="L231" s="233">
        <v>0</v>
      </c>
      <c r="M231" s="234"/>
      <c r="N231" s="235">
        <f>ROUND(L231*K231,2)</f>
        <v>0</v>
      </c>
      <c r="O231" s="235"/>
      <c r="P231" s="235"/>
      <c r="Q231" s="235"/>
      <c r="R231" s="48"/>
      <c r="T231" s="236" t="s">
        <v>22</v>
      </c>
      <c r="U231" s="56" t="s">
        <v>46</v>
      </c>
      <c r="V231" s="47"/>
      <c r="W231" s="237">
        <f>V231*K231</f>
        <v>0</v>
      </c>
      <c r="X231" s="237">
        <v>0</v>
      </c>
      <c r="Y231" s="237">
        <f>X231*K231</f>
        <v>0</v>
      </c>
      <c r="Z231" s="237">
        <v>0</v>
      </c>
      <c r="AA231" s="238">
        <f>Z231*K231</f>
        <v>0</v>
      </c>
      <c r="AR231" s="21" t="s">
        <v>205</v>
      </c>
      <c r="AT231" s="21" t="s">
        <v>192</v>
      </c>
      <c r="AU231" s="21" t="s">
        <v>96</v>
      </c>
      <c r="AY231" s="21" t="s">
        <v>191</v>
      </c>
      <c r="BE231" s="152">
        <f>IF(U231="základní",N231,0)</f>
        <v>0</v>
      </c>
      <c r="BF231" s="152">
        <f>IF(U231="snížená",N231,0)</f>
        <v>0</v>
      </c>
      <c r="BG231" s="152">
        <f>IF(U231="zákl. přenesená",N231,0)</f>
        <v>0</v>
      </c>
      <c r="BH231" s="152">
        <f>IF(U231="sníž. přenesená",N231,0)</f>
        <v>0</v>
      </c>
      <c r="BI231" s="152">
        <f>IF(U231="nulová",N231,0)</f>
        <v>0</v>
      </c>
      <c r="BJ231" s="21" t="s">
        <v>89</v>
      </c>
      <c r="BK231" s="152">
        <f>ROUND(L231*K231,2)</f>
        <v>0</v>
      </c>
      <c r="BL231" s="21" t="s">
        <v>205</v>
      </c>
      <c r="BM231" s="21" t="s">
        <v>1033</v>
      </c>
    </row>
    <row r="232" s="1" customFormat="1" ht="38.25" customHeight="1">
      <c r="B232" s="46"/>
      <c r="C232" s="228" t="s">
        <v>611</v>
      </c>
      <c r="D232" s="228" t="s">
        <v>192</v>
      </c>
      <c r="E232" s="229" t="s">
        <v>1034</v>
      </c>
      <c r="F232" s="230" t="s">
        <v>1035</v>
      </c>
      <c r="G232" s="230"/>
      <c r="H232" s="230"/>
      <c r="I232" s="230"/>
      <c r="J232" s="231" t="s">
        <v>315</v>
      </c>
      <c r="K232" s="232">
        <v>317.60000000000002</v>
      </c>
      <c r="L232" s="233">
        <v>0</v>
      </c>
      <c r="M232" s="234"/>
      <c r="N232" s="235">
        <f>ROUND(L232*K232,2)</f>
        <v>0</v>
      </c>
      <c r="O232" s="235"/>
      <c r="P232" s="235"/>
      <c r="Q232" s="235"/>
      <c r="R232" s="48"/>
      <c r="T232" s="236" t="s">
        <v>22</v>
      </c>
      <c r="U232" s="56" t="s">
        <v>46</v>
      </c>
      <c r="V232" s="47"/>
      <c r="W232" s="237">
        <f>V232*K232</f>
        <v>0</v>
      </c>
      <c r="X232" s="237">
        <v>0</v>
      </c>
      <c r="Y232" s="237">
        <f>X232*K232</f>
        <v>0</v>
      </c>
      <c r="Z232" s="237">
        <v>0</v>
      </c>
      <c r="AA232" s="238">
        <f>Z232*K232</f>
        <v>0</v>
      </c>
      <c r="AR232" s="21" t="s">
        <v>205</v>
      </c>
      <c r="AT232" s="21" t="s">
        <v>192</v>
      </c>
      <c r="AU232" s="21" t="s">
        <v>96</v>
      </c>
      <c r="AY232" s="21" t="s">
        <v>191</v>
      </c>
      <c r="BE232" s="152">
        <f>IF(U232="základní",N232,0)</f>
        <v>0</v>
      </c>
      <c r="BF232" s="152">
        <f>IF(U232="snížená",N232,0)</f>
        <v>0</v>
      </c>
      <c r="BG232" s="152">
        <f>IF(U232="zákl. přenesená",N232,0)</f>
        <v>0</v>
      </c>
      <c r="BH232" s="152">
        <f>IF(U232="sníž. přenesená",N232,0)</f>
        <v>0</v>
      </c>
      <c r="BI232" s="152">
        <f>IF(U232="nulová",N232,0)</f>
        <v>0</v>
      </c>
      <c r="BJ232" s="21" t="s">
        <v>89</v>
      </c>
      <c r="BK232" s="152">
        <f>ROUND(L232*K232,2)</f>
        <v>0</v>
      </c>
      <c r="BL232" s="21" t="s">
        <v>205</v>
      </c>
      <c r="BM232" s="21" t="s">
        <v>1036</v>
      </c>
    </row>
    <row r="233" s="1" customFormat="1" ht="25.5" customHeight="1">
      <c r="B233" s="46"/>
      <c r="C233" s="228" t="s">
        <v>615</v>
      </c>
      <c r="D233" s="228" t="s">
        <v>192</v>
      </c>
      <c r="E233" s="229" t="s">
        <v>1037</v>
      </c>
      <c r="F233" s="230" t="s">
        <v>1038</v>
      </c>
      <c r="G233" s="230"/>
      <c r="H233" s="230"/>
      <c r="I233" s="230"/>
      <c r="J233" s="231" t="s">
        <v>304</v>
      </c>
      <c r="K233" s="232">
        <v>82.5</v>
      </c>
      <c r="L233" s="233">
        <v>0</v>
      </c>
      <c r="M233" s="234"/>
      <c r="N233" s="235">
        <f>ROUND(L233*K233,2)</f>
        <v>0</v>
      </c>
      <c r="O233" s="235"/>
      <c r="P233" s="235"/>
      <c r="Q233" s="235"/>
      <c r="R233" s="48"/>
      <c r="T233" s="236" t="s">
        <v>22</v>
      </c>
      <c r="U233" s="56" t="s">
        <v>46</v>
      </c>
      <c r="V233" s="47"/>
      <c r="W233" s="237">
        <f>V233*K233</f>
        <v>0</v>
      </c>
      <c r="X233" s="237">
        <v>0</v>
      </c>
      <c r="Y233" s="237">
        <f>X233*K233</f>
        <v>0</v>
      </c>
      <c r="Z233" s="237">
        <v>0</v>
      </c>
      <c r="AA233" s="238">
        <f>Z233*K233</f>
        <v>0</v>
      </c>
      <c r="AR233" s="21" t="s">
        <v>205</v>
      </c>
      <c r="AT233" s="21" t="s">
        <v>192</v>
      </c>
      <c r="AU233" s="21" t="s">
        <v>96</v>
      </c>
      <c r="AY233" s="21" t="s">
        <v>191</v>
      </c>
      <c r="BE233" s="152">
        <f>IF(U233="základní",N233,0)</f>
        <v>0</v>
      </c>
      <c r="BF233" s="152">
        <f>IF(U233="snížená",N233,0)</f>
        <v>0</v>
      </c>
      <c r="BG233" s="152">
        <f>IF(U233="zákl. přenesená",N233,0)</f>
        <v>0</v>
      </c>
      <c r="BH233" s="152">
        <f>IF(U233="sníž. přenesená",N233,0)</f>
        <v>0</v>
      </c>
      <c r="BI233" s="152">
        <f>IF(U233="nulová",N233,0)</f>
        <v>0</v>
      </c>
      <c r="BJ233" s="21" t="s">
        <v>89</v>
      </c>
      <c r="BK233" s="152">
        <f>ROUND(L233*K233,2)</f>
        <v>0</v>
      </c>
      <c r="BL233" s="21" t="s">
        <v>205</v>
      </c>
      <c r="BM233" s="21" t="s">
        <v>1039</v>
      </c>
    </row>
    <row r="234" s="1" customFormat="1" ht="38.25" customHeight="1">
      <c r="B234" s="46"/>
      <c r="C234" s="228" t="s">
        <v>620</v>
      </c>
      <c r="D234" s="228" t="s">
        <v>192</v>
      </c>
      <c r="E234" s="229" t="s">
        <v>1040</v>
      </c>
      <c r="F234" s="230" t="s">
        <v>1041</v>
      </c>
      <c r="G234" s="230"/>
      <c r="H234" s="230"/>
      <c r="I234" s="230"/>
      <c r="J234" s="231" t="s">
        <v>304</v>
      </c>
      <c r="K234" s="232">
        <v>1237.5</v>
      </c>
      <c r="L234" s="233">
        <v>0</v>
      </c>
      <c r="M234" s="234"/>
      <c r="N234" s="235">
        <f>ROUND(L234*K234,2)</f>
        <v>0</v>
      </c>
      <c r="O234" s="235"/>
      <c r="P234" s="235"/>
      <c r="Q234" s="235"/>
      <c r="R234" s="48"/>
      <c r="T234" s="236" t="s">
        <v>22</v>
      </c>
      <c r="U234" s="56" t="s">
        <v>46</v>
      </c>
      <c r="V234" s="47"/>
      <c r="W234" s="237">
        <f>V234*K234</f>
        <v>0</v>
      </c>
      <c r="X234" s="237">
        <v>0</v>
      </c>
      <c r="Y234" s="237">
        <f>X234*K234</f>
        <v>0</v>
      </c>
      <c r="Z234" s="237">
        <v>0</v>
      </c>
      <c r="AA234" s="238">
        <f>Z234*K234</f>
        <v>0</v>
      </c>
      <c r="AR234" s="21" t="s">
        <v>205</v>
      </c>
      <c r="AT234" s="21" t="s">
        <v>192</v>
      </c>
      <c r="AU234" s="21" t="s">
        <v>96</v>
      </c>
      <c r="AY234" s="21" t="s">
        <v>191</v>
      </c>
      <c r="BE234" s="152">
        <f>IF(U234="základní",N234,0)</f>
        <v>0</v>
      </c>
      <c r="BF234" s="152">
        <f>IF(U234="snížená",N234,0)</f>
        <v>0</v>
      </c>
      <c r="BG234" s="152">
        <f>IF(U234="zákl. přenesená",N234,0)</f>
        <v>0</v>
      </c>
      <c r="BH234" s="152">
        <f>IF(U234="sníž. přenesená",N234,0)</f>
        <v>0</v>
      </c>
      <c r="BI234" s="152">
        <f>IF(U234="nulová",N234,0)</f>
        <v>0</v>
      </c>
      <c r="BJ234" s="21" t="s">
        <v>89</v>
      </c>
      <c r="BK234" s="152">
        <f>ROUND(L234*K234,2)</f>
        <v>0</v>
      </c>
      <c r="BL234" s="21" t="s">
        <v>205</v>
      </c>
      <c r="BM234" s="21" t="s">
        <v>1042</v>
      </c>
    </row>
    <row r="235" s="1" customFormat="1" ht="25.5" customHeight="1">
      <c r="B235" s="46"/>
      <c r="C235" s="228" t="s">
        <v>624</v>
      </c>
      <c r="D235" s="228" t="s">
        <v>192</v>
      </c>
      <c r="E235" s="229" t="s">
        <v>1043</v>
      </c>
      <c r="F235" s="230" t="s">
        <v>1044</v>
      </c>
      <c r="G235" s="230"/>
      <c r="H235" s="230"/>
      <c r="I235" s="230"/>
      <c r="J235" s="231" t="s">
        <v>304</v>
      </c>
      <c r="K235" s="232">
        <v>82.5</v>
      </c>
      <c r="L235" s="233">
        <v>0</v>
      </c>
      <c r="M235" s="234"/>
      <c r="N235" s="235">
        <f>ROUND(L235*K235,2)</f>
        <v>0</v>
      </c>
      <c r="O235" s="235"/>
      <c r="P235" s="235"/>
      <c r="Q235" s="235"/>
      <c r="R235" s="48"/>
      <c r="T235" s="236" t="s">
        <v>22</v>
      </c>
      <c r="U235" s="56" t="s">
        <v>46</v>
      </c>
      <c r="V235" s="47"/>
      <c r="W235" s="237">
        <f>V235*K235</f>
        <v>0</v>
      </c>
      <c r="X235" s="237">
        <v>0</v>
      </c>
      <c r="Y235" s="237">
        <f>X235*K235</f>
        <v>0</v>
      </c>
      <c r="Z235" s="237">
        <v>0</v>
      </c>
      <c r="AA235" s="238">
        <f>Z235*K235</f>
        <v>0</v>
      </c>
      <c r="AR235" s="21" t="s">
        <v>205</v>
      </c>
      <c r="AT235" s="21" t="s">
        <v>192</v>
      </c>
      <c r="AU235" s="21" t="s">
        <v>96</v>
      </c>
      <c r="AY235" s="21" t="s">
        <v>191</v>
      </c>
      <c r="BE235" s="152">
        <f>IF(U235="základní",N235,0)</f>
        <v>0</v>
      </c>
      <c r="BF235" s="152">
        <f>IF(U235="snížená",N235,0)</f>
        <v>0</v>
      </c>
      <c r="BG235" s="152">
        <f>IF(U235="zákl. přenesená",N235,0)</f>
        <v>0</v>
      </c>
      <c r="BH235" s="152">
        <f>IF(U235="sníž. přenesená",N235,0)</f>
        <v>0</v>
      </c>
      <c r="BI235" s="152">
        <f>IF(U235="nulová",N235,0)</f>
        <v>0</v>
      </c>
      <c r="BJ235" s="21" t="s">
        <v>89</v>
      </c>
      <c r="BK235" s="152">
        <f>ROUND(L235*K235,2)</f>
        <v>0</v>
      </c>
      <c r="BL235" s="21" t="s">
        <v>205</v>
      </c>
      <c r="BM235" s="21" t="s">
        <v>1045</v>
      </c>
    </row>
    <row r="236" s="10" customFormat="1" ht="29.88" customHeight="1">
      <c r="B236" s="215"/>
      <c r="C236" s="216"/>
      <c r="D236" s="225" t="s">
        <v>668</v>
      </c>
      <c r="E236" s="225"/>
      <c r="F236" s="225"/>
      <c r="G236" s="225"/>
      <c r="H236" s="225"/>
      <c r="I236" s="225"/>
      <c r="J236" s="225"/>
      <c r="K236" s="225"/>
      <c r="L236" s="225"/>
      <c r="M236" s="225"/>
      <c r="N236" s="239">
        <f>BK236</f>
        <v>0</v>
      </c>
      <c r="O236" s="240"/>
      <c r="P236" s="240"/>
      <c r="Q236" s="240"/>
      <c r="R236" s="218"/>
      <c r="T236" s="219"/>
      <c r="U236" s="216"/>
      <c r="V236" s="216"/>
      <c r="W236" s="220">
        <f>SUM(W237:W256)</f>
        <v>0</v>
      </c>
      <c r="X236" s="216"/>
      <c r="Y236" s="220">
        <f>SUM(Y237:Y256)</f>
        <v>0</v>
      </c>
      <c r="Z236" s="216"/>
      <c r="AA236" s="221">
        <f>SUM(AA237:AA256)</f>
        <v>0</v>
      </c>
      <c r="AR236" s="222" t="s">
        <v>96</v>
      </c>
      <c r="AT236" s="223" t="s">
        <v>80</v>
      </c>
      <c r="AU236" s="223" t="s">
        <v>89</v>
      </c>
      <c r="AY236" s="222" t="s">
        <v>191</v>
      </c>
      <c r="BK236" s="224">
        <f>SUM(BK237:BK256)</f>
        <v>0</v>
      </c>
    </row>
    <row r="237" s="1" customFormat="1" ht="25.5" customHeight="1">
      <c r="B237" s="46"/>
      <c r="C237" s="228" t="s">
        <v>629</v>
      </c>
      <c r="D237" s="228" t="s">
        <v>192</v>
      </c>
      <c r="E237" s="229" t="s">
        <v>1046</v>
      </c>
      <c r="F237" s="230" t="s">
        <v>1047</v>
      </c>
      <c r="G237" s="230"/>
      <c r="H237" s="230"/>
      <c r="I237" s="230"/>
      <c r="J237" s="231" t="s">
        <v>304</v>
      </c>
      <c r="K237" s="232">
        <v>44.5</v>
      </c>
      <c r="L237" s="233">
        <v>0</v>
      </c>
      <c r="M237" s="234"/>
      <c r="N237" s="235">
        <f>ROUND(L237*K237,2)</f>
        <v>0</v>
      </c>
      <c r="O237" s="235"/>
      <c r="P237" s="235"/>
      <c r="Q237" s="235"/>
      <c r="R237" s="48"/>
      <c r="T237" s="236" t="s">
        <v>22</v>
      </c>
      <c r="U237" s="56" t="s">
        <v>46</v>
      </c>
      <c r="V237" s="47"/>
      <c r="W237" s="237">
        <f>V237*K237</f>
        <v>0</v>
      </c>
      <c r="X237" s="237">
        <v>0.00036000000000000002</v>
      </c>
      <c r="Y237" s="237">
        <f>X237*K237</f>
        <v>0</v>
      </c>
      <c r="Z237" s="237">
        <v>0</v>
      </c>
      <c r="AA237" s="238">
        <f>Z237*K237</f>
        <v>0</v>
      </c>
      <c r="AR237" s="21" t="s">
        <v>251</v>
      </c>
      <c r="AT237" s="21" t="s">
        <v>192</v>
      </c>
      <c r="AU237" s="21" t="s">
        <v>96</v>
      </c>
      <c r="AY237" s="21" t="s">
        <v>191</v>
      </c>
      <c r="BE237" s="152">
        <f>IF(U237="základní",N237,0)</f>
        <v>0</v>
      </c>
      <c r="BF237" s="152">
        <f>IF(U237="snížená",N237,0)</f>
        <v>0</v>
      </c>
      <c r="BG237" s="152">
        <f>IF(U237="zákl. přenesená",N237,0)</f>
        <v>0</v>
      </c>
      <c r="BH237" s="152">
        <f>IF(U237="sníž. přenesená",N237,0)</f>
        <v>0</v>
      </c>
      <c r="BI237" s="152">
        <f>IF(U237="nulová",N237,0)</f>
        <v>0</v>
      </c>
      <c r="BJ237" s="21" t="s">
        <v>89</v>
      </c>
      <c r="BK237" s="152">
        <f>ROUND(L237*K237,2)</f>
        <v>0</v>
      </c>
      <c r="BL237" s="21" t="s">
        <v>251</v>
      </c>
      <c r="BM237" s="21" t="s">
        <v>1048</v>
      </c>
    </row>
    <row r="238" s="1" customFormat="1" ht="25.5" customHeight="1">
      <c r="B238" s="46"/>
      <c r="C238" s="250" t="s">
        <v>634</v>
      </c>
      <c r="D238" s="250" t="s">
        <v>306</v>
      </c>
      <c r="E238" s="251" t="s">
        <v>1049</v>
      </c>
      <c r="F238" s="252" t="s">
        <v>1050</v>
      </c>
      <c r="G238" s="252"/>
      <c r="H238" s="252"/>
      <c r="I238" s="252"/>
      <c r="J238" s="253" t="s">
        <v>304</v>
      </c>
      <c r="K238" s="254">
        <v>52.064999999999998</v>
      </c>
      <c r="L238" s="255">
        <v>0</v>
      </c>
      <c r="M238" s="256"/>
      <c r="N238" s="257">
        <f>ROUND(L238*K238,2)</f>
        <v>0</v>
      </c>
      <c r="O238" s="235"/>
      <c r="P238" s="235"/>
      <c r="Q238" s="235"/>
      <c r="R238" s="48"/>
      <c r="T238" s="236" t="s">
        <v>22</v>
      </c>
      <c r="U238" s="56" t="s">
        <v>46</v>
      </c>
      <c r="V238" s="47"/>
      <c r="W238" s="237">
        <f>V238*K238</f>
        <v>0</v>
      </c>
      <c r="X238" s="237">
        <v>0.0097999999999999997</v>
      </c>
      <c r="Y238" s="237">
        <f>X238*K238</f>
        <v>0</v>
      </c>
      <c r="Z238" s="237">
        <v>0</v>
      </c>
      <c r="AA238" s="238">
        <f>Z238*K238</f>
        <v>0</v>
      </c>
      <c r="AR238" s="21" t="s">
        <v>531</v>
      </c>
      <c r="AT238" s="21" t="s">
        <v>306</v>
      </c>
      <c r="AU238" s="21" t="s">
        <v>96</v>
      </c>
      <c r="AY238" s="21" t="s">
        <v>191</v>
      </c>
      <c r="BE238" s="152">
        <f>IF(U238="základní",N238,0)</f>
        <v>0</v>
      </c>
      <c r="BF238" s="152">
        <f>IF(U238="snížená",N238,0)</f>
        <v>0</v>
      </c>
      <c r="BG238" s="152">
        <f>IF(U238="zákl. přenesená",N238,0)</f>
        <v>0</v>
      </c>
      <c r="BH238" s="152">
        <f>IF(U238="sníž. přenesená",N238,0)</f>
        <v>0</v>
      </c>
      <c r="BI238" s="152">
        <f>IF(U238="nulová",N238,0)</f>
        <v>0</v>
      </c>
      <c r="BJ238" s="21" t="s">
        <v>89</v>
      </c>
      <c r="BK238" s="152">
        <f>ROUND(L238*K238,2)</f>
        <v>0</v>
      </c>
      <c r="BL238" s="21" t="s">
        <v>251</v>
      </c>
      <c r="BM238" s="21" t="s">
        <v>1051</v>
      </c>
    </row>
    <row r="239" s="1" customFormat="1" ht="24" customHeight="1">
      <c r="B239" s="46"/>
      <c r="C239" s="47"/>
      <c r="D239" s="47"/>
      <c r="E239" s="47"/>
      <c r="F239" s="258" t="s">
        <v>1052</v>
      </c>
      <c r="G239" s="67"/>
      <c r="H239" s="67"/>
      <c r="I239" s="67"/>
      <c r="J239" s="47"/>
      <c r="K239" s="47"/>
      <c r="L239" s="47"/>
      <c r="M239" s="47"/>
      <c r="N239" s="47"/>
      <c r="O239" s="47"/>
      <c r="P239" s="47"/>
      <c r="Q239" s="47"/>
      <c r="R239" s="48"/>
      <c r="T239" s="197"/>
      <c r="U239" s="47"/>
      <c r="V239" s="47"/>
      <c r="W239" s="47"/>
      <c r="X239" s="47"/>
      <c r="Y239" s="47"/>
      <c r="Z239" s="47"/>
      <c r="AA239" s="100"/>
      <c r="AT239" s="21" t="s">
        <v>312</v>
      </c>
      <c r="AU239" s="21" t="s">
        <v>96</v>
      </c>
    </row>
    <row r="240" s="1" customFormat="1" ht="38.25" customHeight="1">
      <c r="B240" s="46"/>
      <c r="C240" s="228" t="s">
        <v>638</v>
      </c>
      <c r="D240" s="228" t="s">
        <v>192</v>
      </c>
      <c r="E240" s="229" t="s">
        <v>1053</v>
      </c>
      <c r="F240" s="230" t="s">
        <v>1054</v>
      </c>
      <c r="G240" s="230"/>
      <c r="H240" s="230"/>
      <c r="I240" s="230"/>
      <c r="J240" s="231" t="s">
        <v>874</v>
      </c>
      <c r="K240" s="232">
        <v>2310.0659999999998</v>
      </c>
      <c r="L240" s="233">
        <v>0</v>
      </c>
      <c r="M240" s="234"/>
      <c r="N240" s="235">
        <f>ROUND(L240*K240,2)</f>
        <v>0</v>
      </c>
      <c r="O240" s="235"/>
      <c r="P240" s="235"/>
      <c r="Q240" s="235"/>
      <c r="R240" s="48"/>
      <c r="T240" s="236" t="s">
        <v>22</v>
      </c>
      <c r="U240" s="56" t="s">
        <v>46</v>
      </c>
      <c r="V240" s="47"/>
      <c r="W240" s="237">
        <f>V240*K240</f>
        <v>0</v>
      </c>
      <c r="X240" s="237">
        <v>5.0000000000000002E-05</v>
      </c>
      <c r="Y240" s="237">
        <f>X240*K240</f>
        <v>0</v>
      </c>
      <c r="Z240" s="237">
        <v>0</v>
      </c>
      <c r="AA240" s="238">
        <f>Z240*K240</f>
        <v>0</v>
      </c>
      <c r="AR240" s="21" t="s">
        <v>251</v>
      </c>
      <c r="AT240" s="21" t="s">
        <v>192</v>
      </c>
      <c r="AU240" s="21" t="s">
        <v>96</v>
      </c>
      <c r="AY240" s="21" t="s">
        <v>191</v>
      </c>
      <c r="BE240" s="152">
        <f>IF(U240="základní",N240,0)</f>
        <v>0</v>
      </c>
      <c r="BF240" s="152">
        <f>IF(U240="snížená",N240,0)</f>
        <v>0</v>
      </c>
      <c r="BG240" s="152">
        <f>IF(U240="zákl. přenesená",N240,0)</f>
        <v>0</v>
      </c>
      <c r="BH240" s="152">
        <f>IF(U240="sníž. přenesená",N240,0)</f>
        <v>0</v>
      </c>
      <c r="BI240" s="152">
        <f>IF(U240="nulová",N240,0)</f>
        <v>0</v>
      </c>
      <c r="BJ240" s="21" t="s">
        <v>89</v>
      </c>
      <c r="BK240" s="152">
        <f>ROUND(L240*K240,2)</f>
        <v>0</v>
      </c>
      <c r="BL240" s="21" t="s">
        <v>251</v>
      </c>
      <c r="BM240" s="21" t="s">
        <v>1055</v>
      </c>
    </row>
    <row r="241" s="1" customFormat="1" ht="24" customHeight="1">
      <c r="B241" s="46"/>
      <c r="C241" s="47"/>
      <c r="D241" s="47"/>
      <c r="E241" s="47"/>
      <c r="F241" s="258" t="s">
        <v>1004</v>
      </c>
      <c r="G241" s="67"/>
      <c r="H241" s="67"/>
      <c r="I241" s="67"/>
      <c r="J241" s="47"/>
      <c r="K241" s="47"/>
      <c r="L241" s="47"/>
      <c r="M241" s="47"/>
      <c r="N241" s="47"/>
      <c r="O241" s="47"/>
      <c r="P241" s="47"/>
      <c r="Q241" s="47"/>
      <c r="R241" s="48"/>
      <c r="T241" s="197"/>
      <c r="U241" s="47"/>
      <c r="V241" s="47"/>
      <c r="W241" s="47"/>
      <c r="X241" s="47"/>
      <c r="Y241" s="47"/>
      <c r="Z241" s="47"/>
      <c r="AA241" s="100"/>
      <c r="AT241" s="21" t="s">
        <v>312</v>
      </c>
      <c r="AU241" s="21" t="s">
        <v>96</v>
      </c>
    </row>
    <row r="242" s="1" customFormat="1" ht="25.5" customHeight="1">
      <c r="B242" s="46"/>
      <c r="C242" s="250" t="s">
        <v>642</v>
      </c>
      <c r="D242" s="250" t="s">
        <v>306</v>
      </c>
      <c r="E242" s="251" t="s">
        <v>1056</v>
      </c>
      <c r="F242" s="252" t="s">
        <v>1057</v>
      </c>
      <c r="G242" s="252"/>
      <c r="H242" s="252"/>
      <c r="I242" s="252"/>
      <c r="J242" s="253" t="s">
        <v>309</v>
      </c>
      <c r="K242" s="254">
        <v>2.4340000000000002</v>
      </c>
      <c r="L242" s="255">
        <v>0</v>
      </c>
      <c r="M242" s="256"/>
      <c r="N242" s="257">
        <f>ROUND(L242*K242,2)</f>
        <v>0</v>
      </c>
      <c r="O242" s="235"/>
      <c r="P242" s="235"/>
      <c r="Q242" s="235"/>
      <c r="R242" s="48"/>
      <c r="T242" s="236" t="s">
        <v>22</v>
      </c>
      <c r="U242" s="56" t="s">
        <v>46</v>
      </c>
      <c r="V242" s="47"/>
      <c r="W242" s="237">
        <f>V242*K242</f>
        <v>0</v>
      </c>
      <c r="X242" s="237">
        <v>1</v>
      </c>
      <c r="Y242" s="237">
        <f>X242*K242</f>
        <v>0</v>
      </c>
      <c r="Z242" s="237">
        <v>0</v>
      </c>
      <c r="AA242" s="238">
        <f>Z242*K242</f>
        <v>0</v>
      </c>
      <c r="AR242" s="21" t="s">
        <v>531</v>
      </c>
      <c r="AT242" s="21" t="s">
        <v>306</v>
      </c>
      <c r="AU242" s="21" t="s">
        <v>96</v>
      </c>
      <c r="AY242" s="21" t="s">
        <v>191</v>
      </c>
      <c r="BE242" s="152">
        <f>IF(U242="základní",N242,0)</f>
        <v>0</v>
      </c>
      <c r="BF242" s="152">
        <f>IF(U242="snížená",N242,0)</f>
        <v>0</v>
      </c>
      <c r="BG242" s="152">
        <f>IF(U242="zákl. přenesená",N242,0)</f>
        <v>0</v>
      </c>
      <c r="BH242" s="152">
        <f>IF(U242="sníž. přenesená",N242,0)</f>
        <v>0</v>
      </c>
      <c r="BI242" s="152">
        <f>IF(U242="nulová",N242,0)</f>
        <v>0</v>
      </c>
      <c r="BJ242" s="21" t="s">
        <v>89</v>
      </c>
      <c r="BK242" s="152">
        <f>ROUND(L242*K242,2)</f>
        <v>0</v>
      </c>
      <c r="BL242" s="21" t="s">
        <v>251</v>
      </c>
      <c r="BM242" s="21" t="s">
        <v>1058</v>
      </c>
    </row>
    <row r="243" s="1" customFormat="1" ht="48" customHeight="1">
      <c r="B243" s="46"/>
      <c r="C243" s="47"/>
      <c r="D243" s="47"/>
      <c r="E243" s="47"/>
      <c r="F243" s="258" t="s">
        <v>1059</v>
      </c>
      <c r="G243" s="67"/>
      <c r="H243" s="67"/>
      <c r="I243" s="67"/>
      <c r="J243" s="47"/>
      <c r="K243" s="47"/>
      <c r="L243" s="47"/>
      <c r="M243" s="47"/>
      <c r="N243" s="47"/>
      <c r="O243" s="47"/>
      <c r="P243" s="47"/>
      <c r="Q243" s="47"/>
      <c r="R243" s="48"/>
      <c r="T243" s="197"/>
      <c r="U243" s="47"/>
      <c r="V243" s="47"/>
      <c r="W243" s="47"/>
      <c r="X243" s="47"/>
      <c r="Y243" s="47"/>
      <c r="Z243" s="47"/>
      <c r="AA243" s="100"/>
      <c r="AT243" s="21" t="s">
        <v>312</v>
      </c>
      <c r="AU243" s="21" t="s">
        <v>96</v>
      </c>
    </row>
    <row r="244" s="1" customFormat="1" ht="25.5" customHeight="1">
      <c r="B244" s="46"/>
      <c r="C244" s="250" t="s">
        <v>646</v>
      </c>
      <c r="D244" s="250" t="s">
        <v>306</v>
      </c>
      <c r="E244" s="251" t="s">
        <v>1060</v>
      </c>
      <c r="F244" s="252" t="s">
        <v>1061</v>
      </c>
      <c r="G244" s="252"/>
      <c r="H244" s="252"/>
      <c r="I244" s="252"/>
      <c r="J244" s="253" t="s">
        <v>309</v>
      </c>
      <c r="K244" s="254">
        <v>0.036999999999999998</v>
      </c>
      <c r="L244" s="255">
        <v>0</v>
      </c>
      <c r="M244" s="256"/>
      <c r="N244" s="257">
        <f>ROUND(L244*K244,2)</f>
        <v>0</v>
      </c>
      <c r="O244" s="235"/>
      <c r="P244" s="235"/>
      <c r="Q244" s="235"/>
      <c r="R244" s="48"/>
      <c r="T244" s="236" t="s">
        <v>22</v>
      </c>
      <c r="U244" s="56" t="s">
        <v>46</v>
      </c>
      <c r="V244" s="47"/>
      <c r="W244" s="237">
        <f>V244*K244</f>
        <v>0</v>
      </c>
      <c r="X244" s="237">
        <v>1</v>
      </c>
      <c r="Y244" s="237">
        <f>X244*K244</f>
        <v>0</v>
      </c>
      <c r="Z244" s="237">
        <v>0</v>
      </c>
      <c r="AA244" s="238">
        <f>Z244*K244</f>
        <v>0</v>
      </c>
      <c r="AR244" s="21" t="s">
        <v>531</v>
      </c>
      <c r="AT244" s="21" t="s">
        <v>306</v>
      </c>
      <c r="AU244" s="21" t="s">
        <v>96</v>
      </c>
      <c r="AY244" s="21" t="s">
        <v>191</v>
      </c>
      <c r="BE244" s="152">
        <f>IF(U244="základní",N244,0)</f>
        <v>0</v>
      </c>
      <c r="BF244" s="152">
        <f>IF(U244="snížená",N244,0)</f>
        <v>0</v>
      </c>
      <c r="BG244" s="152">
        <f>IF(U244="zákl. přenesená",N244,0)</f>
        <v>0</v>
      </c>
      <c r="BH244" s="152">
        <f>IF(U244="sníž. přenesená",N244,0)</f>
        <v>0</v>
      </c>
      <c r="BI244" s="152">
        <f>IF(U244="nulová",N244,0)</f>
        <v>0</v>
      </c>
      <c r="BJ244" s="21" t="s">
        <v>89</v>
      </c>
      <c r="BK244" s="152">
        <f>ROUND(L244*K244,2)</f>
        <v>0</v>
      </c>
      <c r="BL244" s="21" t="s">
        <v>251</v>
      </c>
      <c r="BM244" s="21" t="s">
        <v>1062</v>
      </c>
    </row>
    <row r="245" s="1" customFormat="1" ht="24" customHeight="1">
      <c r="B245" s="46"/>
      <c r="C245" s="47"/>
      <c r="D245" s="47"/>
      <c r="E245" s="47"/>
      <c r="F245" s="258" t="s">
        <v>1063</v>
      </c>
      <c r="G245" s="67"/>
      <c r="H245" s="67"/>
      <c r="I245" s="67"/>
      <c r="J245" s="47"/>
      <c r="K245" s="47"/>
      <c r="L245" s="47"/>
      <c r="M245" s="47"/>
      <c r="N245" s="47"/>
      <c r="O245" s="47"/>
      <c r="P245" s="47"/>
      <c r="Q245" s="47"/>
      <c r="R245" s="48"/>
      <c r="T245" s="197"/>
      <c r="U245" s="47"/>
      <c r="V245" s="47"/>
      <c r="W245" s="47"/>
      <c r="X245" s="47"/>
      <c r="Y245" s="47"/>
      <c r="Z245" s="47"/>
      <c r="AA245" s="100"/>
      <c r="AT245" s="21" t="s">
        <v>312</v>
      </c>
      <c r="AU245" s="21" t="s">
        <v>96</v>
      </c>
    </row>
    <row r="246" s="1" customFormat="1" ht="38.25" customHeight="1">
      <c r="B246" s="46"/>
      <c r="C246" s="228" t="s">
        <v>651</v>
      </c>
      <c r="D246" s="228" t="s">
        <v>192</v>
      </c>
      <c r="E246" s="229" t="s">
        <v>1017</v>
      </c>
      <c r="F246" s="230" t="s">
        <v>1018</v>
      </c>
      <c r="G246" s="230"/>
      <c r="H246" s="230"/>
      <c r="I246" s="230"/>
      <c r="J246" s="231" t="s">
        <v>688</v>
      </c>
      <c r="K246" s="232">
        <v>24</v>
      </c>
      <c r="L246" s="233">
        <v>0</v>
      </c>
      <c r="M246" s="234"/>
      <c r="N246" s="235">
        <f>ROUND(L246*K246,2)</f>
        <v>0</v>
      </c>
      <c r="O246" s="235"/>
      <c r="P246" s="235"/>
      <c r="Q246" s="235"/>
      <c r="R246" s="48"/>
      <c r="T246" s="236" t="s">
        <v>22</v>
      </c>
      <c r="U246" s="56" t="s">
        <v>46</v>
      </c>
      <c r="V246" s="47"/>
      <c r="W246" s="237">
        <f>V246*K246</f>
        <v>0</v>
      </c>
      <c r="X246" s="237">
        <v>0</v>
      </c>
      <c r="Y246" s="237">
        <f>X246*K246</f>
        <v>0</v>
      </c>
      <c r="Z246" s="237">
        <v>0</v>
      </c>
      <c r="AA246" s="238">
        <f>Z246*K246</f>
        <v>0</v>
      </c>
      <c r="AR246" s="21" t="s">
        <v>251</v>
      </c>
      <c r="AT246" s="21" t="s">
        <v>192</v>
      </c>
      <c r="AU246" s="21" t="s">
        <v>96</v>
      </c>
      <c r="AY246" s="21" t="s">
        <v>191</v>
      </c>
      <c r="BE246" s="152">
        <f>IF(U246="základní",N246,0)</f>
        <v>0</v>
      </c>
      <c r="BF246" s="152">
        <f>IF(U246="snížená",N246,0)</f>
        <v>0</v>
      </c>
      <c r="BG246" s="152">
        <f>IF(U246="zákl. přenesená",N246,0)</f>
        <v>0</v>
      </c>
      <c r="BH246" s="152">
        <f>IF(U246="sníž. přenesená",N246,0)</f>
        <v>0</v>
      </c>
      <c r="BI246" s="152">
        <f>IF(U246="nulová",N246,0)</f>
        <v>0</v>
      </c>
      <c r="BJ246" s="21" t="s">
        <v>89</v>
      </c>
      <c r="BK246" s="152">
        <f>ROUND(L246*K246,2)</f>
        <v>0</v>
      </c>
      <c r="BL246" s="21" t="s">
        <v>251</v>
      </c>
      <c r="BM246" s="21" t="s">
        <v>1064</v>
      </c>
    </row>
    <row r="247" s="1" customFormat="1" ht="24" customHeight="1">
      <c r="B247" s="46"/>
      <c r="C247" s="47"/>
      <c r="D247" s="47"/>
      <c r="E247" s="47"/>
      <c r="F247" s="258" t="s">
        <v>1020</v>
      </c>
      <c r="G247" s="67"/>
      <c r="H247" s="67"/>
      <c r="I247" s="67"/>
      <c r="J247" s="47"/>
      <c r="K247" s="47"/>
      <c r="L247" s="47"/>
      <c r="M247" s="47"/>
      <c r="N247" s="47"/>
      <c r="O247" s="47"/>
      <c r="P247" s="47"/>
      <c r="Q247" s="47"/>
      <c r="R247" s="48"/>
      <c r="T247" s="197"/>
      <c r="U247" s="47"/>
      <c r="V247" s="47"/>
      <c r="W247" s="47"/>
      <c r="X247" s="47"/>
      <c r="Y247" s="47"/>
      <c r="Z247" s="47"/>
      <c r="AA247" s="100"/>
      <c r="AT247" s="21" t="s">
        <v>312</v>
      </c>
      <c r="AU247" s="21" t="s">
        <v>96</v>
      </c>
    </row>
    <row r="248" s="1" customFormat="1" ht="25.5" customHeight="1">
      <c r="B248" s="46"/>
      <c r="C248" s="228" t="s">
        <v>655</v>
      </c>
      <c r="D248" s="228" t="s">
        <v>192</v>
      </c>
      <c r="E248" s="229" t="s">
        <v>1021</v>
      </c>
      <c r="F248" s="230" t="s">
        <v>1022</v>
      </c>
      <c r="G248" s="230"/>
      <c r="H248" s="230"/>
      <c r="I248" s="230"/>
      <c r="J248" s="231" t="s">
        <v>874</v>
      </c>
      <c r="K248" s="232">
        <v>2310.0599999999999</v>
      </c>
      <c r="L248" s="233">
        <v>0</v>
      </c>
      <c r="M248" s="234"/>
      <c r="N248" s="235">
        <f>ROUND(L248*K248,2)</f>
        <v>0</v>
      </c>
      <c r="O248" s="235"/>
      <c r="P248" s="235"/>
      <c r="Q248" s="235"/>
      <c r="R248" s="48"/>
      <c r="T248" s="236" t="s">
        <v>22</v>
      </c>
      <c r="U248" s="56" t="s">
        <v>46</v>
      </c>
      <c r="V248" s="47"/>
      <c r="W248" s="237">
        <f>V248*K248</f>
        <v>0</v>
      </c>
      <c r="X248" s="237">
        <v>0</v>
      </c>
      <c r="Y248" s="237">
        <f>X248*K248</f>
        <v>0</v>
      </c>
      <c r="Z248" s="237">
        <v>0</v>
      </c>
      <c r="AA248" s="238">
        <f>Z248*K248</f>
        <v>0</v>
      </c>
      <c r="AR248" s="21" t="s">
        <v>251</v>
      </c>
      <c r="AT248" s="21" t="s">
        <v>192</v>
      </c>
      <c r="AU248" s="21" t="s">
        <v>96</v>
      </c>
      <c r="AY248" s="21" t="s">
        <v>191</v>
      </c>
      <c r="BE248" s="152">
        <f>IF(U248="základní",N248,0)</f>
        <v>0</v>
      </c>
      <c r="BF248" s="152">
        <f>IF(U248="snížená",N248,0)</f>
        <v>0</v>
      </c>
      <c r="BG248" s="152">
        <f>IF(U248="zákl. přenesená",N248,0)</f>
        <v>0</v>
      </c>
      <c r="BH248" s="152">
        <f>IF(U248="sníž. přenesená",N248,0)</f>
        <v>0</v>
      </c>
      <c r="BI248" s="152">
        <f>IF(U248="nulová",N248,0)</f>
        <v>0</v>
      </c>
      <c r="BJ248" s="21" t="s">
        <v>89</v>
      </c>
      <c r="BK248" s="152">
        <f>ROUND(L248*K248,2)</f>
        <v>0</v>
      </c>
      <c r="BL248" s="21" t="s">
        <v>251</v>
      </c>
      <c r="BM248" s="21" t="s">
        <v>1065</v>
      </c>
    </row>
    <row r="249" s="1" customFormat="1" ht="16.5" customHeight="1">
      <c r="B249" s="46"/>
      <c r="C249" s="47"/>
      <c r="D249" s="47"/>
      <c r="E249" s="47"/>
      <c r="F249" s="258" t="s">
        <v>1024</v>
      </c>
      <c r="G249" s="67"/>
      <c r="H249" s="67"/>
      <c r="I249" s="67"/>
      <c r="J249" s="47"/>
      <c r="K249" s="47"/>
      <c r="L249" s="47"/>
      <c r="M249" s="47"/>
      <c r="N249" s="47"/>
      <c r="O249" s="47"/>
      <c r="P249" s="47"/>
      <c r="Q249" s="47"/>
      <c r="R249" s="48"/>
      <c r="T249" s="197"/>
      <c r="U249" s="47"/>
      <c r="V249" s="47"/>
      <c r="W249" s="47"/>
      <c r="X249" s="47"/>
      <c r="Y249" s="47"/>
      <c r="Z249" s="47"/>
      <c r="AA249" s="100"/>
      <c r="AT249" s="21" t="s">
        <v>312</v>
      </c>
      <c r="AU249" s="21" t="s">
        <v>96</v>
      </c>
    </row>
    <row r="250" s="1" customFormat="1" ht="25.5" customHeight="1">
      <c r="B250" s="46"/>
      <c r="C250" s="228" t="s">
        <v>660</v>
      </c>
      <c r="D250" s="228" t="s">
        <v>192</v>
      </c>
      <c r="E250" s="229" t="s">
        <v>1066</v>
      </c>
      <c r="F250" s="230" t="s">
        <v>1067</v>
      </c>
      <c r="G250" s="230"/>
      <c r="H250" s="230"/>
      <c r="I250" s="230"/>
      <c r="J250" s="231" t="s">
        <v>688</v>
      </c>
      <c r="K250" s="232">
        <v>4</v>
      </c>
      <c r="L250" s="233">
        <v>0</v>
      </c>
      <c r="M250" s="234"/>
      <c r="N250" s="235">
        <f>ROUND(L250*K250,2)</f>
        <v>0</v>
      </c>
      <c r="O250" s="235"/>
      <c r="P250" s="235"/>
      <c r="Q250" s="235"/>
      <c r="R250" s="48"/>
      <c r="T250" s="236" t="s">
        <v>22</v>
      </c>
      <c r="U250" s="56" t="s">
        <v>46</v>
      </c>
      <c r="V250" s="47"/>
      <c r="W250" s="237">
        <f>V250*K250</f>
        <v>0</v>
      </c>
      <c r="X250" s="237">
        <v>0.0089999999999999993</v>
      </c>
      <c r="Y250" s="237">
        <f>X250*K250</f>
        <v>0</v>
      </c>
      <c r="Z250" s="237">
        <v>0</v>
      </c>
      <c r="AA250" s="238">
        <f>Z250*K250</f>
        <v>0</v>
      </c>
      <c r="AR250" s="21" t="s">
        <v>251</v>
      </c>
      <c r="AT250" s="21" t="s">
        <v>192</v>
      </c>
      <c r="AU250" s="21" t="s">
        <v>96</v>
      </c>
      <c r="AY250" s="21" t="s">
        <v>191</v>
      </c>
      <c r="BE250" s="152">
        <f>IF(U250="základní",N250,0)</f>
        <v>0</v>
      </c>
      <c r="BF250" s="152">
        <f>IF(U250="snížená",N250,0)</f>
        <v>0</v>
      </c>
      <c r="BG250" s="152">
        <f>IF(U250="zákl. přenesená",N250,0)</f>
        <v>0</v>
      </c>
      <c r="BH250" s="152">
        <f>IF(U250="sníž. přenesená",N250,0)</f>
        <v>0</v>
      </c>
      <c r="BI250" s="152">
        <f>IF(U250="nulová",N250,0)</f>
        <v>0</v>
      </c>
      <c r="BJ250" s="21" t="s">
        <v>89</v>
      </c>
      <c r="BK250" s="152">
        <f>ROUND(L250*K250,2)</f>
        <v>0</v>
      </c>
      <c r="BL250" s="21" t="s">
        <v>251</v>
      </c>
      <c r="BM250" s="21" t="s">
        <v>1068</v>
      </c>
    </row>
    <row r="251" s="1" customFormat="1" ht="48" customHeight="1">
      <c r="B251" s="46"/>
      <c r="C251" s="47"/>
      <c r="D251" s="47"/>
      <c r="E251" s="47"/>
      <c r="F251" s="258" t="s">
        <v>1069</v>
      </c>
      <c r="G251" s="67"/>
      <c r="H251" s="67"/>
      <c r="I251" s="67"/>
      <c r="J251" s="47"/>
      <c r="K251" s="47"/>
      <c r="L251" s="47"/>
      <c r="M251" s="47"/>
      <c r="N251" s="47"/>
      <c r="O251" s="47"/>
      <c r="P251" s="47"/>
      <c r="Q251" s="47"/>
      <c r="R251" s="48"/>
      <c r="T251" s="197"/>
      <c r="U251" s="47"/>
      <c r="V251" s="47"/>
      <c r="W251" s="47"/>
      <c r="X251" s="47"/>
      <c r="Y251" s="47"/>
      <c r="Z251" s="47"/>
      <c r="AA251" s="100"/>
      <c r="AT251" s="21" t="s">
        <v>312</v>
      </c>
      <c r="AU251" s="21" t="s">
        <v>96</v>
      </c>
    </row>
    <row r="252" s="1" customFormat="1" ht="25.5" customHeight="1">
      <c r="B252" s="46"/>
      <c r="C252" s="228" t="s">
        <v>1070</v>
      </c>
      <c r="D252" s="228" t="s">
        <v>192</v>
      </c>
      <c r="E252" s="229" t="s">
        <v>1071</v>
      </c>
      <c r="F252" s="230" t="s">
        <v>1072</v>
      </c>
      <c r="G252" s="230"/>
      <c r="H252" s="230"/>
      <c r="I252" s="230"/>
      <c r="J252" s="231" t="s">
        <v>688</v>
      </c>
      <c r="K252" s="232">
        <v>10</v>
      </c>
      <c r="L252" s="233">
        <v>0</v>
      </c>
      <c r="M252" s="234"/>
      <c r="N252" s="235">
        <f>ROUND(L252*K252,2)</f>
        <v>0</v>
      </c>
      <c r="O252" s="235"/>
      <c r="P252" s="235"/>
      <c r="Q252" s="235"/>
      <c r="R252" s="48"/>
      <c r="T252" s="236" t="s">
        <v>22</v>
      </c>
      <c r="U252" s="56" t="s">
        <v>46</v>
      </c>
      <c r="V252" s="47"/>
      <c r="W252" s="237">
        <f>V252*K252</f>
        <v>0</v>
      </c>
      <c r="X252" s="237">
        <v>0.0082000000000000007</v>
      </c>
      <c r="Y252" s="237">
        <f>X252*K252</f>
        <v>0</v>
      </c>
      <c r="Z252" s="237">
        <v>0</v>
      </c>
      <c r="AA252" s="238">
        <f>Z252*K252</f>
        <v>0</v>
      </c>
      <c r="AR252" s="21" t="s">
        <v>251</v>
      </c>
      <c r="AT252" s="21" t="s">
        <v>192</v>
      </c>
      <c r="AU252" s="21" t="s">
        <v>96</v>
      </c>
      <c r="AY252" s="21" t="s">
        <v>191</v>
      </c>
      <c r="BE252" s="152">
        <f>IF(U252="základní",N252,0)</f>
        <v>0</v>
      </c>
      <c r="BF252" s="152">
        <f>IF(U252="snížená",N252,0)</f>
        <v>0</v>
      </c>
      <c r="BG252" s="152">
        <f>IF(U252="zákl. přenesená",N252,0)</f>
        <v>0</v>
      </c>
      <c r="BH252" s="152">
        <f>IF(U252="sníž. přenesená",N252,0)</f>
        <v>0</v>
      </c>
      <c r="BI252" s="152">
        <f>IF(U252="nulová",N252,0)</f>
        <v>0</v>
      </c>
      <c r="BJ252" s="21" t="s">
        <v>89</v>
      </c>
      <c r="BK252" s="152">
        <f>ROUND(L252*K252,2)</f>
        <v>0</v>
      </c>
      <c r="BL252" s="21" t="s">
        <v>251</v>
      </c>
      <c r="BM252" s="21" t="s">
        <v>1073</v>
      </c>
    </row>
    <row r="253" s="1" customFormat="1" ht="48" customHeight="1">
      <c r="B253" s="46"/>
      <c r="C253" s="47"/>
      <c r="D253" s="47"/>
      <c r="E253" s="47"/>
      <c r="F253" s="258" t="s">
        <v>1069</v>
      </c>
      <c r="G253" s="67"/>
      <c r="H253" s="67"/>
      <c r="I253" s="67"/>
      <c r="J253" s="47"/>
      <c r="K253" s="47"/>
      <c r="L253" s="47"/>
      <c r="M253" s="47"/>
      <c r="N253" s="47"/>
      <c r="O253" s="47"/>
      <c r="P253" s="47"/>
      <c r="Q253" s="47"/>
      <c r="R253" s="48"/>
      <c r="T253" s="197"/>
      <c r="U253" s="47"/>
      <c r="V253" s="47"/>
      <c r="W253" s="47"/>
      <c r="X253" s="47"/>
      <c r="Y253" s="47"/>
      <c r="Z253" s="47"/>
      <c r="AA253" s="100"/>
      <c r="AT253" s="21" t="s">
        <v>312</v>
      </c>
      <c r="AU253" s="21" t="s">
        <v>96</v>
      </c>
    </row>
    <row r="254" s="1" customFormat="1" ht="25.5" customHeight="1">
      <c r="B254" s="46"/>
      <c r="C254" s="228" t="s">
        <v>1074</v>
      </c>
      <c r="D254" s="228" t="s">
        <v>192</v>
      </c>
      <c r="E254" s="229" t="s">
        <v>1075</v>
      </c>
      <c r="F254" s="230" t="s">
        <v>1076</v>
      </c>
      <c r="G254" s="230"/>
      <c r="H254" s="230"/>
      <c r="I254" s="230"/>
      <c r="J254" s="231" t="s">
        <v>688</v>
      </c>
      <c r="K254" s="232">
        <v>8</v>
      </c>
      <c r="L254" s="233">
        <v>0</v>
      </c>
      <c r="M254" s="234"/>
      <c r="N254" s="235">
        <f>ROUND(L254*K254,2)</f>
        <v>0</v>
      </c>
      <c r="O254" s="235"/>
      <c r="P254" s="235"/>
      <c r="Q254" s="235"/>
      <c r="R254" s="48"/>
      <c r="T254" s="236" t="s">
        <v>22</v>
      </c>
      <c r="U254" s="56" t="s">
        <v>46</v>
      </c>
      <c r="V254" s="47"/>
      <c r="W254" s="237">
        <f>V254*K254</f>
        <v>0</v>
      </c>
      <c r="X254" s="237">
        <v>0.0077999999999999996</v>
      </c>
      <c r="Y254" s="237">
        <f>X254*K254</f>
        <v>0</v>
      </c>
      <c r="Z254" s="237">
        <v>0</v>
      </c>
      <c r="AA254" s="238">
        <f>Z254*K254</f>
        <v>0</v>
      </c>
      <c r="AR254" s="21" t="s">
        <v>251</v>
      </c>
      <c r="AT254" s="21" t="s">
        <v>192</v>
      </c>
      <c r="AU254" s="21" t="s">
        <v>96</v>
      </c>
      <c r="AY254" s="21" t="s">
        <v>191</v>
      </c>
      <c r="BE254" s="152">
        <f>IF(U254="základní",N254,0)</f>
        <v>0</v>
      </c>
      <c r="BF254" s="152">
        <f>IF(U254="snížená",N254,0)</f>
        <v>0</v>
      </c>
      <c r="BG254" s="152">
        <f>IF(U254="zákl. přenesená",N254,0)</f>
        <v>0</v>
      </c>
      <c r="BH254" s="152">
        <f>IF(U254="sníž. přenesená",N254,0)</f>
        <v>0</v>
      </c>
      <c r="BI254" s="152">
        <f>IF(U254="nulová",N254,0)</f>
        <v>0</v>
      </c>
      <c r="BJ254" s="21" t="s">
        <v>89</v>
      </c>
      <c r="BK254" s="152">
        <f>ROUND(L254*K254,2)</f>
        <v>0</v>
      </c>
      <c r="BL254" s="21" t="s">
        <v>251</v>
      </c>
      <c r="BM254" s="21" t="s">
        <v>1077</v>
      </c>
    </row>
    <row r="255" s="1" customFormat="1" ht="48" customHeight="1">
      <c r="B255" s="46"/>
      <c r="C255" s="47"/>
      <c r="D255" s="47"/>
      <c r="E255" s="47"/>
      <c r="F255" s="258" t="s">
        <v>1069</v>
      </c>
      <c r="G255" s="67"/>
      <c r="H255" s="67"/>
      <c r="I255" s="67"/>
      <c r="J255" s="47"/>
      <c r="K255" s="47"/>
      <c r="L255" s="47"/>
      <c r="M255" s="47"/>
      <c r="N255" s="47"/>
      <c r="O255" s="47"/>
      <c r="P255" s="47"/>
      <c r="Q255" s="47"/>
      <c r="R255" s="48"/>
      <c r="T255" s="197"/>
      <c r="U255" s="47"/>
      <c r="V255" s="47"/>
      <c r="W255" s="47"/>
      <c r="X255" s="47"/>
      <c r="Y255" s="47"/>
      <c r="Z255" s="47"/>
      <c r="AA255" s="100"/>
      <c r="AT255" s="21" t="s">
        <v>312</v>
      </c>
      <c r="AU255" s="21" t="s">
        <v>96</v>
      </c>
    </row>
    <row r="256" s="1" customFormat="1" ht="25.5" customHeight="1">
      <c r="B256" s="46"/>
      <c r="C256" s="228" t="s">
        <v>1078</v>
      </c>
      <c r="D256" s="228" t="s">
        <v>192</v>
      </c>
      <c r="E256" s="229" t="s">
        <v>1025</v>
      </c>
      <c r="F256" s="230" t="s">
        <v>1026</v>
      </c>
      <c r="G256" s="230"/>
      <c r="H256" s="230"/>
      <c r="I256" s="230"/>
      <c r="J256" s="231" t="s">
        <v>309</v>
      </c>
      <c r="K256" s="232">
        <v>3.1779999999999999</v>
      </c>
      <c r="L256" s="233">
        <v>0</v>
      </c>
      <c r="M256" s="234"/>
      <c r="N256" s="235">
        <f>ROUND(L256*K256,2)</f>
        <v>0</v>
      </c>
      <c r="O256" s="235"/>
      <c r="P256" s="235"/>
      <c r="Q256" s="235"/>
      <c r="R256" s="48"/>
      <c r="T256" s="236" t="s">
        <v>22</v>
      </c>
      <c r="U256" s="56" t="s">
        <v>46</v>
      </c>
      <c r="V256" s="47"/>
      <c r="W256" s="237">
        <f>V256*K256</f>
        <v>0</v>
      </c>
      <c r="X256" s="237">
        <v>0</v>
      </c>
      <c r="Y256" s="237">
        <f>X256*K256</f>
        <v>0</v>
      </c>
      <c r="Z256" s="237">
        <v>0</v>
      </c>
      <c r="AA256" s="238">
        <f>Z256*K256</f>
        <v>0</v>
      </c>
      <c r="AR256" s="21" t="s">
        <v>251</v>
      </c>
      <c r="AT256" s="21" t="s">
        <v>192</v>
      </c>
      <c r="AU256" s="21" t="s">
        <v>96</v>
      </c>
      <c r="AY256" s="21" t="s">
        <v>191</v>
      </c>
      <c r="BE256" s="152">
        <f>IF(U256="základní",N256,0)</f>
        <v>0</v>
      </c>
      <c r="BF256" s="152">
        <f>IF(U256="snížená",N256,0)</f>
        <v>0</v>
      </c>
      <c r="BG256" s="152">
        <f>IF(U256="zákl. přenesená",N256,0)</f>
        <v>0</v>
      </c>
      <c r="BH256" s="152">
        <f>IF(U256="sníž. přenesená",N256,0)</f>
        <v>0</v>
      </c>
      <c r="BI256" s="152">
        <f>IF(U256="nulová",N256,0)</f>
        <v>0</v>
      </c>
      <c r="BJ256" s="21" t="s">
        <v>89</v>
      </c>
      <c r="BK256" s="152">
        <f>ROUND(L256*K256,2)</f>
        <v>0</v>
      </c>
      <c r="BL256" s="21" t="s">
        <v>251</v>
      </c>
      <c r="BM256" s="21" t="s">
        <v>1079</v>
      </c>
    </row>
    <row r="257" s="10" customFormat="1" ht="29.88" customHeight="1">
      <c r="B257" s="215"/>
      <c r="C257" s="216"/>
      <c r="D257" s="225" t="s">
        <v>422</v>
      </c>
      <c r="E257" s="225"/>
      <c r="F257" s="225"/>
      <c r="G257" s="225"/>
      <c r="H257" s="225"/>
      <c r="I257" s="225"/>
      <c r="J257" s="225"/>
      <c r="K257" s="225"/>
      <c r="L257" s="225"/>
      <c r="M257" s="225"/>
      <c r="N257" s="239">
        <f>BK257</f>
        <v>0</v>
      </c>
      <c r="O257" s="240"/>
      <c r="P257" s="240"/>
      <c r="Q257" s="240"/>
      <c r="R257" s="218"/>
      <c r="T257" s="219"/>
      <c r="U257" s="216"/>
      <c r="V257" s="216"/>
      <c r="W257" s="220">
        <f>W258</f>
        <v>0</v>
      </c>
      <c r="X257" s="216"/>
      <c r="Y257" s="220">
        <f>Y258</f>
        <v>0</v>
      </c>
      <c r="Z257" s="216"/>
      <c r="AA257" s="221">
        <f>AA258</f>
        <v>0</v>
      </c>
      <c r="AR257" s="222" t="s">
        <v>96</v>
      </c>
      <c r="AT257" s="223" t="s">
        <v>80</v>
      </c>
      <c r="AU257" s="223" t="s">
        <v>89</v>
      </c>
      <c r="AY257" s="222" t="s">
        <v>191</v>
      </c>
      <c r="BK257" s="224">
        <f>BK258</f>
        <v>0</v>
      </c>
    </row>
    <row r="258" s="1" customFormat="1" ht="25.5" customHeight="1">
      <c r="B258" s="46"/>
      <c r="C258" s="228" t="s">
        <v>1080</v>
      </c>
      <c r="D258" s="228" t="s">
        <v>192</v>
      </c>
      <c r="E258" s="229" t="s">
        <v>1081</v>
      </c>
      <c r="F258" s="230" t="s">
        <v>1082</v>
      </c>
      <c r="G258" s="230"/>
      <c r="H258" s="230"/>
      <c r="I258" s="230"/>
      <c r="J258" s="231" t="s">
        <v>304</v>
      </c>
      <c r="K258" s="232">
        <v>33.072000000000003</v>
      </c>
      <c r="L258" s="233">
        <v>0</v>
      </c>
      <c r="M258" s="234"/>
      <c r="N258" s="235">
        <f>ROUND(L258*K258,2)</f>
        <v>0</v>
      </c>
      <c r="O258" s="235"/>
      <c r="P258" s="235"/>
      <c r="Q258" s="235"/>
      <c r="R258" s="48"/>
      <c r="T258" s="236" t="s">
        <v>22</v>
      </c>
      <c r="U258" s="56" t="s">
        <v>46</v>
      </c>
      <c r="V258" s="47"/>
      <c r="W258" s="237">
        <f>V258*K258</f>
        <v>0</v>
      </c>
      <c r="X258" s="237">
        <v>0</v>
      </c>
      <c r="Y258" s="237">
        <f>X258*K258</f>
        <v>0</v>
      </c>
      <c r="Z258" s="237">
        <v>0</v>
      </c>
      <c r="AA258" s="238">
        <f>Z258*K258</f>
        <v>0</v>
      </c>
      <c r="AR258" s="21" t="s">
        <v>251</v>
      </c>
      <c r="AT258" s="21" t="s">
        <v>192</v>
      </c>
      <c r="AU258" s="21" t="s">
        <v>96</v>
      </c>
      <c r="AY258" s="21" t="s">
        <v>191</v>
      </c>
      <c r="BE258" s="152">
        <f>IF(U258="základní",N258,0)</f>
        <v>0</v>
      </c>
      <c r="BF258" s="152">
        <f>IF(U258="snížená",N258,0)</f>
        <v>0</v>
      </c>
      <c r="BG258" s="152">
        <f>IF(U258="zákl. přenesená",N258,0)</f>
        <v>0</v>
      </c>
      <c r="BH258" s="152">
        <f>IF(U258="sníž. přenesená",N258,0)</f>
        <v>0</v>
      </c>
      <c r="BI258" s="152">
        <f>IF(U258="nulová",N258,0)</f>
        <v>0</v>
      </c>
      <c r="BJ258" s="21" t="s">
        <v>89</v>
      </c>
      <c r="BK258" s="152">
        <f>ROUND(L258*K258,2)</f>
        <v>0</v>
      </c>
      <c r="BL258" s="21" t="s">
        <v>251</v>
      </c>
      <c r="BM258" s="21" t="s">
        <v>1083</v>
      </c>
    </row>
    <row r="259" s="1" customFormat="1" ht="49.92" customHeight="1">
      <c r="B259" s="46"/>
      <c r="C259" s="47"/>
      <c r="D259" s="217" t="s">
        <v>282</v>
      </c>
      <c r="E259" s="47"/>
      <c r="F259" s="47"/>
      <c r="G259" s="47"/>
      <c r="H259" s="47"/>
      <c r="I259" s="47"/>
      <c r="J259" s="47"/>
      <c r="K259" s="47"/>
      <c r="L259" s="47"/>
      <c r="M259" s="47"/>
      <c r="N259" s="241">
        <f>BK259</f>
        <v>0</v>
      </c>
      <c r="O259" s="242"/>
      <c r="P259" s="242"/>
      <c r="Q259" s="242"/>
      <c r="R259" s="48"/>
      <c r="T259" s="197"/>
      <c r="U259" s="47"/>
      <c r="V259" s="47"/>
      <c r="W259" s="47"/>
      <c r="X259" s="47"/>
      <c r="Y259" s="47"/>
      <c r="Z259" s="47"/>
      <c r="AA259" s="100"/>
      <c r="AT259" s="21" t="s">
        <v>80</v>
      </c>
      <c r="AU259" s="21" t="s">
        <v>81</v>
      </c>
      <c r="AY259" s="21" t="s">
        <v>283</v>
      </c>
      <c r="BK259" s="152">
        <f>SUM(BK260:BK264)</f>
        <v>0</v>
      </c>
    </row>
    <row r="260" s="1" customFormat="1" ht="22.32" customHeight="1">
      <c r="B260" s="46"/>
      <c r="C260" s="243" t="s">
        <v>22</v>
      </c>
      <c r="D260" s="243" t="s">
        <v>192</v>
      </c>
      <c r="E260" s="244" t="s">
        <v>22</v>
      </c>
      <c r="F260" s="245" t="s">
        <v>22</v>
      </c>
      <c r="G260" s="245"/>
      <c r="H260" s="245"/>
      <c r="I260" s="245"/>
      <c r="J260" s="246" t="s">
        <v>22</v>
      </c>
      <c r="K260" s="247"/>
      <c r="L260" s="233"/>
      <c r="M260" s="235"/>
      <c r="N260" s="235">
        <f>BK260</f>
        <v>0</v>
      </c>
      <c r="O260" s="235"/>
      <c r="P260" s="235"/>
      <c r="Q260" s="235"/>
      <c r="R260" s="48"/>
      <c r="T260" s="236" t="s">
        <v>22</v>
      </c>
      <c r="U260" s="248" t="s">
        <v>46</v>
      </c>
      <c r="V260" s="47"/>
      <c r="W260" s="47"/>
      <c r="X260" s="47"/>
      <c r="Y260" s="47"/>
      <c r="Z260" s="47"/>
      <c r="AA260" s="100"/>
      <c r="AT260" s="21" t="s">
        <v>283</v>
      </c>
      <c r="AU260" s="21" t="s">
        <v>89</v>
      </c>
      <c r="AY260" s="21" t="s">
        <v>283</v>
      </c>
      <c r="BE260" s="152">
        <f>IF(U260="základní",N260,0)</f>
        <v>0</v>
      </c>
      <c r="BF260" s="152">
        <f>IF(U260="snížená",N260,0)</f>
        <v>0</v>
      </c>
      <c r="BG260" s="152">
        <f>IF(U260="zákl. přenesená",N260,0)</f>
        <v>0</v>
      </c>
      <c r="BH260" s="152">
        <f>IF(U260="sníž. přenesená",N260,0)</f>
        <v>0</v>
      </c>
      <c r="BI260" s="152">
        <f>IF(U260="nulová",N260,0)</f>
        <v>0</v>
      </c>
      <c r="BJ260" s="21" t="s">
        <v>89</v>
      </c>
      <c r="BK260" s="152">
        <f>L260*K260</f>
        <v>0</v>
      </c>
    </row>
    <row r="261" s="1" customFormat="1" ht="22.32" customHeight="1">
      <c r="B261" s="46"/>
      <c r="C261" s="243" t="s">
        <v>22</v>
      </c>
      <c r="D261" s="243" t="s">
        <v>192</v>
      </c>
      <c r="E261" s="244" t="s">
        <v>22</v>
      </c>
      <c r="F261" s="245" t="s">
        <v>22</v>
      </c>
      <c r="G261" s="245"/>
      <c r="H261" s="245"/>
      <c r="I261" s="245"/>
      <c r="J261" s="246" t="s">
        <v>22</v>
      </c>
      <c r="K261" s="247"/>
      <c r="L261" s="233"/>
      <c r="M261" s="235"/>
      <c r="N261" s="235">
        <f>BK261</f>
        <v>0</v>
      </c>
      <c r="O261" s="235"/>
      <c r="P261" s="235"/>
      <c r="Q261" s="235"/>
      <c r="R261" s="48"/>
      <c r="T261" s="236" t="s">
        <v>22</v>
      </c>
      <c r="U261" s="248" t="s">
        <v>46</v>
      </c>
      <c r="V261" s="47"/>
      <c r="W261" s="47"/>
      <c r="X261" s="47"/>
      <c r="Y261" s="47"/>
      <c r="Z261" s="47"/>
      <c r="AA261" s="100"/>
      <c r="AT261" s="21" t="s">
        <v>283</v>
      </c>
      <c r="AU261" s="21" t="s">
        <v>89</v>
      </c>
      <c r="AY261" s="21" t="s">
        <v>283</v>
      </c>
      <c r="BE261" s="152">
        <f>IF(U261="základní",N261,0)</f>
        <v>0</v>
      </c>
      <c r="BF261" s="152">
        <f>IF(U261="snížená",N261,0)</f>
        <v>0</v>
      </c>
      <c r="BG261" s="152">
        <f>IF(U261="zákl. přenesená",N261,0)</f>
        <v>0</v>
      </c>
      <c r="BH261" s="152">
        <f>IF(U261="sníž. přenesená",N261,0)</f>
        <v>0</v>
      </c>
      <c r="BI261" s="152">
        <f>IF(U261="nulová",N261,0)</f>
        <v>0</v>
      </c>
      <c r="BJ261" s="21" t="s">
        <v>89</v>
      </c>
      <c r="BK261" s="152">
        <f>L261*K261</f>
        <v>0</v>
      </c>
    </row>
    <row r="262" s="1" customFormat="1" ht="22.32" customHeight="1">
      <c r="B262" s="46"/>
      <c r="C262" s="243" t="s">
        <v>22</v>
      </c>
      <c r="D262" s="243" t="s">
        <v>192</v>
      </c>
      <c r="E262" s="244" t="s">
        <v>22</v>
      </c>
      <c r="F262" s="245" t="s">
        <v>22</v>
      </c>
      <c r="G262" s="245"/>
      <c r="H262" s="245"/>
      <c r="I262" s="245"/>
      <c r="J262" s="246" t="s">
        <v>22</v>
      </c>
      <c r="K262" s="247"/>
      <c r="L262" s="233"/>
      <c r="M262" s="235"/>
      <c r="N262" s="235">
        <f>BK262</f>
        <v>0</v>
      </c>
      <c r="O262" s="235"/>
      <c r="P262" s="235"/>
      <c r="Q262" s="235"/>
      <c r="R262" s="48"/>
      <c r="T262" s="236" t="s">
        <v>22</v>
      </c>
      <c r="U262" s="248" t="s">
        <v>46</v>
      </c>
      <c r="V262" s="47"/>
      <c r="W262" s="47"/>
      <c r="X262" s="47"/>
      <c r="Y262" s="47"/>
      <c r="Z262" s="47"/>
      <c r="AA262" s="100"/>
      <c r="AT262" s="21" t="s">
        <v>283</v>
      </c>
      <c r="AU262" s="21" t="s">
        <v>89</v>
      </c>
      <c r="AY262" s="21" t="s">
        <v>283</v>
      </c>
      <c r="BE262" s="152">
        <f>IF(U262="základní",N262,0)</f>
        <v>0</v>
      </c>
      <c r="BF262" s="152">
        <f>IF(U262="snížená",N262,0)</f>
        <v>0</v>
      </c>
      <c r="BG262" s="152">
        <f>IF(U262="zákl. přenesená",N262,0)</f>
        <v>0</v>
      </c>
      <c r="BH262" s="152">
        <f>IF(U262="sníž. přenesená",N262,0)</f>
        <v>0</v>
      </c>
      <c r="BI262" s="152">
        <f>IF(U262="nulová",N262,0)</f>
        <v>0</v>
      </c>
      <c r="BJ262" s="21" t="s">
        <v>89</v>
      </c>
      <c r="BK262" s="152">
        <f>L262*K262</f>
        <v>0</v>
      </c>
    </row>
    <row r="263" s="1" customFormat="1" ht="22.32" customHeight="1">
      <c r="B263" s="46"/>
      <c r="C263" s="243" t="s">
        <v>22</v>
      </c>
      <c r="D263" s="243" t="s">
        <v>192</v>
      </c>
      <c r="E263" s="244" t="s">
        <v>22</v>
      </c>
      <c r="F263" s="245" t="s">
        <v>22</v>
      </c>
      <c r="G263" s="245"/>
      <c r="H263" s="245"/>
      <c r="I263" s="245"/>
      <c r="J263" s="246" t="s">
        <v>22</v>
      </c>
      <c r="K263" s="247"/>
      <c r="L263" s="233"/>
      <c r="M263" s="235"/>
      <c r="N263" s="235">
        <f>BK263</f>
        <v>0</v>
      </c>
      <c r="O263" s="235"/>
      <c r="P263" s="235"/>
      <c r="Q263" s="235"/>
      <c r="R263" s="48"/>
      <c r="T263" s="236" t="s">
        <v>22</v>
      </c>
      <c r="U263" s="248" t="s">
        <v>46</v>
      </c>
      <c r="V263" s="47"/>
      <c r="W263" s="47"/>
      <c r="X263" s="47"/>
      <c r="Y263" s="47"/>
      <c r="Z263" s="47"/>
      <c r="AA263" s="100"/>
      <c r="AT263" s="21" t="s">
        <v>283</v>
      </c>
      <c r="AU263" s="21" t="s">
        <v>89</v>
      </c>
      <c r="AY263" s="21" t="s">
        <v>283</v>
      </c>
      <c r="BE263" s="152">
        <f>IF(U263="základní",N263,0)</f>
        <v>0</v>
      </c>
      <c r="BF263" s="152">
        <f>IF(U263="snížená",N263,0)</f>
        <v>0</v>
      </c>
      <c r="BG263" s="152">
        <f>IF(U263="zákl. přenesená",N263,0)</f>
        <v>0</v>
      </c>
      <c r="BH263" s="152">
        <f>IF(U263="sníž. přenesená",N263,0)</f>
        <v>0</v>
      </c>
      <c r="BI263" s="152">
        <f>IF(U263="nulová",N263,0)</f>
        <v>0</v>
      </c>
      <c r="BJ263" s="21" t="s">
        <v>89</v>
      </c>
      <c r="BK263" s="152">
        <f>L263*K263</f>
        <v>0</v>
      </c>
    </row>
    <row r="264" s="1" customFormat="1" ht="22.32" customHeight="1">
      <c r="B264" s="46"/>
      <c r="C264" s="243" t="s">
        <v>22</v>
      </c>
      <c r="D264" s="243" t="s">
        <v>192</v>
      </c>
      <c r="E264" s="244" t="s">
        <v>22</v>
      </c>
      <c r="F264" s="245" t="s">
        <v>22</v>
      </c>
      <c r="G264" s="245"/>
      <c r="H264" s="245"/>
      <c r="I264" s="245"/>
      <c r="J264" s="246" t="s">
        <v>22</v>
      </c>
      <c r="K264" s="247"/>
      <c r="L264" s="233"/>
      <c r="M264" s="235"/>
      <c r="N264" s="235">
        <f>BK264</f>
        <v>0</v>
      </c>
      <c r="O264" s="235"/>
      <c r="P264" s="235"/>
      <c r="Q264" s="235"/>
      <c r="R264" s="48"/>
      <c r="T264" s="236" t="s">
        <v>22</v>
      </c>
      <c r="U264" s="248" t="s">
        <v>46</v>
      </c>
      <c r="V264" s="72"/>
      <c r="W264" s="72"/>
      <c r="X264" s="72"/>
      <c r="Y264" s="72"/>
      <c r="Z264" s="72"/>
      <c r="AA264" s="74"/>
      <c r="AT264" s="21" t="s">
        <v>283</v>
      </c>
      <c r="AU264" s="21" t="s">
        <v>89</v>
      </c>
      <c r="AY264" s="21" t="s">
        <v>283</v>
      </c>
      <c r="BE264" s="152">
        <f>IF(U264="základní",N264,0)</f>
        <v>0</v>
      </c>
      <c r="BF264" s="152">
        <f>IF(U264="snížená",N264,0)</f>
        <v>0</v>
      </c>
      <c r="BG264" s="152">
        <f>IF(U264="zákl. přenesená",N264,0)</f>
        <v>0</v>
      </c>
      <c r="BH264" s="152">
        <f>IF(U264="sníž. přenesená",N264,0)</f>
        <v>0</v>
      </c>
      <c r="BI264" s="152">
        <f>IF(U264="nulová",N264,0)</f>
        <v>0</v>
      </c>
      <c r="BJ264" s="21" t="s">
        <v>89</v>
      </c>
      <c r="BK264" s="152">
        <f>L264*K264</f>
        <v>0</v>
      </c>
    </row>
    <row r="265" s="1" customFormat="1" ht="6.96" customHeight="1">
      <c r="B265" s="75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7"/>
    </row>
  </sheetData>
  <sheetProtection sheet="1" objects="1" scenarios="1" spinCount="10" saltValue="nR50tkhFNS4JQ33224vPkrnpVTgRjeyChjo3YUswcaOIrt9VHysjHWU5y6C5nvINUcezvWfccygeUG9oteCI4Q==" hashValue="SpcND2h+vd9xYoSxhHzDjrAThfTIPDpIBHedz8nFR5UQgFcB5/s/2kSOsLODm/ffrAJhjqC408aVXlu8t0Kncw==" algorithmName="SHA-512" password="CC35"/>
  <mergeCells count="359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N100:Q100"/>
    <mergeCell ref="N101:Q101"/>
    <mergeCell ref="N102:Q102"/>
    <mergeCell ref="N103:Q103"/>
    <mergeCell ref="N104:Q104"/>
    <mergeCell ref="N105:Q105"/>
    <mergeCell ref="N106:Q106"/>
    <mergeCell ref="N107:Q107"/>
    <mergeCell ref="N108:Q108"/>
    <mergeCell ref="N109:Q109"/>
    <mergeCell ref="N111:Q111"/>
    <mergeCell ref="D112:H112"/>
    <mergeCell ref="N112:Q112"/>
    <mergeCell ref="D113:H113"/>
    <mergeCell ref="N113:Q113"/>
    <mergeCell ref="D114:H114"/>
    <mergeCell ref="N114:Q114"/>
    <mergeCell ref="D115:H115"/>
    <mergeCell ref="N115:Q115"/>
    <mergeCell ref="D116:H116"/>
    <mergeCell ref="N116:Q116"/>
    <mergeCell ref="N117:Q117"/>
    <mergeCell ref="L119:Q119"/>
    <mergeCell ref="C125:Q125"/>
    <mergeCell ref="F127:P127"/>
    <mergeCell ref="F128:P128"/>
    <mergeCell ref="F129:P129"/>
    <mergeCell ref="M131:P131"/>
    <mergeCell ref="M133:Q133"/>
    <mergeCell ref="M134:Q134"/>
    <mergeCell ref="F136:I136"/>
    <mergeCell ref="L136:M136"/>
    <mergeCell ref="N136:Q136"/>
    <mergeCell ref="F140:I140"/>
    <mergeCell ref="L140:M140"/>
    <mergeCell ref="N140:Q140"/>
    <mergeCell ref="F141:I141"/>
    <mergeCell ref="F142:I142"/>
    <mergeCell ref="L142:M142"/>
    <mergeCell ref="N142:Q142"/>
    <mergeCell ref="F143:I143"/>
    <mergeCell ref="F145:I145"/>
    <mergeCell ref="L145:M145"/>
    <mergeCell ref="N145:Q145"/>
    <mergeCell ref="F146:I146"/>
    <mergeCell ref="L146:M146"/>
    <mergeCell ref="N146:Q146"/>
    <mergeCell ref="F147:I147"/>
    <mergeCell ref="F148:I148"/>
    <mergeCell ref="L148:M148"/>
    <mergeCell ref="N148:Q148"/>
    <mergeCell ref="F149:I149"/>
    <mergeCell ref="F150:I150"/>
    <mergeCell ref="L150:M150"/>
    <mergeCell ref="N150:Q150"/>
    <mergeCell ref="F151:I151"/>
    <mergeCell ref="F152:I152"/>
    <mergeCell ref="L152:M152"/>
    <mergeCell ref="N152:Q152"/>
    <mergeCell ref="F153:I153"/>
    <mergeCell ref="F154:I154"/>
    <mergeCell ref="L154:M154"/>
    <mergeCell ref="N154:Q154"/>
    <mergeCell ref="F155:I155"/>
    <mergeCell ref="F156:I156"/>
    <mergeCell ref="L156:M156"/>
    <mergeCell ref="N156:Q156"/>
    <mergeCell ref="F157:I157"/>
    <mergeCell ref="F158:I158"/>
    <mergeCell ref="L158:M158"/>
    <mergeCell ref="N158:Q158"/>
    <mergeCell ref="F159:I159"/>
    <mergeCell ref="F160:I160"/>
    <mergeCell ref="L160:M160"/>
    <mergeCell ref="N160:Q160"/>
    <mergeCell ref="F161:I161"/>
    <mergeCell ref="L161:M161"/>
    <mergeCell ref="N161:Q161"/>
    <mergeCell ref="F162:I162"/>
    <mergeCell ref="F163:I163"/>
    <mergeCell ref="L163:M163"/>
    <mergeCell ref="N163:Q163"/>
    <mergeCell ref="F164:I164"/>
    <mergeCell ref="F165:I165"/>
    <mergeCell ref="L165:M165"/>
    <mergeCell ref="N165:Q165"/>
    <mergeCell ref="F166:I166"/>
    <mergeCell ref="L166:M166"/>
    <mergeCell ref="N166:Q166"/>
    <mergeCell ref="F167:I167"/>
    <mergeCell ref="F168:I168"/>
    <mergeCell ref="L168:M168"/>
    <mergeCell ref="N168:Q168"/>
    <mergeCell ref="F169:I169"/>
    <mergeCell ref="F170:I170"/>
    <mergeCell ref="L170:M170"/>
    <mergeCell ref="N170:Q170"/>
    <mergeCell ref="F171:I171"/>
    <mergeCell ref="L171:M171"/>
    <mergeCell ref="N171:Q171"/>
    <mergeCell ref="F172:I172"/>
    <mergeCell ref="F174:I174"/>
    <mergeCell ref="L174:M174"/>
    <mergeCell ref="N174:Q174"/>
    <mergeCell ref="F176:I176"/>
    <mergeCell ref="L176:M176"/>
    <mergeCell ref="N176:Q176"/>
    <mergeCell ref="F177:I177"/>
    <mergeCell ref="L177:M177"/>
    <mergeCell ref="N177:Q177"/>
    <mergeCell ref="F179:I179"/>
    <mergeCell ref="L179:M179"/>
    <mergeCell ref="N179:Q179"/>
    <mergeCell ref="F181:I181"/>
    <mergeCell ref="L181:M181"/>
    <mergeCell ref="N181:Q181"/>
    <mergeCell ref="F182:I182"/>
    <mergeCell ref="L182:M182"/>
    <mergeCell ref="N182:Q182"/>
    <mergeCell ref="F183:I183"/>
    <mergeCell ref="F184:I184"/>
    <mergeCell ref="L184:M184"/>
    <mergeCell ref="N184:Q184"/>
    <mergeCell ref="F185:I185"/>
    <mergeCell ref="F188:I188"/>
    <mergeCell ref="L188:M188"/>
    <mergeCell ref="N188:Q188"/>
    <mergeCell ref="F189:I189"/>
    <mergeCell ref="L189:M189"/>
    <mergeCell ref="N189:Q189"/>
    <mergeCell ref="F190:I190"/>
    <mergeCell ref="F192:I192"/>
    <mergeCell ref="L192:M192"/>
    <mergeCell ref="N192:Q192"/>
    <mergeCell ref="F193:I193"/>
    <mergeCell ref="L193:M193"/>
    <mergeCell ref="N193:Q193"/>
    <mergeCell ref="F194:I194"/>
    <mergeCell ref="L194:M194"/>
    <mergeCell ref="N194:Q194"/>
    <mergeCell ref="F195:I195"/>
    <mergeCell ref="L195:M195"/>
    <mergeCell ref="N195:Q195"/>
    <mergeCell ref="F196:I196"/>
    <mergeCell ref="L196:M196"/>
    <mergeCell ref="N196:Q196"/>
    <mergeCell ref="F197:I197"/>
    <mergeCell ref="L197:M197"/>
    <mergeCell ref="N197:Q197"/>
    <mergeCell ref="F199:I199"/>
    <mergeCell ref="L199:M199"/>
    <mergeCell ref="N199:Q199"/>
    <mergeCell ref="F201:I201"/>
    <mergeCell ref="L201:M201"/>
    <mergeCell ref="N201:Q201"/>
    <mergeCell ref="F202:I202"/>
    <mergeCell ref="L202:M202"/>
    <mergeCell ref="N202:Q202"/>
    <mergeCell ref="F203:I203"/>
    <mergeCell ref="F204:I204"/>
    <mergeCell ref="L204:M204"/>
    <mergeCell ref="N204:Q204"/>
    <mergeCell ref="F205:I205"/>
    <mergeCell ref="F208:I208"/>
    <mergeCell ref="L208:M208"/>
    <mergeCell ref="N208:Q208"/>
    <mergeCell ref="F209:I209"/>
    <mergeCell ref="L209:M209"/>
    <mergeCell ref="N209:Q209"/>
    <mergeCell ref="F210:I210"/>
    <mergeCell ref="L210:M210"/>
    <mergeCell ref="N210:Q210"/>
    <mergeCell ref="F211:I211"/>
    <mergeCell ref="L211:M211"/>
    <mergeCell ref="N211:Q211"/>
    <mergeCell ref="F212:I212"/>
    <mergeCell ref="L212:M212"/>
    <mergeCell ref="N212:Q212"/>
    <mergeCell ref="F213:I213"/>
    <mergeCell ref="L213:M213"/>
    <mergeCell ref="N213:Q213"/>
    <mergeCell ref="F215:I215"/>
    <mergeCell ref="L215:M215"/>
    <mergeCell ref="N215:Q215"/>
    <mergeCell ref="F216:I216"/>
    <mergeCell ref="F217:I217"/>
    <mergeCell ref="L217:M217"/>
    <mergeCell ref="N217:Q217"/>
    <mergeCell ref="F218:I218"/>
    <mergeCell ref="F219:I219"/>
    <mergeCell ref="L219:M219"/>
    <mergeCell ref="N219:Q219"/>
    <mergeCell ref="F220:I220"/>
    <mergeCell ref="F221:I221"/>
    <mergeCell ref="L221:M221"/>
    <mergeCell ref="N221:Q221"/>
    <mergeCell ref="F222:I222"/>
    <mergeCell ref="F223:I223"/>
    <mergeCell ref="L223:M223"/>
    <mergeCell ref="N223:Q223"/>
    <mergeCell ref="F224:I224"/>
    <mergeCell ref="F225:I225"/>
    <mergeCell ref="L225:M225"/>
    <mergeCell ref="N225:Q225"/>
    <mergeCell ref="F226:I226"/>
    <mergeCell ref="F227:I227"/>
    <mergeCell ref="L227:M227"/>
    <mergeCell ref="N227:Q227"/>
    <mergeCell ref="F230:I230"/>
    <mergeCell ref="L230:M230"/>
    <mergeCell ref="N230:Q230"/>
    <mergeCell ref="F231:I231"/>
    <mergeCell ref="L231:M231"/>
    <mergeCell ref="N231:Q231"/>
    <mergeCell ref="F232:I232"/>
    <mergeCell ref="L232:M232"/>
    <mergeCell ref="N232:Q232"/>
    <mergeCell ref="F233:I233"/>
    <mergeCell ref="L233:M233"/>
    <mergeCell ref="N233:Q233"/>
    <mergeCell ref="F234:I234"/>
    <mergeCell ref="L234:M234"/>
    <mergeCell ref="N234:Q234"/>
    <mergeCell ref="F235:I235"/>
    <mergeCell ref="L235:M235"/>
    <mergeCell ref="N235:Q235"/>
    <mergeCell ref="F237:I237"/>
    <mergeCell ref="L237:M237"/>
    <mergeCell ref="N237:Q237"/>
    <mergeCell ref="F238:I238"/>
    <mergeCell ref="L238:M238"/>
    <mergeCell ref="N238:Q238"/>
    <mergeCell ref="F239:I239"/>
    <mergeCell ref="F240:I240"/>
    <mergeCell ref="L240:M240"/>
    <mergeCell ref="N240:Q240"/>
    <mergeCell ref="F241:I241"/>
    <mergeCell ref="F242:I242"/>
    <mergeCell ref="L242:M242"/>
    <mergeCell ref="N242:Q242"/>
    <mergeCell ref="F243:I243"/>
    <mergeCell ref="F244:I244"/>
    <mergeCell ref="L244:M244"/>
    <mergeCell ref="N244:Q244"/>
    <mergeCell ref="F245:I245"/>
    <mergeCell ref="F246:I246"/>
    <mergeCell ref="L246:M246"/>
    <mergeCell ref="N246:Q246"/>
    <mergeCell ref="F247:I247"/>
    <mergeCell ref="F248:I248"/>
    <mergeCell ref="L248:M248"/>
    <mergeCell ref="N248:Q248"/>
    <mergeCell ref="F249:I249"/>
    <mergeCell ref="F250:I250"/>
    <mergeCell ref="L250:M250"/>
    <mergeCell ref="N250:Q250"/>
    <mergeCell ref="F251:I251"/>
    <mergeCell ref="F252:I252"/>
    <mergeCell ref="L252:M252"/>
    <mergeCell ref="N252:Q252"/>
    <mergeCell ref="F253:I253"/>
    <mergeCell ref="F254:I254"/>
    <mergeCell ref="L254:M254"/>
    <mergeCell ref="N254:Q254"/>
    <mergeCell ref="F255:I255"/>
    <mergeCell ref="F256:I256"/>
    <mergeCell ref="L256:M256"/>
    <mergeCell ref="N256:Q256"/>
    <mergeCell ref="F258:I258"/>
    <mergeCell ref="L258:M258"/>
    <mergeCell ref="N258:Q258"/>
    <mergeCell ref="F260:I260"/>
    <mergeCell ref="L260:M260"/>
    <mergeCell ref="N260:Q260"/>
    <mergeCell ref="F261:I261"/>
    <mergeCell ref="L261:M261"/>
    <mergeCell ref="N261:Q261"/>
    <mergeCell ref="F262:I262"/>
    <mergeCell ref="L262:M262"/>
    <mergeCell ref="N262:Q262"/>
    <mergeCell ref="F263:I263"/>
    <mergeCell ref="L263:M263"/>
    <mergeCell ref="N263:Q263"/>
    <mergeCell ref="F264:I264"/>
    <mergeCell ref="L264:M264"/>
    <mergeCell ref="N264:Q264"/>
    <mergeCell ref="N137:Q137"/>
    <mergeCell ref="N138:Q138"/>
    <mergeCell ref="N139:Q139"/>
    <mergeCell ref="N144:Q144"/>
    <mergeCell ref="N173:Q173"/>
    <mergeCell ref="N175:Q175"/>
    <mergeCell ref="N178:Q178"/>
    <mergeCell ref="N180:Q180"/>
    <mergeCell ref="N186:Q186"/>
    <mergeCell ref="N187:Q187"/>
    <mergeCell ref="N191:Q191"/>
    <mergeCell ref="N198:Q198"/>
    <mergeCell ref="N200:Q200"/>
    <mergeCell ref="N206:Q206"/>
    <mergeCell ref="N207:Q207"/>
    <mergeCell ref="N214:Q214"/>
    <mergeCell ref="N228:Q228"/>
    <mergeCell ref="N229:Q229"/>
    <mergeCell ref="N236:Q236"/>
    <mergeCell ref="N257:Q257"/>
    <mergeCell ref="N259:Q259"/>
    <mergeCell ref="H1:K1"/>
    <mergeCell ref="S2:AC2"/>
  </mergeCells>
  <dataValidations count="2">
    <dataValidation type="list" allowBlank="1" showInputMessage="1" showErrorMessage="1" error="Povoleny jsou hodnoty K, M." sqref="D260:D265">
      <formula1>"K, M"</formula1>
    </dataValidation>
    <dataValidation type="list" allowBlank="1" showInputMessage="1" showErrorMessage="1" error="Povoleny jsou hodnoty základní, snížená, zákl. přenesená, sníž. přenesená, nulová." sqref="U260:U265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36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109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284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1084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N96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ROUND((((SUM(BE96:BE103)+SUM(BE122:BE181))+SUM(BE183:BE187))),2)</f>
        <v>0</v>
      </c>
      <c r="I33" s="47"/>
      <c r="J33" s="47"/>
      <c r="K33" s="47"/>
      <c r="L33" s="47"/>
      <c r="M33" s="170">
        <f>ROUND(((ROUND((SUM(BE96:BE103)+SUM(BE122:BE181)), 2)*F33)+SUM(BE183:BE187)*F33),2)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ROUND((((SUM(BF96:BF103)+SUM(BF122:BF181))+SUM(BF183:BF187))),2)</f>
        <v>0</v>
      </c>
      <c r="I34" s="47"/>
      <c r="J34" s="47"/>
      <c r="K34" s="47"/>
      <c r="L34" s="47"/>
      <c r="M34" s="170">
        <f>ROUND(((ROUND((SUM(BF96:BF103)+SUM(BF122:BF181)), 2)*F34)+SUM(BF183:BF187)*F34),2)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ROUND((((SUM(BG96:BG103)+SUM(BG122:BG181))+SUM(BG183:BG187))),2)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ROUND((((SUM(BH96:BH103)+SUM(BH122:BH181))+SUM(BH183:BH187))),2)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ROUND((((SUM(BI96:BI103)+SUM(BI122:BI181))+SUM(BI183:BI187))),2)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284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N122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1085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N123</f>
        <v>0</v>
      </c>
      <c r="O90" s="184"/>
      <c r="P90" s="184"/>
      <c r="Q90" s="184"/>
      <c r="R90" s="187"/>
      <c r="T90" s="188"/>
      <c r="U90" s="188"/>
    </row>
    <row r="91" s="8" customFormat="1" ht="19.92" customHeight="1">
      <c r="B91" s="189"/>
      <c r="C91" s="134"/>
      <c r="D91" s="147" t="s">
        <v>1086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N124</f>
        <v>0</v>
      </c>
      <c r="O91" s="134"/>
      <c r="P91" s="134"/>
      <c r="Q91" s="134"/>
      <c r="R91" s="190"/>
      <c r="T91" s="191"/>
      <c r="U91" s="191"/>
    </row>
    <row r="92" s="8" customFormat="1" ht="19.92" customHeight="1">
      <c r="B92" s="189"/>
      <c r="C92" s="134"/>
      <c r="D92" s="147" t="s">
        <v>1087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6">
        <f>N145</f>
        <v>0</v>
      </c>
      <c r="O92" s="134"/>
      <c r="P92" s="134"/>
      <c r="Q92" s="134"/>
      <c r="R92" s="190"/>
      <c r="T92" s="191"/>
      <c r="U92" s="191"/>
    </row>
    <row r="93" s="8" customFormat="1" ht="19.92" customHeight="1">
      <c r="B93" s="189"/>
      <c r="C93" s="134"/>
      <c r="D93" s="147" t="s">
        <v>1088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6">
        <f>N164</f>
        <v>0</v>
      </c>
      <c r="O93" s="134"/>
      <c r="P93" s="134"/>
      <c r="Q93" s="134"/>
      <c r="R93" s="190"/>
      <c r="T93" s="191"/>
      <c r="U93" s="191"/>
    </row>
    <row r="94" s="7" customFormat="1" ht="21.84" customHeight="1">
      <c r="B94" s="183"/>
      <c r="C94" s="184"/>
      <c r="D94" s="185" t="s">
        <v>167</v>
      </c>
      <c r="E94" s="184"/>
      <c r="F94" s="184"/>
      <c r="G94" s="184"/>
      <c r="H94" s="184"/>
      <c r="I94" s="184"/>
      <c r="J94" s="184"/>
      <c r="K94" s="184"/>
      <c r="L94" s="184"/>
      <c r="M94" s="184"/>
      <c r="N94" s="192">
        <f>N182</f>
        <v>0</v>
      </c>
      <c r="O94" s="184"/>
      <c r="P94" s="184"/>
      <c r="Q94" s="184"/>
      <c r="R94" s="187"/>
      <c r="T94" s="188"/>
      <c r="U94" s="188"/>
    </row>
    <row r="95" s="1" customFormat="1" ht="21.84" customHeight="1">
      <c r="B95" s="46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8"/>
      <c r="T95" s="179"/>
      <c r="U95" s="179"/>
    </row>
    <row r="96" s="1" customFormat="1" ht="29.28" customHeight="1">
      <c r="B96" s="46"/>
      <c r="C96" s="181" t="s">
        <v>168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182">
        <f>ROUND(N97+N98+N99+N100+N101+N102,2)</f>
        <v>0</v>
      </c>
      <c r="O96" s="193"/>
      <c r="P96" s="193"/>
      <c r="Q96" s="193"/>
      <c r="R96" s="48"/>
      <c r="T96" s="194"/>
      <c r="U96" s="195" t="s">
        <v>45</v>
      </c>
    </row>
    <row r="97" s="1" customFormat="1" ht="18" customHeight="1">
      <c r="B97" s="46"/>
      <c r="C97" s="47"/>
      <c r="D97" s="153" t="s">
        <v>169</v>
      </c>
      <c r="E97" s="147"/>
      <c r="F97" s="147"/>
      <c r="G97" s="147"/>
      <c r="H97" s="147"/>
      <c r="I97" s="47"/>
      <c r="J97" s="47"/>
      <c r="K97" s="47"/>
      <c r="L97" s="47"/>
      <c r="M97" s="47"/>
      <c r="N97" s="148">
        <f>ROUND(N89*T97,2)</f>
        <v>0</v>
      </c>
      <c r="O97" s="136"/>
      <c r="P97" s="136"/>
      <c r="Q97" s="136"/>
      <c r="R97" s="48"/>
      <c r="S97" s="196"/>
      <c r="T97" s="197"/>
      <c r="U97" s="198" t="s">
        <v>46</v>
      </c>
      <c r="V97" s="199"/>
      <c r="W97" s="199"/>
      <c r="X97" s="199"/>
      <c r="Y97" s="199"/>
      <c r="Z97" s="199"/>
      <c r="AA97" s="199"/>
      <c r="AB97" s="199"/>
      <c r="AC97" s="199"/>
      <c r="AD97" s="199"/>
      <c r="AE97" s="199"/>
      <c r="AF97" s="199"/>
      <c r="AG97" s="199"/>
      <c r="AH97" s="199"/>
      <c r="AI97" s="199"/>
      <c r="AJ97" s="199"/>
      <c r="AK97" s="199"/>
      <c r="AL97" s="199"/>
      <c r="AM97" s="199"/>
      <c r="AN97" s="199"/>
      <c r="AO97" s="199"/>
      <c r="AP97" s="199"/>
      <c r="AQ97" s="199"/>
      <c r="AR97" s="199"/>
      <c r="AS97" s="199"/>
      <c r="AT97" s="199"/>
      <c r="AU97" s="199"/>
      <c r="AV97" s="199"/>
      <c r="AW97" s="199"/>
      <c r="AX97" s="199"/>
      <c r="AY97" s="200" t="s">
        <v>88</v>
      </c>
      <c r="AZ97" s="199"/>
      <c r="BA97" s="199"/>
      <c r="BB97" s="199"/>
      <c r="BC97" s="199"/>
      <c r="BD97" s="199"/>
      <c r="BE97" s="201">
        <f>IF(U97="základní",N97,0)</f>
        <v>0</v>
      </c>
      <c r="BF97" s="201">
        <f>IF(U97="snížená",N97,0)</f>
        <v>0</v>
      </c>
      <c r="BG97" s="201">
        <f>IF(U97="zákl. přenesená",N97,0)</f>
        <v>0</v>
      </c>
      <c r="BH97" s="201">
        <f>IF(U97="sníž. přenesená",N97,0)</f>
        <v>0</v>
      </c>
      <c r="BI97" s="201">
        <f>IF(U97="nulová",N97,0)</f>
        <v>0</v>
      </c>
      <c r="BJ97" s="200" t="s">
        <v>89</v>
      </c>
      <c r="BK97" s="199"/>
      <c r="BL97" s="199"/>
      <c r="BM97" s="199"/>
    </row>
    <row r="98" s="1" customFormat="1" ht="18" customHeight="1">
      <c r="B98" s="46"/>
      <c r="C98" s="47"/>
      <c r="D98" s="153" t="s">
        <v>170</v>
      </c>
      <c r="E98" s="147"/>
      <c r="F98" s="147"/>
      <c r="G98" s="147"/>
      <c r="H98" s="147"/>
      <c r="I98" s="47"/>
      <c r="J98" s="47"/>
      <c r="K98" s="47"/>
      <c r="L98" s="47"/>
      <c r="M98" s="47"/>
      <c r="N98" s="148">
        <f>ROUND(N89*T98,2)</f>
        <v>0</v>
      </c>
      <c r="O98" s="136"/>
      <c r="P98" s="136"/>
      <c r="Q98" s="136"/>
      <c r="R98" s="48"/>
      <c r="S98" s="196"/>
      <c r="T98" s="197"/>
      <c r="U98" s="198" t="s">
        <v>46</v>
      </c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199"/>
      <c r="AH98" s="199"/>
      <c r="AI98" s="199"/>
      <c r="AJ98" s="199"/>
      <c r="AK98" s="199"/>
      <c r="AL98" s="199"/>
      <c r="AM98" s="199"/>
      <c r="AN98" s="199"/>
      <c r="AO98" s="199"/>
      <c r="AP98" s="199"/>
      <c r="AQ98" s="199"/>
      <c r="AR98" s="199"/>
      <c r="AS98" s="199"/>
      <c r="AT98" s="199"/>
      <c r="AU98" s="199"/>
      <c r="AV98" s="199"/>
      <c r="AW98" s="199"/>
      <c r="AX98" s="199"/>
      <c r="AY98" s="200" t="s">
        <v>88</v>
      </c>
      <c r="AZ98" s="199"/>
      <c r="BA98" s="199"/>
      <c r="BB98" s="199"/>
      <c r="BC98" s="199"/>
      <c r="BD98" s="199"/>
      <c r="BE98" s="201">
        <f>IF(U98="základní",N98,0)</f>
        <v>0</v>
      </c>
      <c r="BF98" s="201">
        <f>IF(U98="snížená",N98,0)</f>
        <v>0</v>
      </c>
      <c r="BG98" s="201">
        <f>IF(U98="zákl. přenesená",N98,0)</f>
        <v>0</v>
      </c>
      <c r="BH98" s="201">
        <f>IF(U98="sníž. přenesená",N98,0)</f>
        <v>0</v>
      </c>
      <c r="BI98" s="201">
        <f>IF(U98="nulová",N98,0)</f>
        <v>0</v>
      </c>
      <c r="BJ98" s="200" t="s">
        <v>89</v>
      </c>
      <c r="BK98" s="199"/>
      <c r="BL98" s="199"/>
      <c r="BM98" s="199"/>
    </row>
    <row r="99" s="1" customFormat="1" ht="18" customHeight="1">
      <c r="B99" s="46"/>
      <c r="C99" s="47"/>
      <c r="D99" s="153" t="s">
        <v>171</v>
      </c>
      <c r="E99" s="147"/>
      <c r="F99" s="147"/>
      <c r="G99" s="147"/>
      <c r="H99" s="147"/>
      <c r="I99" s="47"/>
      <c r="J99" s="47"/>
      <c r="K99" s="47"/>
      <c r="L99" s="47"/>
      <c r="M99" s="47"/>
      <c r="N99" s="148">
        <f>ROUND(N89*T99,2)</f>
        <v>0</v>
      </c>
      <c r="O99" s="136"/>
      <c r="P99" s="136"/>
      <c r="Q99" s="136"/>
      <c r="R99" s="48"/>
      <c r="S99" s="196"/>
      <c r="T99" s="197"/>
      <c r="U99" s="198" t="s">
        <v>46</v>
      </c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199"/>
      <c r="AL99" s="199"/>
      <c r="AM99" s="199"/>
      <c r="AN99" s="199"/>
      <c r="AO99" s="199"/>
      <c r="AP99" s="199"/>
      <c r="AQ99" s="199"/>
      <c r="AR99" s="199"/>
      <c r="AS99" s="199"/>
      <c r="AT99" s="199"/>
      <c r="AU99" s="199"/>
      <c r="AV99" s="199"/>
      <c r="AW99" s="199"/>
      <c r="AX99" s="199"/>
      <c r="AY99" s="200" t="s">
        <v>88</v>
      </c>
      <c r="AZ99" s="199"/>
      <c r="BA99" s="199"/>
      <c r="BB99" s="199"/>
      <c r="BC99" s="199"/>
      <c r="BD99" s="199"/>
      <c r="BE99" s="201">
        <f>IF(U99="základní",N99,0)</f>
        <v>0</v>
      </c>
      <c r="BF99" s="201">
        <f>IF(U99="snížená",N99,0)</f>
        <v>0</v>
      </c>
      <c r="BG99" s="201">
        <f>IF(U99="zákl. přenesená",N99,0)</f>
        <v>0</v>
      </c>
      <c r="BH99" s="201">
        <f>IF(U99="sníž. přenesená",N99,0)</f>
        <v>0</v>
      </c>
      <c r="BI99" s="201">
        <f>IF(U99="nulová",N99,0)</f>
        <v>0</v>
      </c>
      <c r="BJ99" s="200" t="s">
        <v>89</v>
      </c>
      <c r="BK99" s="199"/>
      <c r="BL99" s="199"/>
      <c r="BM99" s="199"/>
    </row>
    <row r="100" s="1" customFormat="1" ht="18" customHeight="1">
      <c r="B100" s="46"/>
      <c r="C100" s="47"/>
      <c r="D100" s="153" t="s">
        <v>172</v>
      </c>
      <c r="E100" s="147"/>
      <c r="F100" s="147"/>
      <c r="G100" s="147"/>
      <c r="H100" s="147"/>
      <c r="I100" s="47"/>
      <c r="J100" s="47"/>
      <c r="K100" s="47"/>
      <c r="L100" s="47"/>
      <c r="M100" s="47"/>
      <c r="N100" s="148">
        <f>ROUND(N89*T100,2)</f>
        <v>0</v>
      </c>
      <c r="O100" s="136"/>
      <c r="P100" s="136"/>
      <c r="Q100" s="136"/>
      <c r="R100" s="48"/>
      <c r="S100" s="196"/>
      <c r="T100" s="197"/>
      <c r="U100" s="198" t="s">
        <v>46</v>
      </c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199"/>
      <c r="AP100" s="199"/>
      <c r="AQ100" s="199"/>
      <c r="AR100" s="199"/>
      <c r="AS100" s="199"/>
      <c r="AT100" s="199"/>
      <c r="AU100" s="199"/>
      <c r="AV100" s="199"/>
      <c r="AW100" s="199"/>
      <c r="AX100" s="199"/>
      <c r="AY100" s="200" t="s">
        <v>88</v>
      </c>
      <c r="AZ100" s="199"/>
      <c r="BA100" s="199"/>
      <c r="BB100" s="199"/>
      <c r="BC100" s="199"/>
      <c r="BD100" s="199"/>
      <c r="BE100" s="201">
        <f>IF(U100="základní",N100,0)</f>
        <v>0</v>
      </c>
      <c r="BF100" s="201">
        <f>IF(U100="snížená",N100,0)</f>
        <v>0</v>
      </c>
      <c r="BG100" s="201">
        <f>IF(U100="zákl. přenesená",N100,0)</f>
        <v>0</v>
      </c>
      <c r="BH100" s="201">
        <f>IF(U100="sníž. přenesená",N100,0)</f>
        <v>0</v>
      </c>
      <c r="BI100" s="201">
        <f>IF(U100="nulová",N100,0)</f>
        <v>0</v>
      </c>
      <c r="BJ100" s="200" t="s">
        <v>89</v>
      </c>
      <c r="BK100" s="199"/>
      <c r="BL100" s="199"/>
      <c r="BM100" s="199"/>
    </row>
    <row r="101" s="1" customFormat="1" ht="18" customHeight="1">
      <c r="B101" s="46"/>
      <c r="C101" s="47"/>
      <c r="D101" s="153" t="s">
        <v>173</v>
      </c>
      <c r="E101" s="147"/>
      <c r="F101" s="147"/>
      <c r="G101" s="147"/>
      <c r="H101" s="147"/>
      <c r="I101" s="47"/>
      <c r="J101" s="47"/>
      <c r="K101" s="47"/>
      <c r="L101" s="47"/>
      <c r="M101" s="47"/>
      <c r="N101" s="148">
        <f>ROUND(N89*T101,2)</f>
        <v>0</v>
      </c>
      <c r="O101" s="136"/>
      <c r="P101" s="136"/>
      <c r="Q101" s="136"/>
      <c r="R101" s="48"/>
      <c r="S101" s="196"/>
      <c r="T101" s="197"/>
      <c r="U101" s="198" t="s">
        <v>46</v>
      </c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199"/>
      <c r="AL101" s="199"/>
      <c r="AM101" s="199"/>
      <c r="AN101" s="199"/>
      <c r="AO101" s="199"/>
      <c r="AP101" s="199"/>
      <c r="AQ101" s="199"/>
      <c r="AR101" s="199"/>
      <c r="AS101" s="199"/>
      <c r="AT101" s="199"/>
      <c r="AU101" s="199"/>
      <c r="AV101" s="199"/>
      <c r="AW101" s="199"/>
      <c r="AX101" s="199"/>
      <c r="AY101" s="200" t="s">
        <v>88</v>
      </c>
      <c r="AZ101" s="199"/>
      <c r="BA101" s="199"/>
      <c r="BB101" s="199"/>
      <c r="BC101" s="199"/>
      <c r="BD101" s="199"/>
      <c r="BE101" s="201">
        <f>IF(U101="základní",N101,0)</f>
        <v>0</v>
      </c>
      <c r="BF101" s="201">
        <f>IF(U101="snížená",N101,0)</f>
        <v>0</v>
      </c>
      <c r="BG101" s="201">
        <f>IF(U101="zákl. přenesená",N101,0)</f>
        <v>0</v>
      </c>
      <c r="BH101" s="201">
        <f>IF(U101="sníž. přenesená",N101,0)</f>
        <v>0</v>
      </c>
      <c r="BI101" s="201">
        <f>IF(U101="nulová",N101,0)</f>
        <v>0</v>
      </c>
      <c r="BJ101" s="200" t="s">
        <v>89</v>
      </c>
      <c r="BK101" s="199"/>
      <c r="BL101" s="199"/>
      <c r="BM101" s="199"/>
    </row>
    <row r="102" s="1" customFormat="1" ht="18" customHeight="1">
      <c r="B102" s="46"/>
      <c r="C102" s="47"/>
      <c r="D102" s="147" t="s">
        <v>174</v>
      </c>
      <c r="E102" s="47"/>
      <c r="F102" s="47"/>
      <c r="G102" s="47"/>
      <c r="H102" s="47"/>
      <c r="I102" s="47"/>
      <c r="J102" s="47"/>
      <c r="K102" s="47"/>
      <c r="L102" s="47"/>
      <c r="M102" s="47"/>
      <c r="N102" s="148">
        <f>ROUND(N89*T102,2)</f>
        <v>0</v>
      </c>
      <c r="O102" s="136"/>
      <c r="P102" s="136"/>
      <c r="Q102" s="136"/>
      <c r="R102" s="48"/>
      <c r="S102" s="196"/>
      <c r="T102" s="202"/>
      <c r="U102" s="203" t="s">
        <v>46</v>
      </c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199"/>
      <c r="AL102" s="199"/>
      <c r="AM102" s="199"/>
      <c r="AN102" s="199"/>
      <c r="AO102" s="199"/>
      <c r="AP102" s="199"/>
      <c r="AQ102" s="199"/>
      <c r="AR102" s="199"/>
      <c r="AS102" s="199"/>
      <c r="AT102" s="199"/>
      <c r="AU102" s="199"/>
      <c r="AV102" s="199"/>
      <c r="AW102" s="199"/>
      <c r="AX102" s="199"/>
      <c r="AY102" s="200" t="s">
        <v>175</v>
      </c>
      <c r="AZ102" s="199"/>
      <c r="BA102" s="199"/>
      <c r="BB102" s="199"/>
      <c r="BC102" s="199"/>
      <c r="BD102" s="199"/>
      <c r="BE102" s="201">
        <f>IF(U102="základní",N102,0)</f>
        <v>0</v>
      </c>
      <c r="BF102" s="201">
        <f>IF(U102="snížená",N102,0)</f>
        <v>0</v>
      </c>
      <c r="BG102" s="201">
        <f>IF(U102="zákl. přenesená",N102,0)</f>
        <v>0</v>
      </c>
      <c r="BH102" s="201">
        <f>IF(U102="sníž. přenesená",N102,0)</f>
        <v>0</v>
      </c>
      <c r="BI102" s="201">
        <f>IF(U102="nulová",N102,0)</f>
        <v>0</v>
      </c>
      <c r="BJ102" s="200" t="s">
        <v>89</v>
      </c>
      <c r="BK102" s="199"/>
      <c r="BL102" s="199"/>
      <c r="BM102" s="199"/>
    </row>
    <row r="103" s="1" customFormat="1">
      <c r="B103" s="46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8"/>
      <c r="T103" s="179"/>
      <c r="U103" s="179"/>
    </row>
    <row r="104" s="1" customFormat="1" ht="29.28" customHeight="1">
      <c r="B104" s="46"/>
      <c r="C104" s="158" t="s">
        <v>143</v>
      </c>
      <c r="D104" s="159"/>
      <c r="E104" s="159"/>
      <c r="F104" s="159"/>
      <c r="G104" s="159"/>
      <c r="H104" s="159"/>
      <c r="I104" s="159"/>
      <c r="J104" s="159"/>
      <c r="K104" s="159"/>
      <c r="L104" s="160">
        <f>ROUND(SUM(N89+N96),2)</f>
        <v>0</v>
      </c>
      <c r="M104" s="160"/>
      <c r="N104" s="160"/>
      <c r="O104" s="160"/>
      <c r="P104" s="160"/>
      <c r="Q104" s="160"/>
      <c r="R104" s="48"/>
      <c r="T104" s="179"/>
      <c r="U104" s="179"/>
    </row>
    <row r="105" s="1" customFormat="1" ht="6.96" customHeight="1">
      <c r="B105" s="75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7"/>
      <c r="T105" s="179"/>
      <c r="U105" s="179"/>
    </row>
    <row r="109" s="1" customFormat="1" ht="6.96" customHeight="1">
      <c r="B109" s="78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80"/>
    </row>
    <row r="110" s="1" customFormat="1" ht="36.96" customHeight="1">
      <c r="B110" s="46"/>
      <c r="C110" s="26" t="s">
        <v>176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8"/>
    </row>
    <row r="111" s="1" customFormat="1" ht="6.96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8"/>
    </row>
    <row r="112" s="1" customFormat="1" ht="30" customHeight="1">
      <c r="B112" s="46"/>
      <c r="C112" s="38" t="s">
        <v>19</v>
      </c>
      <c r="D112" s="47"/>
      <c r="E112" s="47"/>
      <c r="F112" s="163">
        <f>F6</f>
        <v>0</v>
      </c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47"/>
      <c r="R112" s="48"/>
    </row>
    <row r="113" ht="30" customHeight="1">
      <c r="B113" s="25"/>
      <c r="C113" s="38" t="s">
        <v>150</v>
      </c>
      <c r="D113" s="31"/>
      <c r="E113" s="31"/>
      <c r="F113" s="163" t="s">
        <v>284</v>
      </c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28"/>
    </row>
    <row r="114" s="1" customFormat="1" ht="36.96" customHeight="1">
      <c r="B114" s="46"/>
      <c r="C114" s="85" t="s">
        <v>285</v>
      </c>
      <c r="D114" s="47"/>
      <c r="E114" s="47"/>
      <c r="F114" s="87">
        <f>F8</f>
        <v>0</v>
      </c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8"/>
    </row>
    <row r="115" s="1" customFormat="1" ht="6.96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8"/>
    </row>
    <row r="116" s="1" customFormat="1" ht="18" customHeight="1">
      <c r="B116" s="46"/>
      <c r="C116" s="38" t="s">
        <v>24</v>
      </c>
      <c r="D116" s="47"/>
      <c r="E116" s="47"/>
      <c r="F116" s="33">
        <f>F10</f>
        <v>0</v>
      </c>
      <c r="G116" s="47"/>
      <c r="H116" s="47"/>
      <c r="I116" s="47"/>
      <c r="J116" s="47"/>
      <c r="K116" s="38" t="s">
        <v>26</v>
      </c>
      <c r="L116" s="47"/>
      <c r="M116" s="90">
        <f>IF(O10="","",O10)</f>
        <v>0</v>
      </c>
      <c r="N116" s="90"/>
      <c r="O116" s="90"/>
      <c r="P116" s="90"/>
      <c r="Q116" s="47"/>
      <c r="R116" s="48"/>
    </row>
    <row r="117" s="1" customFormat="1" ht="6.96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8"/>
    </row>
    <row r="118" s="1" customFormat="1">
      <c r="B118" s="46"/>
      <c r="C118" s="38" t="s">
        <v>28</v>
      </c>
      <c r="D118" s="47"/>
      <c r="E118" s="47"/>
      <c r="F118" s="33">
        <f>E13</f>
        <v>0</v>
      </c>
      <c r="G118" s="47"/>
      <c r="H118" s="47"/>
      <c r="I118" s="47"/>
      <c r="J118" s="47"/>
      <c r="K118" s="38" t="s">
        <v>35</v>
      </c>
      <c r="L118" s="47"/>
      <c r="M118" s="33">
        <f>E19</f>
        <v>0</v>
      </c>
      <c r="N118" s="33"/>
      <c r="O118" s="33"/>
      <c r="P118" s="33"/>
      <c r="Q118" s="33"/>
      <c r="R118" s="48"/>
    </row>
    <row r="119" s="1" customFormat="1" ht="14.4" customHeight="1">
      <c r="B119" s="46"/>
      <c r="C119" s="38" t="s">
        <v>33</v>
      </c>
      <c r="D119" s="47"/>
      <c r="E119" s="47"/>
      <c r="F119" s="33">
        <f>IF(E16="","",E16)</f>
        <v>0</v>
      </c>
      <c r="G119" s="47"/>
      <c r="H119" s="47"/>
      <c r="I119" s="47"/>
      <c r="J119" s="47"/>
      <c r="K119" s="38" t="s">
        <v>37</v>
      </c>
      <c r="L119" s="47"/>
      <c r="M119" s="33">
        <f>E22</f>
        <v>0</v>
      </c>
      <c r="N119" s="33"/>
      <c r="O119" s="33"/>
      <c r="P119" s="33"/>
      <c r="Q119" s="33"/>
      <c r="R119" s="48"/>
    </row>
    <row r="120" s="1" customFormat="1" ht="10.32" customHeight="1">
      <c r="B120" s="46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/>
    </row>
    <row r="121" s="9" customFormat="1" ht="29.28" customHeight="1">
      <c r="B121" s="204"/>
      <c r="C121" s="205" t="s">
        <v>177</v>
      </c>
      <c r="D121" s="206" t="s">
        <v>178</v>
      </c>
      <c r="E121" s="206" t="s">
        <v>63</v>
      </c>
      <c r="F121" s="206" t="s">
        <v>179</v>
      </c>
      <c r="G121" s="206"/>
      <c r="H121" s="206"/>
      <c r="I121" s="206"/>
      <c r="J121" s="206" t="s">
        <v>180</v>
      </c>
      <c r="K121" s="206" t="s">
        <v>181</v>
      </c>
      <c r="L121" s="207" t="s">
        <v>182</v>
      </c>
      <c r="M121" s="207"/>
      <c r="N121" s="206" t="s">
        <v>157</v>
      </c>
      <c r="O121" s="206"/>
      <c r="P121" s="206"/>
      <c r="Q121" s="208"/>
      <c r="R121" s="209"/>
      <c r="T121" s="106" t="s">
        <v>183</v>
      </c>
      <c r="U121" s="107" t="s">
        <v>45</v>
      </c>
      <c r="V121" s="107" t="s">
        <v>184</v>
      </c>
      <c r="W121" s="107" t="s">
        <v>185</v>
      </c>
      <c r="X121" s="107" t="s">
        <v>186</v>
      </c>
      <c r="Y121" s="107" t="s">
        <v>187</v>
      </c>
      <c r="Z121" s="107" t="s">
        <v>188</v>
      </c>
      <c r="AA121" s="108" t="s">
        <v>189</v>
      </c>
    </row>
    <row r="122" s="1" customFormat="1" ht="29.28" customHeight="1">
      <c r="B122" s="46"/>
      <c r="C122" s="110" t="s">
        <v>154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210">
        <f>BK122</f>
        <v>0</v>
      </c>
      <c r="O122" s="211"/>
      <c r="P122" s="211"/>
      <c r="Q122" s="211"/>
      <c r="R122" s="48"/>
      <c r="T122" s="109"/>
      <c r="U122" s="67"/>
      <c r="V122" s="67"/>
      <c r="W122" s="212">
        <f>W123+W182</f>
        <v>0</v>
      </c>
      <c r="X122" s="67"/>
      <c r="Y122" s="212">
        <f>Y123+Y182</f>
        <v>0</v>
      </c>
      <c r="Z122" s="67"/>
      <c r="AA122" s="213">
        <f>AA123+AA182</f>
        <v>0</v>
      </c>
      <c r="AT122" s="21" t="s">
        <v>80</v>
      </c>
      <c r="AU122" s="21" t="s">
        <v>159</v>
      </c>
      <c r="BK122" s="214">
        <f>BK123+BK182</f>
        <v>0</v>
      </c>
    </row>
    <row r="123" s="10" customFormat="1" ht="37.44" customHeight="1">
      <c r="B123" s="215"/>
      <c r="C123" s="216"/>
      <c r="D123" s="217" t="s">
        <v>1085</v>
      </c>
      <c r="E123" s="217"/>
      <c r="F123" s="217"/>
      <c r="G123" s="217"/>
      <c r="H123" s="217"/>
      <c r="I123" s="217"/>
      <c r="J123" s="217"/>
      <c r="K123" s="217"/>
      <c r="L123" s="217"/>
      <c r="M123" s="217"/>
      <c r="N123" s="192">
        <f>BK123</f>
        <v>0</v>
      </c>
      <c r="O123" s="186"/>
      <c r="P123" s="186"/>
      <c r="Q123" s="186"/>
      <c r="R123" s="218"/>
      <c r="T123" s="219"/>
      <c r="U123" s="216"/>
      <c r="V123" s="216"/>
      <c r="W123" s="220">
        <f>W124+W145+W164</f>
        <v>0</v>
      </c>
      <c r="X123" s="216"/>
      <c r="Y123" s="220">
        <f>Y124+Y145+Y164</f>
        <v>0</v>
      </c>
      <c r="Z123" s="216"/>
      <c r="AA123" s="221">
        <f>AA124+AA145+AA164</f>
        <v>0</v>
      </c>
      <c r="AR123" s="222" t="s">
        <v>96</v>
      </c>
      <c r="AT123" s="223" t="s">
        <v>80</v>
      </c>
      <c r="AU123" s="223" t="s">
        <v>81</v>
      </c>
      <c r="AY123" s="222" t="s">
        <v>191</v>
      </c>
      <c r="BK123" s="224">
        <f>BK124+BK145+BK164</f>
        <v>0</v>
      </c>
    </row>
    <row r="124" s="10" customFormat="1" ht="19.92" customHeight="1">
      <c r="B124" s="215"/>
      <c r="C124" s="216"/>
      <c r="D124" s="225" t="s">
        <v>1086</v>
      </c>
      <c r="E124" s="225"/>
      <c r="F124" s="225"/>
      <c r="G124" s="225"/>
      <c r="H124" s="225"/>
      <c r="I124" s="225"/>
      <c r="J124" s="225"/>
      <c r="K124" s="225"/>
      <c r="L124" s="225"/>
      <c r="M124" s="225"/>
      <c r="N124" s="226">
        <f>BK124</f>
        <v>0</v>
      </c>
      <c r="O124" s="227"/>
      <c r="P124" s="227"/>
      <c r="Q124" s="227"/>
      <c r="R124" s="218"/>
      <c r="T124" s="219"/>
      <c r="U124" s="216"/>
      <c r="V124" s="216"/>
      <c r="W124" s="220">
        <f>SUM(W125:W144)</f>
        <v>0</v>
      </c>
      <c r="X124" s="216"/>
      <c r="Y124" s="220">
        <f>SUM(Y125:Y144)</f>
        <v>0</v>
      </c>
      <c r="Z124" s="216"/>
      <c r="AA124" s="221">
        <f>SUM(AA125:AA144)</f>
        <v>0</v>
      </c>
      <c r="AR124" s="222" t="s">
        <v>96</v>
      </c>
      <c r="AT124" s="223" t="s">
        <v>80</v>
      </c>
      <c r="AU124" s="223" t="s">
        <v>89</v>
      </c>
      <c r="AY124" s="222" t="s">
        <v>191</v>
      </c>
      <c r="BK124" s="224">
        <f>SUM(BK125:BK144)</f>
        <v>0</v>
      </c>
    </row>
    <row r="125" s="1" customFormat="1" ht="16.5" customHeight="1">
      <c r="B125" s="46"/>
      <c r="C125" s="228" t="s">
        <v>89</v>
      </c>
      <c r="D125" s="228" t="s">
        <v>192</v>
      </c>
      <c r="E125" s="229" t="s">
        <v>1089</v>
      </c>
      <c r="F125" s="230" t="s">
        <v>1090</v>
      </c>
      <c r="G125" s="230"/>
      <c r="H125" s="230"/>
      <c r="I125" s="230"/>
      <c r="J125" s="231" t="s">
        <v>304</v>
      </c>
      <c r="K125" s="232">
        <v>343.5</v>
      </c>
      <c r="L125" s="233">
        <v>0</v>
      </c>
      <c r="M125" s="234"/>
      <c r="N125" s="235">
        <f>ROUND(L125*K125,2)</f>
        <v>0</v>
      </c>
      <c r="O125" s="235"/>
      <c r="P125" s="235"/>
      <c r="Q125" s="235"/>
      <c r="R125" s="48"/>
      <c r="T125" s="236" t="s">
        <v>22</v>
      </c>
      <c r="U125" s="56" t="s">
        <v>46</v>
      </c>
      <c r="V125" s="47"/>
      <c r="W125" s="237">
        <f>V125*K125</f>
        <v>0</v>
      </c>
      <c r="X125" s="237">
        <v>0</v>
      </c>
      <c r="Y125" s="237">
        <f>X125*K125</f>
        <v>0</v>
      </c>
      <c r="Z125" s="237">
        <v>0</v>
      </c>
      <c r="AA125" s="238">
        <f>Z125*K125</f>
        <v>0</v>
      </c>
      <c r="AR125" s="21" t="s">
        <v>251</v>
      </c>
      <c r="AT125" s="21" t="s">
        <v>192</v>
      </c>
      <c r="AU125" s="21" t="s">
        <v>96</v>
      </c>
      <c r="AY125" s="21" t="s">
        <v>191</v>
      </c>
      <c r="BE125" s="152">
        <f>IF(U125="základní",N125,0)</f>
        <v>0</v>
      </c>
      <c r="BF125" s="152">
        <f>IF(U125="snížená",N125,0)</f>
        <v>0</v>
      </c>
      <c r="BG125" s="152">
        <f>IF(U125="zákl. přenesená",N125,0)</f>
        <v>0</v>
      </c>
      <c r="BH125" s="152">
        <f>IF(U125="sníž. přenesená",N125,0)</f>
        <v>0</v>
      </c>
      <c r="BI125" s="152">
        <f>IF(U125="nulová",N125,0)</f>
        <v>0</v>
      </c>
      <c r="BJ125" s="21" t="s">
        <v>89</v>
      </c>
      <c r="BK125" s="152">
        <f>ROUND(L125*K125,2)</f>
        <v>0</v>
      </c>
      <c r="BL125" s="21" t="s">
        <v>251</v>
      </c>
      <c r="BM125" s="21" t="s">
        <v>1091</v>
      </c>
    </row>
    <row r="126" s="1" customFormat="1" ht="108" customHeight="1">
      <c r="B126" s="46"/>
      <c r="C126" s="47"/>
      <c r="D126" s="47"/>
      <c r="E126" s="47"/>
      <c r="F126" s="258" t="s">
        <v>1092</v>
      </c>
      <c r="G126" s="67"/>
      <c r="H126" s="67"/>
      <c r="I126" s="67"/>
      <c r="J126" s="47"/>
      <c r="K126" s="47"/>
      <c r="L126" s="47"/>
      <c r="M126" s="47"/>
      <c r="N126" s="47"/>
      <c r="O126" s="47"/>
      <c r="P126" s="47"/>
      <c r="Q126" s="47"/>
      <c r="R126" s="48"/>
      <c r="T126" s="197"/>
      <c r="U126" s="47"/>
      <c r="V126" s="47"/>
      <c r="W126" s="47"/>
      <c r="X126" s="47"/>
      <c r="Y126" s="47"/>
      <c r="Z126" s="47"/>
      <c r="AA126" s="100"/>
      <c r="AT126" s="21" t="s">
        <v>312</v>
      </c>
      <c r="AU126" s="21" t="s">
        <v>96</v>
      </c>
    </row>
    <row r="127" s="1" customFormat="1" ht="25.5" customHeight="1">
      <c r="B127" s="46"/>
      <c r="C127" s="228" t="s">
        <v>96</v>
      </c>
      <c r="D127" s="228" t="s">
        <v>192</v>
      </c>
      <c r="E127" s="229" t="s">
        <v>1093</v>
      </c>
      <c r="F127" s="230" t="s">
        <v>1094</v>
      </c>
      <c r="G127" s="230"/>
      <c r="H127" s="230"/>
      <c r="I127" s="230"/>
      <c r="J127" s="231" t="s">
        <v>304</v>
      </c>
      <c r="K127" s="232">
        <v>118.09999999999999</v>
      </c>
      <c r="L127" s="233">
        <v>0</v>
      </c>
      <c r="M127" s="234"/>
      <c r="N127" s="235">
        <f>ROUND(L127*K127,2)</f>
        <v>0</v>
      </c>
      <c r="O127" s="235"/>
      <c r="P127" s="235"/>
      <c r="Q127" s="235"/>
      <c r="R127" s="48"/>
      <c r="T127" s="236" t="s">
        <v>22</v>
      </c>
      <c r="U127" s="56" t="s">
        <v>46</v>
      </c>
      <c r="V127" s="47"/>
      <c r="W127" s="237">
        <f>V127*K127</f>
        <v>0</v>
      </c>
      <c r="X127" s="237">
        <v>0</v>
      </c>
      <c r="Y127" s="237">
        <f>X127*K127</f>
        <v>0</v>
      </c>
      <c r="Z127" s="237">
        <v>0</v>
      </c>
      <c r="AA127" s="238">
        <f>Z127*K127</f>
        <v>0</v>
      </c>
      <c r="AR127" s="21" t="s">
        <v>251</v>
      </c>
      <c r="AT127" s="21" t="s">
        <v>192</v>
      </c>
      <c r="AU127" s="21" t="s">
        <v>96</v>
      </c>
      <c r="AY127" s="21" t="s">
        <v>191</v>
      </c>
      <c r="BE127" s="152">
        <f>IF(U127="základní",N127,0)</f>
        <v>0</v>
      </c>
      <c r="BF127" s="152">
        <f>IF(U127="snížená",N127,0)</f>
        <v>0</v>
      </c>
      <c r="BG127" s="152">
        <f>IF(U127="zákl. přenesená",N127,0)</f>
        <v>0</v>
      </c>
      <c r="BH127" s="152">
        <f>IF(U127="sníž. přenesená",N127,0)</f>
        <v>0</v>
      </c>
      <c r="BI127" s="152">
        <f>IF(U127="nulová",N127,0)</f>
        <v>0</v>
      </c>
      <c r="BJ127" s="21" t="s">
        <v>89</v>
      </c>
      <c r="BK127" s="152">
        <f>ROUND(L127*K127,2)</f>
        <v>0</v>
      </c>
      <c r="BL127" s="21" t="s">
        <v>251</v>
      </c>
      <c r="BM127" s="21" t="s">
        <v>1095</v>
      </c>
    </row>
    <row r="128" s="1" customFormat="1" ht="108" customHeight="1">
      <c r="B128" s="46"/>
      <c r="C128" s="47"/>
      <c r="D128" s="47"/>
      <c r="E128" s="47"/>
      <c r="F128" s="258" t="s">
        <v>1092</v>
      </c>
      <c r="G128" s="67"/>
      <c r="H128" s="67"/>
      <c r="I128" s="67"/>
      <c r="J128" s="47"/>
      <c r="K128" s="47"/>
      <c r="L128" s="47"/>
      <c r="M128" s="47"/>
      <c r="N128" s="47"/>
      <c r="O128" s="47"/>
      <c r="P128" s="47"/>
      <c r="Q128" s="47"/>
      <c r="R128" s="48"/>
      <c r="T128" s="197"/>
      <c r="U128" s="47"/>
      <c r="V128" s="47"/>
      <c r="W128" s="47"/>
      <c r="X128" s="47"/>
      <c r="Y128" s="47"/>
      <c r="Z128" s="47"/>
      <c r="AA128" s="100"/>
      <c r="AT128" s="21" t="s">
        <v>312</v>
      </c>
      <c r="AU128" s="21" t="s">
        <v>96</v>
      </c>
    </row>
    <row r="129" s="1" customFormat="1" ht="16.5" customHeight="1">
      <c r="B129" s="46"/>
      <c r="C129" s="228" t="s">
        <v>201</v>
      </c>
      <c r="D129" s="228" t="s">
        <v>192</v>
      </c>
      <c r="E129" s="229" t="s">
        <v>1096</v>
      </c>
      <c r="F129" s="230" t="s">
        <v>1097</v>
      </c>
      <c r="G129" s="230"/>
      <c r="H129" s="230"/>
      <c r="I129" s="230"/>
      <c r="J129" s="231" t="s">
        <v>304</v>
      </c>
      <c r="K129" s="232">
        <v>343.5</v>
      </c>
      <c r="L129" s="233">
        <v>0</v>
      </c>
      <c r="M129" s="234"/>
      <c r="N129" s="235">
        <f>ROUND(L129*K129,2)</f>
        <v>0</v>
      </c>
      <c r="O129" s="235"/>
      <c r="P129" s="235"/>
      <c r="Q129" s="235"/>
      <c r="R129" s="48"/>
      <c r="T129" s="236" t="s">
        <v>22</v>
      </c>
      <c r="U129" s="56" t="s">
        <v>46</v>
      </c>
      <c r="V129" s="47"/>
      <c r="W129" s="237">
        <f>V129*K129</f>
        <v>0</v>
      </c>
      <c r="X129" s="237">
        <v>0</v>
      </c>
      <c r="Y129" s="237">
        <f>X129*K129</f>
        <v>0</v>
      </c>
      <c r="Z129" s="237">
        <v>0</v>
      </c>
      <c r="AA129" s="238">
        <f>Z129*K129</f>
        <v>0</v>
      </c>
      <c r="AR129" s="21" t="s">
        <v>251</v>
      </c>
      <c r="AT129" s="21" t="s">
        <v>192</v>
      </c>
      <c r="AU129" s="21" t="s">
        <v>96</v>
      </c>
      <c r="AY129" s="21" t="s">
        <v>191</v>
      </c>
      <c r="BE129" s="152">
        <f>IF(U129="základní",N129,0)</f>
        <v>0</v>
      </c>
      <c r="BF129" s="152">
        <f>IF(U129="snížená",N129,0)</f>
        <v>0</v>
      </c>
      <c r="BG129" s="152">
        <f>IF(U129="zákl. přenesená",N129,0)</f>
        <v>0</v>
      </c>
      <c r="BH129" s="152">
        <f>IF(U129="sníž. přenesená",N129,0)</f>
        <v>0</v>
      </c>
      <c r="BI129" s="152">
        <f>IF(U129="nulová",N129,0)</f>
        <v>0</v>
      </c>
      <c r="BJ129" s="21" t="s">
        <v>89</v>
      </c>
      <c r="BK129" s="152">
        <f>ROUND(L129*K129,2)</f>
        <v>0</v>
      </c>
      <c r="BL129" s="21" t="s">
        <v>251</v>
      </c>
      <c r="BM129" s="21" t="s">
        <v>1098</v>
      </c>
    </row>
    <row r="130" s="1" customFormat="1" ht="108" customHeight="1">
      <c r="B130" s="46"/>
      <c r="C130" s="47"/>
      <c r="D130" s="47"/>
      <c r="E130" s="47"/>
      <c r="F130" s="258" t="s">
        <v>1099</v>
      </c>
      <c r="G130" s="67"/>
      <c r="H130" s="67"/>
      <c r="I130" s="67"/>
      <c r="J130" s="47"/>
      <c r="K130" s="47"/>
      <c r="L130" s="47"/>
      <c r="M130" s="47"/>
      <c r="N130" s="47"/>
      <c r="O130" s="47"/>
      <c r="P130" s="47"/>
      <c r="Q130" s="47"/>
      <c r="R130" s="48"/>
      <c r="T130" s="197"/>
      <c r="U130" s="47"/>
      <c r="V130" s="47"/>
      <c r="W130" s="47"/>
      <c r="X130" s="47"/>
      <c r="Y130" s="47"/>
      <c r="Z130" s="47"/>
      <c r="AA130" s="100"/>
      <c r="AT130" s="21" t="s">
        <v>312</v>
      </c>
      <c r="AU130" s="21" t="s">
        <v>96</v>
      </c>
    </row>
    <row r="131" s="1" customFormat="1" ht="16.5" customHeight="1">
      <c r="B131" s="46"/>
      <c r="C131" s="228" t="s">
        <v>205</v>
      </c>
      <c r="D131" s="228" t="s">
        <v>192</v>
      </c>
      <c r="E131" s="229" t="s">
        <v>1100</v>
      </c>
      <c r="F131" s="230" t="s">
        <v>1101</v>
      </c>
      <c r="G131" s="230"/>
      <c r="H131" s="230"/>
      <c r="I131" s="230"/>
      <c r="J131" s="231" t="s">
        <v>304</v>
      </c>
      <c r="K131" s="232">
        <v>14.42</v>
      </c>
      <c r="L131" s="233">
        <v>0</v>
      </c>
      <c r="M131" s="234"/>
      <c r="N131" s="235">
        <f>ROUND(L131*K131,2)</f>
        <v>0</v>
      </c>
      <c r="O131" s="235"/>
      <c r="P131" s="235"/>
      <c r="Q131" s="235"/>
      <c r="R131" s="48"/>
      <c r="T131" s="236" t="s">
        <v>22</v>
      </c>
      <c r="U131" s="56" t="s">
        <v>46</v>
      </c>
      <c r="V131" s="47"/>
      <c r="W131" s="237">
        <f>V131*K131</f>
        <v>0</v>
      </c>
      <c r="X131" s="237">
        <v>0</v>
      </c>
      <c r="Y131" s="237">
        <f>X131*K131</f>
        <v>0</v>
      </c>
      <c r="Z131" s="237">
        <v>0</v>
      </c>
      <c r="AA131" s="238">
        <f>Z131*K131</f>
        <v>0</v>
      </c>
      <c r="AR131" s="21" t="s">
        <v>251</v>
      </c>
      <c r="AT131" s="21" t="s">
        <v>192</v>
      </c>
      <c r="AU131" s="21" t="s">
        <v>96</v>
      </c>
      <c r="AY131" s="21" t="s">
        <v>191</v>
      </c>
      <c r="BE131" s="152">
        <f>IF(U131="základní",N131,0)</f>
        <v>0</v>
      </c>
      <c r="BF131" s="152">
        <f>IF(U131="snížená",N131,0)</f>
        <v>0</v>
      </c>
      <c r="BG131" s="152">
        <f>IF(U131="zákl. přenesená",N131,0)</f>
        <v>0</v>
      </c>
      <c r="BH131" s="152">
        <f>IF(U131="sníž. přenesená",N131,0)</f>
        <v>0</v>
      </c>
      <c r="BI131" s="152">
        <f>IF(U131="nulová",N131,0)</f>
        <v>0</v>
      </c>
      <c r="BJ131" s="21" t="s">
        <v>89</v>
      </c>
      <c r="BK131" s="152">
        <f>ROUND(L131*K131,2)</f>
        <v>0</v>
      </c>
      <c r="BL131" s="21" t="s">
        <v>251</v>
      </c>
      <c r="BM131" s="21" t="s">
        <v>1102</v>
      </c>
    </row>
    <row r="132" s="1" customFormat="1" ht="108" customHeight="1">
      <c r="B132" s="46"/>
      <c r="C132" s="47"/>
      <c r="D132" s="47"/>
      <c r="E132" s="47"/>
      <c r="F132" s="258" t="s">
        <v>1099</v>
      </c>
      <c r="G132" s="67"/>
      <c r="H132" s="67"/>
      <c r="I132" s="67"/>
      <c r="J132" s="47"/>
      <c r="K132" s="47"/>
      <c r="L132" s="47"/>
      <c r="M132" s="47"/>
      <c r="N132" s="47"/>
      <c r="O132" s="47"/>
      <c r="P132" s="47"/>
      <c r="Q132" s="47"/>
      <c r="R132" s="48"/>
      <c r="T132" s="197"/>
      <c r="U132" s="47"/>
      <c r="V132" s="47"/>
      <c r="W132" s="47"/>
      <c r="X132" s="47"/>
      <c r="Y132" s="47"/>
      <c r="Z132" s="47"/>
      <c r="AA132" s="100"/>
      <c r="AT132" s="21" t="s">
        <v>312</v>
      </c>
      <c r="AU132" s="21" t="s">
        <v>96</v>
      </c>
    </row>
    <row r="133" s="1" customFormat="1" ht="16.5" customHeight="1">
      <c r="B133" s="46"/>
      <c r="C133" s="228" t="s">
        <v>190</v>
      </c>
      <c r="D133" s="228" t="s">
        <v>192</v>
      </c>
      <c r="E133" s="229" t="s">
        <v>1103</v>
      </c>
      <c r="F133" s="230" t="s">
        <v>1104</v>
      </c>
      <c r="G133" s="230"/>
      <c r="H133" s="230"/>
      <c r="I133" s="230"/>
      <c r="J133" s="231" t="s">
        <v>304</v>
      </c>
      <c r="K133" s="232">
        <v>73.239999999999995</v>
      </c>
      <c r="L133" s="233">
        <v>0</v>
      </c>
      <c r="M133" s="234"/>
      <c r="N133" s="235">
        <f>ROUND(L133*K133,2)</f>
        <v>0</v>
      </c>
      <c r="O133" s="235"/>
      <c r="P133" s="235"/>
      <c r="Q133" s="235"/>
      <c r="R133" s="48"/>
      <c r="T133" s="236" t="s">
        <v>22</v>
      </c>
      <c r="U133" s="56" t="s">
        <v>46</v>
      </c>
      <c r="V133" s="47"/>
      <c r="W133" s="237">
        <f>V133*K133</f>
        <v>0</v>
      </c>
      <c r="X133" s="237">
        <v>0</v>
      </c>
      <c r="Y133" s="237">
        <f>X133*K133</f>
        <v>0</v>
      </c>
      <c r="Z133" s="237">
        <v>0</v>
      </c>
      <c r="AA133" s="238">
        <f>Z133*K133</f>
        <v>0</v>
      </c>
      <c r="AR133" s="21" t="s">
        <v>251</v>
      </c>
      <c r="AT133" s="21" t="s">
        <v>192</v>
      </c>
      <c r="AU133" s="21" t="s">
        <v>96</v>
      </c>
      <c r="AY133" s="21" t="s">
        <v>191</v>
      </c>
      <c r="BE133" s="152">
        <f>IF(U133="základní",N133,0)</f>
        <v>0</v>
      </c>
      <c r="BF133" s="152">
        <f>IF(U133="snížená",N133,0)</f>
        <v>0</v>
      </c>
      <c r="BG133" s="152">
        <f>IF(U133="zákl. přenesená",N133,0)</f>
        <v>0</v>
      </c>
      <c r="BH133" s="152">
        <f>IF(U133="sníž. přenesená",N133,0)</f>
        <v>0</v>
      </c>
      <c r="BI133" s="152">
        <f>IF(U133="nulová",N133,0)</f>
        <v>0</v>
      </c>
      <c r="BJ133" s="21" t="s">
        <v>89</v>
      </c>
      <c r="BK133" s="152">
        <f>ROUND(L133*K133,2)</f>
        <v>0</v>
      </c>
      <c r="BL133" s="21" t="s">
        <v>251</v>
      </c>
      <c r="BM133" s="21" t="s">
        <v>1105</v>
      </c>
    </row>
    <row r="134" s="1" customFormat="1" ht="120" customHeight="1">
      <c r="B134" s="46"/>
      <c r="C134" s="47"/>
      <c r="D134" s="47"/>
      <c r="E134" s="47"/>
      <c r="F134" s="258" t="s">
        <v>1106</v>
      </c>
      <c r="G134" s="67"/>
      <c r="H134" s="67"/>
      <c r="I134" s="67"/>
      <c r="J134" s="47"/>
      <c r="K134" s="47"/>
      <c r="L134" s="47"/>
      <c r="M134" s="47"/>
      <c r="N134" s="47"/>
      <c r="O134" s="47"/>
      <c r="P134" s="47"/>
      <c r="Q134" s="47"/>
      <c r="R134" s="48"/>
      <c r="T134" s="197"/>
      <c r="U134" s="47"/>
      <c r="V134" s="47"/>
      <c r="W134" s="47"/>
      <c r="X134" s="47"/>
      <c r="Y134" s="47"/>
      <c r="Z134" s="47"/>
      <c r="AA134" s="100"/>
      <c r="AT134" s="21" t="s">
        <v>312</v>
      </c>
      <c r="AU134" s="21" t="s">
        <v>96</v>
      </c>
    </row>
    <row r="135" s="1" customFormat="1" ht="16.5" customHeight="1">
      <c r="B135" s="46"/>
      <c r="C135" s="228" t="s">
        <v>212</v>
      </c>
      <c r="D135" s="228" t="s">
        <v>192</v>
      </c>
      <c r="E135" s="229" t="s">
        <v>1107</v>
      </c>
      <c r="F135" s="230" t="s">
        <v>1108</v>
      </c>
      <c r="G135" s="230"/>
      <c r="H135" s="230"/>
      <c r="I135" s="230"/>
      <c r="J135" s="231" t="s">
        <v>304</v>
      </c>
      <c r="K135" s="232">
        <v>323.82999999999998</v>
      </c>
      <c r="L135" s="233">
        <v>0</v>
      </c>
      <c r="M135" s="234"/>
      <c r="N135" s="235">
        <f>ROUND(L135*K135,2)</f>
        <v>0</v>
      </c>
      <c r="O135" s="235"/>
      <c r="P135" s="235"/>
      <c r="Q135" s="235"/>
      <c r="R135" s="48"/>
      <c r="T135" s="236" t="s">
        <v>22</v>
      </c>
      <c r="U135" s="56" t="s">
        <v>46</v>
      </c>
      <c r="V135" s="47"/>
      <c r="W135" s="237">
        <f>V135*K135</f>
        <v>0</v>
      </c>
      <c r="X135" s="237">
        <v>0</v>
      </c>
      <c r="Y135" s="237">
        <f>X135*K135</f>
        <v>0</v>
      </c>
      <c r="Z135" s="237">
        <v>0</v>
      </c>
      <c r="AA135" s="238">
        <f>Z135*K135</f>
        <v>0</v>
      </c>
      <c r="AR135" s="21" t="s">
        <v>251</v>
      </c>
      <c r="AT135" s="21" t="s">
        <v>192</v>
      </c>
      <c r="AU135" s="21" t="s">
        <v>96</v>
      </c>
      <c r="AY135" s="21" t="s">
        <v>191</v>
      </c>
      <c r="BE135" s="152">
        <f>IF(U135="základní",N135,0)</f>
        <v>0</v>
      </c>
      <c r="BF135" s="152">
        <f>IF(U135="snížená",N135,0)</f>
        <v>0</v>
      </c>
      <c r="BG135" s="152">
        <f>IF(U135="zákl. přenesená",N135,0)</f>
        <v>0</v>
      </c>
      <c r="BH135" s="152">
        <f>IF(U135="sníž. přenesená",N135,0)</f>
        <v>0</v>
      </c>
      <c r="BI135" s="152">
        <f>IF(U135="nulová",N135,0)</f>
        <v>0</v>
      </c>
      <c r="BJ135" s="21" t="s">
        <v>89</v>
      </c>
      <c r="BK135" s="152">
        <f>ROUND(L135*K135,2)</f>
        <v>0</v>
      </c>
      <c r="BL135" s="21" t="s">
        <v>251</v>
      </c>
      <c r="BM135" s="21" t="s">
        <v>1109</v>
      </c>
    </row>
    <row r="136" s="1" customFormat="1" ht="132" customHeight="1">
      <c r="B136" s="46"/>
      <c r="C136" s="47"/>
      <c r="D136" s="47"/>
      <c r="E136" s="47"/>
      <c r="F136" s="258" t="s">
        <v>1110</v>
      </c>
      <c r="G136" s="67"/>
      <c r="H136" s="67"/>
      <c r="I136" s="67"/>
      <c r="J136" s="47"/>
      <c r="K136" s="47"/>
      <c r="L136" s="47"/>
      <c r="M136" s="47"/>
      <c r="N136" s="47"/>
      <c r="O136" s="47"/>
      <c r="P136" s="47"/>
      <c r="Q136" s="47"/>
      <c r="R136" s="48"/>
      <c r="T136" s="197"/>
      <c r="U136" s="47"/>
      <c r="V136" s="47"/>
      <c r="W136" s="47"/>
      <c r="X136" s="47"/>
      <c r="Y136" s="47"/>
      <c r="Z136" s="47"/>
      <c r="AA136" s="100"/>
      <c r="AT136" s="21" t="s">
        <v>312</v>
      </c>
      <c r="AU136" s="21" t="s">
        <v>96</v>
      </c>
    </row>
    <row r="137" s="1" customFormat="1" ht="25.5" customHeight="1">
      <c r="B137" s="46"/>
      <c r="C137" s="228" t="s">
        <v>216</v>
      </c>
      <c r="D137" s="228" t="s">
        <v>192</v>
      </c>
      <c r="E137" s="229" t="s">
        <v>1111</v>
      </c>
      <c r="F137" s="230" t="s">
        <v>1112</v>
      </c>
      <c r="G137" s="230"/>
      <c r="H137" s="230"/>
      <c r="I137" s="230"/>
      <c r="J137" s="231" t="s">
        <v>304</v>
      </c>
      <c r="K137" s="232">
        <v>323.82999999999998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</v>
      </c>
      <c r="Y137" s="237">
        <f>X137*K137</f>
        <v>0</v>
      </c>
      <c r="Z137" s="237">
        <v>0</v>
      </c>
      <c r="AA137" s="238">
        <f>Z137*K137</f>
        <v>0</v>
      </c>
      <c r="AR137" s="21" t="s">
        <v>251</v>
      </c>
      <c r="AT137" s="21" t="s">
        <v>192</v>
      </c>
      <c r="AU137" s="21" t="s">
        <v>96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251</v>
      </c>
      <c r="BM137" s="21" t="s">
        <v>1113</v>
      </c>
    </row>
    <row r="138" s="1" customFormat="1" ht="180" customHeight="1">
      <c r="B138" s="46"/>
      <c r="C138" s="47"/>
      <c r="D138" s="47"/>
      <c r="E138" s="47"/>
      <c r="F138" s="258" t="s">
        <v>1114</v>
      </c>
      <c r="G138" s="67"/>
      <c r="H138" s="67"/>
      <c r="I138" s="67"/>
      <c r="J138" s="47"/>
      <c r="K138" s="47"/>
      <c r="L138" s="47"/>
      <c r="M138" s="47"/>
      <c r="N138" s="47"/>
      <c r="O138" s="47"/>
      <c r="P138" s="47"/>
      <c r="Q138" s="47"/>
      <c r="R138" s="48"/>
      <c r="T138" s="197"/>
      <c r="U138" s="47"/>
      <c r="V138" s="47"/>
      <c r="W138" s="47"/>
      <c r="X138" s="47"/>
      <c r="Y138" s="47"/>
      <c r="Z138" s="47"/>
      <c r="AA138" s="100"/>
      <c r="AT138" s="21" t="s">
        <v>312</v>
      </c>
      <c r="AU138" s="21" t="s">
        <v>96</v>
      </c>
    </row>
    <row r="139" s="1" customFormat="1" ht="25.5" customHeight="1">
      <c r="B139" s="46"/>
      <c r="C139" s="228" t="s">
        <v>220</v>
      </c>
      <c r="D139" s="228" t="s">
        <v>192</v>
      </c>
      <c r="E139" s="229" t="s">
        <v>1115</v>
      </c>
      <c r="F139" s="230" t="s">
        <v>1116</v>
      </c>
      <c r="G139" s="230"/>
      <c r="H139" s="230"/>
      <c r="I139" s="230"/>
      <c r="J139" s="231" t="s">
        <v>304</v>
      </c>
      <c r="K139" s="232">
        <v>104.95999999999999</v>
      </c>
      <c r="L139" s="233">
        <v>0</v>
      </c>
      <c r="M139" s="234"/>
      <c r="N139" s="235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</v>
      </c>
      <c r="Y139" s="237">
        <f>X139*K139</f>
        <v>0</v>
      </c>
      <c r="Z139" s="237">
        <v>0</v>
      </c>
      <c r="AA139" s="238">
        <f>Z139*K139</f>
        <v>0</v>
      </c>
      <c r="AR139" s="21" t="s">
        <v>251</v>
      </c>
      <c r="AT139" s="21" t="s">
        <v>192</v>
      </c>
      <c r="AU139" s="21" t="s">
        <v>96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251</v>
      </c>
      <c r="BM139" s="21" t="s">
        <v>1117</v>
      </c>
    </row>
    <row r="140" s="1" customFormat="1" ht="180" customHeight="1">
      <c r="B140" s="46"/>
      <c r="C140" s="47"/>
      <c r="D140" s="47"/>
      <c r="E140" s="47"/>
      <c r="F140" s="258" t="s">
        <v>1114</v>
      </c>
      <c r="G140" s="67"/>
      <c r="H140" s="67"/>
      <c r="I140" s="67"/>
      <c r="J140" s="47"/>
      <c r="K140" s="47"/>
      <c r="L140" s="47"/>
      <c r="M140" s="47"/>
      <c r="N140" s="47"/>
      <c r="O140" s="47"/>
      <c r="P140" s="47"/>
      <c r="Q140" s="47"/>
      <c r="R140" s="48"/>
      <c r="T140" s="197"/>
      <c r="U140" s="47"/>
      <c r="V140" s="47"/>
      <c r="W140" s="47"/>
      <c r="X140" s="47"/>
      <c r="Y140" s="47"/>
      <c r="Z140" s="47"/>
      <c r="AA140" s="100"/>
      <c r="AT140" s="21" t="s">
        <v>312</v>
      </c>
      <c r="AU140" s="21" t="s">
        <v>96</v>
      </c>
    </row>
    <row r="141" s="1" customFormat="1" ht="16.5" customHeight="1">
      <c r="B141" s="46"/>
      <c r="C141" s="228" t="s">
        <v>224</v>
      </c>
      <c r="D141" s="228" t="s">
        <v>192</v>
      </c>
      <c r="E141" s="229" t="s">
        <v>1118</v>
      </c>
      <c r="F141" s="230" t="s">
        <v>1119</v>
      </c>
      <c r="G141" s="230"/>
      <c r="H141" s="230"/>
      <c r="I141" s="230"/>
      <c r="J141" s="231" t="s">
        <v>304</v>
      </c>
      <c r="K141" s="232">
        <v>336.49000000000001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</v>
      </c>
      <c r="Y141" s="237">
        <f>X141*K141</f>
        <v>0</v>
      </c>
      <c r="Z141" s="237">
        <v>0</v>
      </c>
      <c r="AA141" s="238">
        <f>Z141*K141</f>
        <v>0</v>
      </c>
      <c r="AR141" s="21" t="s">
        <v>251</v>
      </c>
      <c r="AT141" s="21" t="s">
        <v>192</v>
      </c>
      <c r="AU141" s="21" t="s">
        <v>96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251</v>
      </c>
      <c r="BM141" s="21" t="s">
        <v>1120</v>
      </c>
    </row>
    <row r="142" s="1" customFormat="1" ht="108" customHeight="1">
      <c r="B142" s="46"/>
      <c r="C142" s="47"/>
      <c r="D142" s="47"/>
      <c r="E142" s="47"/>
      <c r="F142" s="258" t="s">
        <v>1121</v>
      </c>
      <c r="G142" s="67"/>
      <c r="H142" s="67"/>
      <c r="I142" s="67"/>
      <c r="J142" s="47"/>
      <c r="K142" s="47"/>
      <c r="L142" s="47"/>
      <c r="M142" s="47"/>
      <c r="N142" s="47"/>
      <c r="O142" s="47"/>
      <c r="P142" s="47"/>
      <c r="Q142" s="47"/>
      <c r="R142" s="48"/>
      <c r="T142" s="197"/>
      <c r="U142" s="47"/>
      <c r="V142" s="47"/>
      <c r="W142" s="47"/>
      <c r="X142" s="47"/>
      <c r="Y142" s="47"/>
      <c r="Z142" s="47"/>
      <c r="AA142" s="100"/>
      <c r="AT142" s="21" t="s">
        <v>312</v>
      </c>
      <c r="AU142" s="21" t="s">
        <v>96</v>
      </c>
    </row>
    <row r="143" s="1" customFormat="1" ht="16.5" customHeight="1">
      <c r="B143" s="46"/>
      <c r="C143" s="228" t="s">
        <v>228</v>
      </c>
      <c r="D143" s="228" t="s">
        <v>192</v>
      </c>
      <c r="E143" s="229" t="s">
        <v>1122</v>
      </c>
      <c r="F143" s="230" t="s">
        <v>1123</v>
      </c>
      <c r="G143" s="230"/>
      <c r="H143" s="230"/>
      <c r="I143" s="230"/>
      <c r="J143" s="231" t="s">
        <v>304</v>
      </c>
      <c r="K143" s="232">
        <v>323.82999999999998</v>
      </c>
      <c r="L143" s="233">
        <v>0</v>
      </c>
      <c r="M143" s="234"/>
      <c r="N143" s="235">
        <f>ROUND(L143*K143,2)</f>
        <v>0</v>
      </c>
      <c r="O143" s="235"/>
      <c r="P143" s="235"/>
      <c r="Q143" s="235"/>
      <c r="R143" s="48"/>
      <c r="T143" s="236" t="s">
        <v>22</v>
      </c>
      <c r="U143" s="56" t="s">
        <v>46</v>
      </c>
      <c r="V143" s="47"/>
      <c r="W143" s="237">
        <f>V143*K143</f>
        <v>0</v>
      </c>
      <c r="X143" s="237">
        <v>0</v>
      </c>
      <c r="Y143" s="237">
        <f>X143*K143</f>
        <v>0</v>
      </c>
      <c r="Z143" s="237">
        <v>0</v>
      </c>
      <c r="AA143" s="238">
        <f>Z143*K143</f>
        <v>0</v>
      </c>
      <c r="AR143" s="21" t="s">
        <v>251</v>
      </c>
      <c r="AT143" s="21" t="s">
        <v>192</v>
      </c>
      <c r="AU143" s="21" t="s">
        <v>96</v>
      </c>
      <c r="AY143" s="21" t="s">
        <v>191</v>
      </c>
      <c r="BE143" s="152">
        <f>IF(U143="základní",N143,0)</f>
        <v>0</v>
      </c>
      <c r="BF143" s="152">
        <f>IF(U143="snížená",N143,0)</f>
        <v>0</v>
      </c>
      <c r="BG143" s="152">
        <f>IF(U143="zákl. přenesená",N143,0)</f>
        <v>0</v>
      </c>
      <c r="BH143" s="152">
        <f>IF(U143="sníž. přenesená",N143,0)</f>
        <v>0</v>
      </c>
      <c r="BI143" s="152">
        <f>IF(U143="nulová",N143,0)</f>
        <v>0</v>
      </c>
      <c r="BJ143" s="21" t="s">
        <v>89</v>
      </c>
      <c r="BK143" s="152">
        <f>ROUND(L143*K143,2)</f>
        <v>0</v>
      </c>
      <c r="BL143" s="21" t="s">
        <v>251</v>
      </c>
      <c r="BM143" s="21" t="s">
        <v>1124</v>
      </c>
    </row>
    <row r="144" s="1" customFormat="1" ht="132" customHeight="1">
      <c r="B144" s="46"/>
      <c r="C144" s="47"/>
      <c r="D144" s="47"/>
      <c r="E144" s="47"/>
      <c r="F144" s="258" t="s">
        <v>1125</v>
      </c>
      <c r="G144" s="67"/>
      <c r="H144" s="67"/>
      <c r="I144" s="67"/>
      <c r="J144" s="47"/>
      <c r="K144" s="47"/>
      <c r="L144" s="47"/>
      <c r="M144" s="47"/>
      <c r="N144" s="47"/>
      <c r="O144" s="47"/>
      <c r="P144" s="47"/>
      <c r="Q144" s="47"/>
      <c r="R144" s="48"/>
      <c r="T144" s="197"/>
      <c r="U144" s="47"/>
      <c r="V144" s="47"/>
      <c r="W144" s="47"/>
      <c r="X144" s="47"/>
      <c r="Y144" s="47"/>
      <c r="Z144" s="47"/>
      <c r="AA144" s="100"/>
      <c r="AT144" s="21" t="s">
        <v>312</v>
      </c>
      <c r="AU144" s="21" t="s">
        <v>96</v>
      </c>
    </row>
    <row r="145" s="10" customFormat="1" ht="29.88" customHeight="1">
      <c r="B145" s="215"/>
      <c r="C145" s="216"/>
      <c r="D145" s="225" t="s">
        <v>1087</v>
      </c>
      <c r="E145" s="225"/>
      <c r="F145" s="225"/>
      <c r="G145" s="225"/>
      <c r="H145" s="225"/>
      <c r="I145" s="225"/>
      <c r="J145" s="225"/>
      <c r="K145" s="225"/>
      <c r="L145" s="225"/>
      <c r="M145" s="225"/>
      <c r="N145" s="226">
        <f>BK145</f>
        <v>0</v>
      </c>
      <c r="O145" s="227"/>
      <c r="P145" s="227"/>
      <c r="Q145" s="227"/>
      <c r="R145" s="218"/>
      <c r="T145" s="219"/>
      <c r="U145" s="216"/>
      <c r="V145" s="216"/>
      <c r="W145" s="220">
        <f>SUM(W146:W163)</f>
        <v>0</v>
      </c>
      <c r="X145" s="216"/>
      <c r="Y145" s="220">
        <f>SUM(Y146:Y163)</f>
        <v>0</v>
      </c>
      <c r="Z145" s="216"/>
      <c r="AA145" s="221">
        <f>SUM(AA146:AA163)</f>
        <v>0</v>
      </c>
      <c r="AR145" s="222" t="s">
        <v>96</v>
      </c>
      <c r="AT145" s="223" t="s">
        <v>80</v>
      </c>
      <c r="AU145" s="223" t="s">
        <v>89</v>
      </c>
      <c r="AY145" s="222" t="s">
        <v>191</v>
      </c>
      <c r="BK145" s="224">
        <f>SUM(BK146:BK163)</f>
        <v>0</v>
      </c>
    </row>
    <row r="146" s="1" customFormat="1" ht="16.5" customHeight="1">
      <c r="B146" s="46"/>
      <c r="C146" s="228" t="s">
        <v>232</v>
      </c>
      <c r="D146" s="228" t="s">
        <v>192</v>
      </c>
      <c r="E146" s="229" t="s">
        <v>1126</v>
      </c>
      <c r="F146" s="230" t="s">
        <v>1127</v>
      </c>
      <c r="G146" s="230"/>
      <c r="H146" s="230"/>
      <c r="I146" s="230"/>
      <c r="J146" s="231" t="s">
        <v>348</v>
      </c>
      <c r="K146" s="232">
        <v>175.77000000000001</v>
      </c>
      <c r="L146" s="233">
        <v>0</v>
      </c>
      <c r="M146" s="234"/>
      <c r="N146" s="235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</v>
      </c>
      <c r="Y146" s="237">
        <f>X146*K146</f>
        <v>0</v>
      </c>
      <c r="Z146" s="237">
        <v>0</v>
      </c>
      <c r="AA146" s="238">
        <f>Z146*K146</f>
        <v>0</v>
      </c>
      <c r="AR146" s="21" t="s">
        <v>251</v>
      </c>
      <c r="AT146" s="21" t="s">
        <v>192</v>
      </c>
      <c r="AU146" s="21" t="s">
        <v>96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251</v>
      </c>
      <c r="BM146" s="21" t="s">
        <v>1128</v>
      </c>
    </row>
    <row r="147" s="1" customFormat="1" ht="60" customHeight="1">
      <c r="B147" s="46"/>
      <c r="C147" s="47"/>
      <c r="D147" s="47"/>
      <c r="E147" s="47"/>
      <c r="F147" s="258" t="s">
        <v>1129</v>
      </c>
      <c r="G147" s="67"/>
      <c r="H147" s="67"/>
      <c r="I147" s="67"/>
      <c r="J147" s="47"/>
      <c r="K147" s="47"/>
      <c r="L147" s="47"/>
      <c r="M147" s="47"/>
      <c r="N147" s="47"/>
      <c r="O147" s="47"/>
      <c r="P147" s="47"/>
      <c r="Q147" s="47"/>
      <c r="R147" s="48"/>
      <c r="T147" s="197"/>
      <c r="U147" s="47"/>
      <c r="V147" s="47"/>
      <c r="W147" s="47"/>
      <c r="X147" s="47"/>
      <c r="Y147" s="47"/>
      <c r="Z147" s="47"/>
      <c r="AA147" s="100"/>
      <c r="AT147" s="21" t="s">
        <v>312</v>
      </c>
      <c r="AU147" s="21" t="s">
        <v>96</v>
      </c>
    </row>
    <row r="148" s="1" customFormat="1" ht="16.5" customHeight="1">
      <c r="B148" s="46"/>
      <c r="C148" s="228" t="s">
        <v>236</v>
      </c>
      <c r="D148" s="228" t="s">
        <v>192</v>
      </c>
      <c r="E148" s="229" t="s">
        <v>1130</v>
      </c>
      <c r="F148" s="230" t="s">
        <v>1131</v>
      </c>
      <c r="G148" s="230"/>
      <c r="H148" s="230"/>
      <c r="I148" s="230"/>
      <c r="J148" s="231" t="s">
        <v>304</v>
      </c>
      <c r="K148" s="232">
        <v>53.32</v>
      </c>
      <c r="L148" s="233">
        <v>0</v>
      </c>
      <c r="M148" s="234"/>
      <c r="N148" s="235">
        <f>ROUND(L148*K148,2)</f>
        <v>0</v>
      </c>
      <c r="O148" s="235"/>
      <c r="P148" s="235"/>
      <c r="Q148" s="235"/>
      <c r="R148" s="48"/>
      <c r="T148" s="236" t="s">
        <v>22</v>
      </c>
      <c r="U148" s="56" t="s">
        <v>46</v>
      </c>
      <c r="V148" s="47"/>
      <c r="W148" s="237">
        <f>V148*K148</f>
        <v>0</v>
      </c>
      <c r="X148" s="237">
        <v>0</v>
      </c>
      <c r="Y148" s="237">
        <f>X148*K148</f>
        <v>0</v>
      </c>
      <c r="Z148" s="237">
        <v>0</v>
      </c>
      <c r="AA148" s="238">
        <f>Z148*K148</f>
        <v>0</v>
      </c>
      <c r="AR148" s="21" t="s">
        <v>251</v>
      </c>
      <c r="AT148" s="21" t="s">
        <v>192</v>
      </c>
      <c r="AU148" s="21" t="s">
        <v>96</v>
      </c>
      <c r="AY148" s="21" t="s">
        <v>191</v>
      </c>
      <c r="BE148" s="152">
        <f>IF(U148="základní",N148,0)</f>
        <v>0</v>
      </c>
      <c r="BF148" s="152">
        <f>IF(U148="snížená",N148,0)</f>
        <v>0</v>
      </c>
      <c r="BG148" s="152">
        <f>IF(U148="zákl. přenesená",N148,0)</f>
        <v>0</v>
      </c>
      <c r="BH148" s="152">
        <f>IF(U148="sníž. přenesená",N148,0)</f>
        <v>0</v>
      </c>
      <c r="BI148" s="152">
        <f>IF(U148="nulová",N148,0)</f>
        <v>0</v>
      </c>
      <c r="BJ148" s="21" t="s">
        <v>89</v>
      </c>
      <c r="BK148" s="152">
        <f>ROUND(L148*K148,2)</f>
        <v>0</v>
      </c>
      <c r="BL148" s="21" t="s">
        <v>251</v>
      </c>
      <c r="BM148" s="21" t="s">
        <v>1132</v>
      </c>
    </row>
    <row r="149" s="1" customFormat="1" ht="96" customHeight="1">
      <c r="B149" s="46"/>
      <c r="C149" s="47"/>
      <c r="D149" s="47"/>
      <c r="E149" s="47"/>
      <c r="F149" s="258" t="s">
        <v>1133</v>
      </c>
      <c r="G149" s="67"/>
      <c r="H149" s="67"/>
      <c r="I149" s="67"/>
      <c r="J149" s="47"/>
      <c r="K149" s="47"/>
      <c r="L149" s="47"/>
      <c r="M149" s="47"/>
      <c r="N149" s="47"/>
      <c r="O149" s="47"/>
      <c r="P149" s="47"/>
      <c r="Q149" s="47"/>
      <c r="R149" s="48"/>
      <c r="T149" s="197"/>
      <c r="U149" s="47"/>
      <c r="V149" s="47"/>
      <c r="W149" s="47"/>
      <c r="X149" s="47"/>
      <c r="Y149" s="47"/>
      <c r="Z149" s="47"/>
      <c r="AA149" s="100"/>
      <c r="AT149" s="21" t="s">
        <v>312</v>
      </c>
      <c r="AU149" s="21" t="s">
        <v>96</v>
      </c>
    </row>
    <row r="150" s="1" customFormat="1" ht="16.5" customHeight="1">
      <c r="B150" s="46"/>
      <c r="C150" s="228" t="s">
        <v>240</v>
      </c>
      <c r="D150" s="228" t="s">
        <v>192</v>
      </c>
      <c r="E150" s="229" t="s">
        <v>1134</v>
      </c>
      <c r="F150" s="230" t="s">
        <v>1135</v>
      </c>
      <c r="G150" s="230"/>
      <c r="H150" s="230"/>
      <c r="I150" s="230"/>
      <c r="J150" s="231" t="s">
        <v>304</v>
      </c>
      <c r="K150" s="232">
        <v>4.1200000000000001</v>
      </c>
      <c r="L150" s="233">
        <v>0</v>
      </c>
      <c r="M150" s="234"/>
      <c r="N150" s="235">
        <f>ROUND(L150*K150,2)</f>
        <v>0</v>
      </c>
      <c r="O150" s="235"/>
      <c r="P150" s="235"/>
      <c r="Q150" s="235"/>
      <c r="R150" s="48"/>
      <c r="T150" s="236" t="s">
        <v>22</v>
      </c>
      <c r="U150" s="56" t="s">
        <v>46</v>
      </c>
      <c r="V150" s="47"/>
      <c r="W150" s="237">
        <f>V150*K150</f>
        <v>0</v>
      </c>
      <c r="X150" s="237">
        <v>0</v>
      </c>
      <c r="Y150" s="237">
        <f>X150*K150</f>
        <v>0</v>
      </c>
      <c r="Z150" s="237">
        <v>0</v>
      </c>
      <c r="AA150" s="238">
        <f>Z150*K150</f>
        <v>0</v>
      </c>
      <c r="AR150" s="21" t="s">
        <v>251</v>
      </c>
      <c r="AT150" s="21" t="s">
        <v>192</v>
      </c>
      <c r="AU150" s="21" t="s">
        <v>96</v>
      </c>
      <c r="AY150" s="21" t="s">
        <v>191</v>
      </c>
      <c r="BE150" s="152">
        <f>IF(U150="základní",N150,0)</f>
        <v>0</v>
      </c>
      <c r="BF150" s="152">
        <f>IF(U150="snížená",N150,0)</f>
        <v>0</v>
      </c>
      <c r="BG150" s="152">
        <f>IF(U150="zákl. přenesená",N150,0)</f>
        <v>0</v>
      </c>
      <c r="BH150" s="152">
        <f>IF(U150="sníž. přenesená",N150,0)</f>
        <v>0</v>
      </c>
      <c r="BI150" s="152">
        <f>IF(U150="nulová",N150,0)</f>
        <v>0</v>
      </c>
      <c r="BJ150" s="21" t="s">
        <v>89</v>
      </c>
      <c r="BK150" s="152">
        <f>ROUND(L150*K150,2)</f>
        <v>0</v>
      </c>
      <c r="BL150" s="21" t="s">
        <v>251</v>
      </c>
      <c r="BM150" s="21" t="s">
        <v>1136</v>
      </c>
    </row>
    <row r="151" s="1" customFormat="1" ht="96" customHeight="1">
      <c r="B151" s="46"/>
      <c r="C151" s="47"/>
      <c r="D151" s="47"/>
      <c r="E151" s="47"/>
      <c r="F151" s="258" t="s">
        <v>1133</v>
      </c>
      <c r="G151" s="67"/>
      <c r="H151" s="67"/>
      <c r="I151" s="67"/>
      <c r="J151" s="47"/>
      <c r="K151" s="47"/>
      <c r="L151" s="47"/>
      <c r="M151" s="47"/>
      <c r="N151" s="47"/>
      <c r="O151" s="47"/>
      <c r="P151" s="47"/>
      <c r="Q151" s="47"/>
      <c r="R151" s="48"/>
      <c r="T151" s="197"/>
      <c r="U151" s="47"/>
      <c r="V151" s="47"/>
      <c r="W151" s="47"/>
      <c r="X151" s="47"/>
      <c r="Y151" s="47"/>
      <c r="Z151" s="47"/>
      <c r="AA151" s="100"/>
      <c r="AT151" s="21" t="s">
        <v>312</v>
      </c>
      <c r="AU151" s="21" t="s">
        <v>96</v>
      </c>
    </row>
    <row r="152" s="1" customFormat="1" ht="16.5" customHeight="1">
      <c r="B152" s="46"/>
      <c r="C152" s="228" t="s">
        <v>244</v>
      </c>
      <c r="D152" s="228" t="s">
        <v>192</v>
      </c>
      <c r="E152" s="229" t="s">
        <v>1137</v>
      </c>
      <c r="F152" s="230" t="s">
        <v>1097</v>
      </c>
      <c r="G152" s="230"/>
      <c r="H152" s="230"/>
      <c r="I152" s="230"/>
      <c r="J152" s="231" t="s">
        <v>304</v>
      </c>
      <c r="K152" s="232">
        <v>44.280000000000001</v>
      </c>
      <c r="L152" s="233">
        <v>0</v>
      </c>
      <c r="M152" s="234"/>
      <c r="N152" s="235">
        <f>ROUND(L152*K152,2)</f>
        <v>0</v>
      </c>
      <c r="O152" s="235"/>
      <c r="P152" s="235"/>
      <c r="Q152" s="235"/>
      <c r="R152" s="48"/>
      <c r="T152" s="236" t="s">
        <v>22</v>
      </c>
      <c r="U152" s="56" t="s">
        <v>46</v>
      </c>
      <c r="V152" s="47"/>
      <c r="W152" s="237">
        <f>V152*K152</f>
        <v>0</v>
      </c>
      <c r="X152" s="237">
        <v>0</v>
      </c>
      <c r="Y152" s="237">
        <f>X152*K152</f>
        <v>0</v>
      </c>
      <c r="Z152" s="237">
        <v>0</v>
      </c>
      <c r="AA152" s="238">
        <f>Z152*K152</f>
        <v>0</v>
      </c>
      <c r="AR152" s="21" t="s">
        <v>251</v>
      </c>
      <c r="AT152" s="21" t="s">
        <v>192</v>
      </c>
      <c r="AU152" s="21" t="s">
        <v>96</v>
      </c>
      <c r="AY152" s="21" t="s">
        <v>191</v>
      </c>
      <c r="BE152" s="152">
        <f>IF(U152="základní",N152,0)</f>
        <v>0</v>
      </c>
      <c r="BF152" s="152">
        <f>IF(U152="snížená",N152,0)</f>
        <v>0</v>
      </c>
      <c r="BG152" s="152">
        <f>IF(U152="zákl. přenesená",N152,0)</f>
        <v>0</v>
      </c>
      <c r="BH152" s="152">
        <f>IF(U152="sníž. přenesená",N152,0)</f>
        <v>0</v>
      </c>
      <c r="BI152" s="152">
        <f>IF(U152="nulová",N152,0)</f>
        <v>0</v>
      </c>
      <c r="BJ152" s="21" t="s">
        <v>89</v>
      </c>
      <c r="BK152" s="152">
        <f>ROUND(L152*K152,2)</f>
        <v>0</v>
      </c>
      <c r="BL152" s="21" t="s">
        <v>251</v>
      </c>
      <c r="BM152" s="21" t="s">
        <v>1138</v>
      </c>
    </row>
    <row r="153" s="1" customFormat="1" ht="108" customHeight="1">
      <c r="B153" s="46"/>
      <c r="C153" s="47"/>
      <c r="D153" s="47"/>
      <c r="E153" s="47"/>
      <c r="F153" s="258" t="s">
        <v>1139</v>
      </c>
      <c r="G153" s="67"/>
      <c r="H153" s="67"/>
      <c r="I153" s="67"/>
      <c r="J153" s="47"/>
      <c r="K153" s="47"/>
      <c r="L153" s="47"/>
      <c r="M153" s="47"/>
      <c r="N153" s="47"/>
      <c r="O153" s="47"/>
      <c r="P153" s="47"/>
      <c r="Q153" s="47"/>
      <c r="R153" s="48"/>
      <c r="T153" s="197"/>
      <c r="U153" s="47"/>
      <c r="V153" s="47"/>
      <c r="W153" s="47"/>
      <c r="X153" s="47"/>
      <c r="Y153" s="47"/>
      <c r="Z153" s="47"/>
      <c r="AA153" s="100"/>
      <c r="AT153" s="21" t="s">
        <v>312</v>
      </c>
      <c r="AU153" s="21" t="s">
        <v>96</v>
      </c>
    </row>
    <row r="154" s="1" customFormat="1" ht="16.5" customHeight="1">
      <c r="B154" s="46"/>
      <c r="C154" s="228" t="s">
        <v>11</v>
      </c>
      <c r="D154" s="228" t="s">
        <v>192</v>
      </c>
      <c r="E154" s="229" t="s">
        <v>1140</v>
      </c>
      <c r="F154" s="230" t="s">
        <v>1108</v>
      </c>
      <c r="G154" s="230"/>
      <c r="H154" s="230"/>
      <c r="I154" s="230"/>
      <c r="J154" s="231" t="s">
        <v>304</v>
      </c>
      <c r="K154" s="232">
        <v>44.280000000000001</v>
      </c>
      <c r="L154" s="233">
        <v>0</v>
      </c>
      <c r="M154" s="234"/>
      <c r="N154" s="235">
        <f>ROUND(L154*K154,2)</f>
        <v>0</v>
      </c>
      <c r="O154" s="235"/>
      <c r="P154" s="235"/>
      <c r="Q154" s="235"/>
      <c r="R154" s="48"/>
      <c r="T154" s="236" t="s">
        <v>22</v>
      </c>
      <c r="U154" s="56" t="s">
        <v>46</v>
      </c>
      <c r="V154" s="47"/>
      <c r="W154" s="237">
        <f>V154*K154</f>
        <v>0</v>
      </c>
      <c r="X154" s="237">
        <v>0</v>
      </c>
      <c r="Y154" s="237">
        <f>X154*K154</f>
        <v>0</v>
      </c>
      <c r="Z154" s="237">
        <v>0</v>
      </c>
      <c r="AA154" s="238">
        <f>Z154*K154</f>
        <v>0</v>
      </c>
      <c r="AR154" s="21" t="s">
        <v>251</v>
      </c>
      <c r="AT154" s="21" t="s">
        <v>192</v>
      </c>
      <c r="AU154" s="21" t="s">
        <v>96</v>
      </c>
      <c r="AY154" s="21" t="s">
        <v>191</v>
      </c>
      <c r="BE154" s="152">
        <f>IF(U154="základní",N154,0)</f>
        <v>0</v>
      </c>
      <c r="BF154" s="152">
        <f>IF(U154="snížená",N154,0)</f>
        <v>0</v>
      </c>
      <c r="BG154" s="152">
        <f>IF(U154="zákl. přenesená",N154,0)</f>
        <v>0</v>
      </c>
      <c r="BH154" s="152">
        <f>IF(U154="sníž. přenesená",N154,0)</f>
        <v>0</v>
      </c>
      <c r="BI154" s="152">
        <f>IF(U154="nulová",N154,0)</f>
        <v>0</v>
      </c>
      <c r="BJ154" s="21" t="s">
        <v>89</v>
      </c>
      <c r="BK154" s="152">
        <f>ROUND(L154*K154,2)</f>
        <v>0</v>
      </c>
      <c r="BL154" s="21" t="s">
        <v>251</v>
      </c>
      <c r="BM154" s="21" t="s">
        <v>1141</v>
      </c>
    </row>
    <row r="155" s="1" customFormat="1" ht="120" customHeight="1">
      <c r="B155" s="46"/>
      <c r="C155" s="47"/>
      <c r="D155" s="47"/>
      <c r="E155" s="47"/>
      <c r="F155" s="258" t="s">
        <v>1142</v>
      </c>
      <c r="G155" s="67"/>
      <c r="H155" s="67"/>
      <c r="I155" s="67"/>
      <c r="J155" s="47"/>
      <c r="K155" s="47"/>
      <c r="L155" s="47"/>
      <c r="M155" s="47"/>
      <c r="N155" s="47"/>
      <c r="O155" s="47"/>
      <c r="P155" s="47"/>
      <c r="Q155" s="47"/>
      <c r="R155" s="48"/>
      <c r="T155" s="197"/>
      <c r="U155" s="47"/>
      <c r="V155" s="47"/>
      <c r="W155" s="47"/>
      <c r="X155" s="47"/>
      <c r="Y155" s="47"/>
      <c r="Z155" s="47"/>
      <c r="AA155" s="100"/>
      <c r="AT155" s="21" t="s">
        <v>312</v>
      </c>
      <c r="AU155" s="21" t="s">
        <v>96</v>
      </c>
    </row>
    <row r="156" s="1" customFormat="1" ht="16.5" customHeight="1">
      <c r="B156" s="46"/>
      <c r="C156" s="228" t="s">
        <v>251</v>
      </c>
      <c r="D156" s="228" t="s">
        <v>192</v>
      </c>
      <c r="E156" s="229" t="s">
        <v>1143</v>
      </c>
      <c r="F156" s="230" t="s">
        <v>1144</v>
      </c>
      <c r="G156" s="230"/>
      <c r="H156" s="230"/>
      <c r="I156" s="230"/>
      <c r="J156" s="231" t="s">
        <v>304</v>
      </c>
      <c r="K156" s="232">
        <v>53.280000000000001</v>
      </c>
      <c r="L156" s="233">
        <v>0</v>
      </c>
      <c r="M156" s="234"/>
      <c r="N156" s="235">
        <f>ROUND(L156*K156,2)</f>
        <v>0</v>
      </c>
      <c r="O156" s="235"/>
      <c r="P156" s="235"/>
      <c r="Q156" s="235"/>
      <c r="R156" s="48"/>
      <c r="T156" s="236" t="s">
        <v>22</v>
      </c>
      <c r="U156" s="56" t="s">
        <v>46</v>
      </c>
      <c r="V156" s="47"/>
      <c r="W156" s="237">
        <f>V156*K156</f>
        <v>0</v>
      </c>
      <c r="X156" s="237">
        <v>0</v>
      </c>
      <c r="Y156" s="237">
        <f>X156*K156</f>
        <v>0</v>
      </c>
      <c r="Z156" s="237">
        <v>0</v>
      </c>
      <c r="AA156" s="238">
        <f>Z156*K156</f>
        <v>0</v>
      </c>
      <c r="AR156" s="21" t="s">
        <v>251</v>
      </c>
      <c r="AT156" s="21" t="s">
        <v>192</v>
      </c>
      <c r="AU156" s="21" t="s">
        <v>96</v>
      </c>
      <c r="AY156" s="21" t="s">
        <v>191</v>
      </c>
      <c r="BE156" s="152">
        <f>IF(U156="základní",N156,0)</f>
        <v>0</v>
      </c>
      <c r="BF156" s="152">
        <f>IF(U156="snížená",N156,0)</f>
        <v>0</v>
      </c>
      <c r="BG156" s="152">
        <f>IF(U156="zákl. přenesená",N156,0)</f>
        <v>0</v>
      </c>
      <c r="BH156" s="152">
        <f>IF(U156="sníž. přenesená",N156,0)</f>
        <v>0</v>
      </c>
      <c r="BI156" s="152">
        <f>IF(U156="nulová",N156,0)</f>
        <v>0</v>
      </c>
      <c r="BJ156" s="21" t="s">
        <v>89</v>
      </c>
      <c r="BK156" s="152">
        <f>ROUND(L156*K156,2)</f>
        <v>0</v>
      </c>
      <c r="BL156" s="21" t="s">
        <v>251</v>
      </c>
      <c r="BM156" s="21" t="s">
        <v>1145</v>
      </c>
    </row>
    <row r="157" s="1" customFormat="1" ht="96" customHeight="1">
      <c r="B157" s="46"/>
      <c r="C157" s="47"/>
      <c r="D157" s="47"/>
      <c r="E157" s="47"/>
      <c r="F157" s="258" t="s">
        <v>1146</v>
      </c>
      <c r="G157" s="67"/>
      <c r="H157" s="67"/>
      <c r="I157" s="67"/>
      <c r="J157" s="47"/>
      <c r="K157" s="47"/>
      <c r="L157" s="47"/>
      <c r="M157" s="47"/>
      <c r="N157" s="47"/>
      <c r="O157" s="47"/>
      <c r="P157" s="47"/>
      <c r="Q157" s="47"/>
      <c r="R157" s="48"/>
      <c r="T157" s="197"/>
      <c r="U157" s="47"/>
      <c r="V157" s="47"/>
      <c r="W157" s="47"/>
      <c r="X157" s="47"/>
      <c r="Y157" s="47"/>
      <c r="Z157" s="47"/>
      <c r="AA157" s="100"/>
      <c r="AT157" s="21" t="s">
        <v>312</v>
      </c>
      <c r="AU157" s="21" t="s">
        <v>96</v>
      </c>
    </row>
    <row r="158" s="1" customFormat="1" ht="16.5" customHeight="1">
      <c r="B158" s="46"/>
      <c r="C158" s="228" t="s">
        <v>255</v>
      </c>
      <c r="D158" s="228" t="s">
        <v>192</v>
      </c>
      <c r="E158" s="229" t="s">
        <v>1147</v>
      </c>
      <c r="F158" s="230" t="s">
        <v>1148</v>
      </c>
      <c r="G158" s="230"/>
      <c r="H158" s="230"/>
      <c r="I158" s="230"/>
      <c r="J158" s="231" t="s">
        <v>304</v>
      </c>
      <c r="K158" s="232">
        <v>5.1500000000000004</v>
      </c>
      <c r="L158" s="233">
        <v>0</v>
      </c>
      <c r="M158" s="234"/>
      <c r="N158" s="235">
        <f>ROUND(L158*K158,2)</f>
        <v>0</v>
      </c>
      <c r="O158" s="235"/>
      <c r="P158" s="235"/>
      <c r="Q158" s="235"/>
      <c r="R158" s="48"/>
      <c r="T158" s="236" t="s">
        <v>22</v>
      </c>
      <c r="U158" s="56" t="s">
        <v>46</v>
      </c>
      <c r="V158" s="47"/>
      <c r="W158" s="237">
        <f>V158*K158</f>
        <v>0</v>
      </c>
      <c r="X158" s="237">
        <v>0</v>
      </c>
      <c r="Y158" s="237">
        <f>X158*K158</f>
        <v>0</v>
      </c>
      <c r="Z158" s="237">
        <v>0</v>
      </c>
      <c r="AA158" s="238">
        <f>Z158*K158</f>
        <v>0</v>
      </c>
      <c r="AR158" s="21" t="s">
        <v>251</v>
      </c>
      <c r="AT158" s="21" t="s">
        <v>192</v>
      </c>
      <c r="AU158" s="21" t="s">
        <v>96</v>
      </c>
      <c r="AY158" s="21" t="s">
        <v>191</v>
      </c>
      <c r="BE158" s="152">
        <f>IF(U158="základní",N158,0)</f>
        <v>0</v>
      </c>
      <c r="BF158" s="152">
        <f>IF(U158="snížená",N158,0)</f>
        <v>0</v>
      </c>
      <c r="BG158" s="152">
        <f>IF(U158="zákl. přenesená",N158,0)</f>
        <v>0</v>
      </c>
      <c r="BH158" s="152">
        <f>IF(U158="sníž. přenesená",N158,0)</f>
        <v>0</v>
      </c>
      <c r="BI158" s="152">
        <f>IF(U158="nulová",N158,0)</f>
        <v>0</v>
      </c>
      <c r="BJ158" s="21" t="s">
        <v>89</v>
      </c>
      <c r="BK158" s="152">
        <f>ROUND(L158*K158,2)</f>
        <v>0</v>
      </c>
      <c r="BL158" s="21" t="s">
        <v>251</v>
      </c>
      <c r="BM158" s="21" t="s">
        <v>1149</v>
      </c>
    </row>
    <row r="159" s="1" customFormat="1" ht="96" customHeight="1">
      <c r="B159" s="46"/>
      <c r="C159" s="47"/>
      <c r="D159" s="47"/>
      <c r="E159" s="47"/>
      <c r="F159" s="258" t="s">
        <v>1146</v>
      </c>
      <c r="G159" s="67"/>
      <c r="H159" s="67"/>
      <c r="I159" s="67"/>
      <c r="J159" s="47"/>
      <c r="K159" s="47"/>
      <c r="L159" s="47"/>
      <c r="M159" s="47"/>
      <c r="N159" s="47"/>
      <c r="O159" s="47"/>
      <c r="P159" s="47"/>
      <c r="Q159" s="47"/>
      <c r="R159" s="48"/>
      <c r="T159" s="197"/>
      <c r="U159" s="47"/>
      <c r="V159" s="47"/>
      <c r="W159" s="47"/>
      <c r="X159" s="47"/>
      <c r="Y159" s="47"/>
      <c r="Z159" s="47"/>
      <c r="AA159" s="100"/>
      <c r="AT159" s="21" t="s">
        <v>312</v>
      </c>
      <c r="AU159" s="21" t="s">
        <v>96</v>
      </c>
    </row>
    <row r="160" s="1" customFormat="1" ht="16.5" customHeight="1">
      <c r="B160" s="46"/>
      <c r="C160" s="228" t="s">
        <v>259</v>
      </c>
      <c r="D160" s="228" t="s">
        <v>192</v>
      </c>
      <c r="E160" s="229" t="s">
        <v>1150</v>
      </c>
      <c r="F160" s="230" t="s">
        <v>1151</v>
      </c>
      <c r="G160" s="230"/>
      <c r="H160" s="230"/>
      <c r="I160" s="230"/>
      <c r="J160" s="231" t="s">
        <v>304</v>
      </c>
      <c r="K160" s="232">
        <v>53.280000000000001</v>
      </c>
      <c r="L160" s="233">
        <v>0</v>
      </c>
      <c r="M160" s="234"/>
      <c r="N160" s="235">
        <f>ROUND(L160*K160,2)</f>
        <v>0</v>
      </c>
      <c r="O160" s="235"/>
      <c r="P160" s="235"/>
      <c r="Q160" s="235"/>
      <c r="R160" s="48"/>
      <c r="T160" s="236" t="s">
        <v>22</v>
      </c>
      <c r="U160" s="56" t="s">
        <v>46</v>
      </c>
      <c r="V160" s="47"/>
      <c r="W160" s="237">
        <f>V160*K160</f>
        <v>0</v>
      </c>
      <c r="X160" s="237">
        <v>0</v>
      </c>
      <c r="Y160" s="237">
        <f>X160*K160</f>
        <v>0</v>
      </c>
      <c r="Z160" s="237">
        <v>0</v>
      </c>
      <c r="AA160" s="238">
        <f>Z160*K160</f>
        <v>0</v>
      </c>
      <c r="AR160" s="21" t="s">
        <v>251</v>
      </c>
      <c r="AT160" s="21" t="s">
        <v>192</v>
      </c>
      <c r="AU160" s="21" t="s">
        <v>96</v>
      </c>
      <c r="AY160" s="21" t="s">
        <v>191</v>
      </c>
      <c r="BE160" s="152">
        <f>IF(U160="základní",N160,0)</f>
        <v>0</v>
      </c>
      <c r="BF160" s="152">
        <f>IF(U160="snížená",N160,0)</f>
        <v>0</v>
      </c>
      <c r="BG160" s="152">
        <f>IF(U160="zákl. přenesená",N160,0)</f>
        <v>0</v>
      </c>
      <c r="BH160" s="152">
        <f>IF(U160="sníž. přenesená",N160,0)</f>
        <v>0</v>
      </c>
      <c r="BI160" s="152">
        <f>IF(U160="nulová",N160,0)</f>
        <v>0</v>
      </c>
      <c r="BJ160" s="21" t="s">
        <v>89</v>
      </c>
      <c r="BK160" s="152">
        <f>ROUND(L160*K160,2)</f>
        <v>0</v>
      </c>
      <c r="BL160" s="21" t="s">
        <v>251</v>
      </c>
      <c r="BM160" s="21" t="s">
        <v>1152</v>
      </c>
    </row>
    <row r="161" s="1" customFormat="1" ht="144" customHeight="1">
      <c r="B161" s="46"/>
      <c r="C161" s="47"/>
      <c r="D161" s="47"/>
      <c r="E161" s="47"/>
      <c r="F161" s="258" t="s">
        <v>1153</v>
      </c>
      <c r="G161" s="67"/>
      <c r="H161" s="67"/>
      <c r="I161" s="67"/>
      <c r="J161" s="47"/>
      <c r="K161" s="47"/>
      <c r="L161" s="47"/>
      <c r="M161" s="47"/>
      <c r="N161" s="47"/>
      <c r="O161" s="47"/>
      <c r="P161" s="47"/>
      <c r="Q161" s="47"/>
      <c r="R161" s="48"/>
      <c r="T161" s="197"/>
      <c r="U161" s="47"/>
      <c r="V161" s="47"/>
      <c r="W161" s="47"/>
      <c r="X161" s="47"/>
      <c r="Y161" s="47"/>
      <c r="Z161" s="47"/>
      <c r="AA161" s="100"/>
      <c r="AT161" s="21" t="s">
        <v>312</v>
      </c>
      <c r="AU161" s="21" t="s">
        <v>96</v>
      </c>
    </row>
    <row r="162" s="1" customFormat="1" ht="16.5" customHeight="1">
      <c r="B162" s="46"/>
      <c r="C162" s="228" t="s">
        <v>263</v>
      </c>
      <c r="D162" s="228" t="s">
        <v>192</v>
      </c>
      <c r="E162" s="229" t="s">
        <v>1154</v>
      </c>
      <c r="F162" s="230" t="s">
        <v>1155</v>
      </c>
      <c r="G162" s="230"/>
      <c r="H162" s="230"/>
      <c r="I162" s="230"/>
      <c r="J162" s="231" t="s">
        <v>304</v>
      </c>
      <c r="K162" s="232">
        <v>5.1500000000000004</v>
      </c>
      <c r="L162" s="233">
        <v>0</v>
      </c>
      <c r="M162" s="234"/>
      <c r="N162" s="235">
        <f>ROUND(L162*K162,2)</f>
        <v>0</v>
      </c>
      <c r="O162" s="235"/>
      <c r="P162" s="235"/>
      <c r="Q162" s="235"/>
      <c r="R162" s="48"/>
      <c r="T162" s="236" t="s">
        <v>22</v>
      </c>
      <c r="U162" s="56" t="s">
        <v>46</v>
      </c>
      <c r="V162" s="47"/>
      <c r="W162" s="237">
        <f>V162*K162</f>
        <v>0</v>
      </c>
      <c r="X162" s="237">
        <v>0</v>
      </c>
      <c r="Y162" s="237">
        <f>X162*K162</f>
        <v>0</v>
      </c>
      <c r="Z162" s="237">
        <v>0</v>
      </c>
      <c r="AA162" s="238">
        <f>Z162*K162</f>
        <v>0</v>
      </c>
      <c r="AR162" s="21" t="s">
        <v>251</v>
      </c>
      <c r="AT162" s="21" t="s">
        <v>192</v>
      </c>
      <c r="AU162" s="21" t="s">
        <v>96</v>
      </c>
      <c r="AY162" s="21" t="s">
        <v>191</v>
      </c>
      <c r="BE162" s="152">
        <f>IF(U162="základní",N162,0)</f>
        <v>0</v>
      </c>
      <c r="BF162" s="152">
        <f>IF(U162="snížená",N162,0)</f>
        <v>0</v>
      </c>
      <c r="BG162" s="152">
        <f>IF(U162="zákl. přenesená",N162,0)</f>
        <v>0</v>
      </c>
      <c r="BH162" s="152">
        <f>IF(U162="sníž. přenesená",N162,0)</f>
        <v>0</v>
      </c>
      <c r="BI162" s="152">
        <f>IF(U162="nulová",N162,0)</f>
        <v>0</v>
      </c>
      <c r="BJ162" s="21" t="s">
        <v>89</v>
      </c>
      <c r="BK162" s="152">
        <f>ROUND(L162*K162,2)</f>
        <v>0</v>
      </c>
      <c r="BL162" s="21" t="s">
        <v>251</v>
      </c>
      <c r="BM162" s="21" t="s">
        <v>1156</v>
      </c>
    </row>
    <row r="163" s="1" customFormat="1" ht="144" customHeight="1">
      <c r="B163" s="46"/>
      <c r="C163" s="47"/>
      <c r="D163" s="47"/>
      <c r="E163" s="47"/>
      <c r="F163" s="258" t="s">
        <v>1153</v>
      </c>
      <c r="G163" s="67"/>
      <c r="H163" s="67"/>
      <c r="I163" s="67"/>
      <c r="J163" s="47"/>
      <c r="K163" s="47"/>
      <c r="L163" s="47"/>
      <c r="M163" s="47"/>
      <c r="N163" s="47"/>
      <c r="O163" s="47"/>
      <c r="P163" s="47"/>
      <c r="Q163" s="47"/>
      <c r="R163" s="48"/>
      <c r="T163" s="197"/>
      <c r="U163" s="47"/>
      <c r="V163" s="47"/>
      <c r="W163" s="47"/>
      <c r="X163" s="47"/>
      <c r="Y163" s="47"/>
      <c r="Z163" s="47"/>
      <c r="AA163" s="100"/>
      <c r="AT163" s="21" t="s">
        <v>312</v>
      </c>
      <c r="AU163" s="21" t="s">
        <v>96</v>
      </c>
    </row>
    <row r="164" s="10" customFormat="1" ht="29.88" customHeight="1">
      <c r="B164" s="215"/>
      <c r="C164" s="216"/>
      <c r="D164" s="225" t="s">
        <v>1088</v>
      </c>
      <c r="E164" s="225"/>
      <c r="F164" s="225"/>
      <c r="G164" s="225"/>
      <c r="H164" s="225"/>
      <c r="I164" s="225"/>
      <c r="J164" s="225"/>
      <c r="K164" s="225"/>
      <c r="L164" s="225"/>
      <c r="M164" s="225"/>
      <c r="N164" s="226">
        <f>BK164</f>
        <v>0</v>
      </c>
      <c r="O164" s="227"/>
      <c r="P164" s="227"/>
      <c r="Q164" s="227"/>
      <c r="R164" s="218"/>
      <c r="T164" s="219"/>
      <c r="U164" s="216"/>
      <c r="V164" s="216"/>
      <c r="W164" s="220">
        <f>SUM(W165:W181)</f>
        <v>0</v>
      </c>
      <c r="X164" s="216"/>
      <c r="Y164" s="220">
        <f>SUM(Y165:Y181)</f>
        <v>0</v>
      </c>
      <c r="Z164" s="216"/>
      <c r="AA164" s="221">
        <f>SUM(AA165:AA181)</f>
        <v>0</v>
      </c>
      <c r="AR164" s="222" t="s">
        <v>96</v>
      </c>
      <c r="AT164" s="223" t="s">
        <v>80</v>
      </c>
      <c r="AU164" s="223" t="s">
        <v>89</v>
      </c>
      <c r="AY164" s="222" t="s">
        <v>191</v>
      </c>
      <c r="BK164" s="224">
        <f>SUM(BK165:BK181)</f>
        <v>0</v>
      </c>
    </row>
    <row r="165" s="1" customFormat="1" ht="38.25" customHeight="1">
      <c r="B165" s="46"/>
      <c r="C165" s="228" t="s">
        <v>267</v>
      </c>
      <c r="D165" s="228" t="s">
        <v>192</v>
      </c>
      <c r="E165" s="229" t="s">
        <v>1157</v>
      </c>
      <c r="F165" s="230" t="s">
        <v>1158</v>
      </c>
      <c r="G165" s="230"/>
      <c r="H165" s="230"/>
      <c r="I165" s="230"/>
      <c r="J165" s="231" t="s">
        <v>348</v>
      </c>
      <c r="K165" s="232">
        <v>51.5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</v>
      </c>
      <c r="Y165" s="237">
        <f>X165*K165</f>
        <v>0</v>
      </c>
      <c r="Z165" s="237">
        <v>0</v>
      </c>
      <c r="AA165" s="238">
        <f>Z165*K165</f>
        <v>0</v>
      </c>
      <c r="AR165" s="21" t="s">
        <v>251</v>
      </c>
      <c r="AT165" s="21" t="s">
        <v>192</v>
      </c>
      <c r="AU165" s="21" t="s">
        <v>96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251</v>
      </c>
      <c r="BM165" s="21" t="s">
        <v>1159</v>
      </c>
    </row>
    <row r="166" s="1" customFormat="1" ht="60" customHeight="1">
      <c r="B166" s="46"/>
      <c r="C166" s="47"/>
      <c r="D166" s="47"/>
      <c r="E166" s="47"/>
      <c r="F166" s="258" t="s">
        <v>1160</v>
      </c>
      <c r="G166" s="67"/>
      <c r="H166" s="67"/>
      <c r="I166" s="67"/>
      <c r="J166" s="47"/>
      <c r="K166" s="47"/>
      <c r="L166" s="47"/>
      <c r="M166" s="47"/>
      <c r="N166" s="47"/>
      <c r="O166" s="47"/>
      <c r="P166" s="47"/>
      <c r="Q166" s="47"/>
      <c r="R166" s="48"/>
      <c r="T166" s="197"/>
      <c r="U166" s="47"/>
      <c r="V166" s="47"/>
      <c r="W166" s="47"/>
      <c r="X166" s="47"/>
      <c r="Y166" s="47"/>
      <c r="Z166" s="47"/>
      <c r="AA166" s="100"/>
      <c r="AT166" s="21" t="s">
        <v>312</v>
      </c>
      <c r="AU166" s="21" t="s">
        <v>96</v>
      </c>
    </row>
    <row r="167" s="1" customFormat="1" ht="25.5" customHeight="1">
      <c r="B167" s="46"/>
      <c r="C167" s="228" t="s">
        <v>10</v>
      </c>
      <c r="D167" s="228" t="s">
        <v>192</v>
      </c>
      <c r="E167" s="229" t="s">
        <v>1161</v>
      </c>
      <c r="F167" s="230" t="s">
        <v>1162</v>
      </c>
      <c r="G167" s="230"/>
      <c r="H167" s="230"/>
      <c r="I167" s="230"/>
      <c r="J167" s="231" t="s">
        <v>688</v>
      </c>
      <c r="K167" s="232">
        <v>2</v>
      </c>
      <c r="L167" s="233">
        <v>0</v>
      </c>
      <c r="M167" s="234"/>
      <c r="N167" s="235">
        <f>ROUND(L167*K167,2)</f>
        <v>0</v>
      </c>
      <c r="O167" s="235"/>
      <c r="P167" s="235"/>
      <c r="Q167" s="235"/>
      <c r="R167" s="48"/>
      <c r="T167" s="236" t="s">
        <v>22</v>
      </c>
      <c r="U167" s="56" t="s">
        <v>46</v>
      </c>
      <c r="V167" s="47"/>
      <c r="W167" s="237">
        <f>V167*K167</f>
        <v>0</v>
      </c>
      <c r="X167" s="237">
        <v>0</v>
      </c>
      <c r="Y167" s="237">
        <f>X167*K167</f>
        <v>0</v>
      </c>
      <c r="Z167" s="237">
        <v>0</v>
      </c>
      <c r="AA167" s="238">
        <f>Z167*K167</f>
        <v>0</v>
      </c>
      <c r="AR167" s="21" t="s">
        <v>251</v>
      </c>
      <c r="AT167" s="21" t="s">
        <v>192</v>
      </c>
      <c r="AU167" s="21" t="s">
        <v>96</v>
      </c>
      <c r="AY167" s="21" t="s">
        <v>191</v>
      </c>
      <c r="BE167" s="152">
        <f>IF(U167="základní",N167,0)</f>
        <v>0</v>
      </c>
      <c r="BF167" s="152">
        <f>IF(U167="snížená",N167,0)</f>
        <v>0</v>
      </c>
      <c r="BG167" s="152">
        <f>IF(U167="zákl. přenesená",N167,0)</f>
        <v>0</v>
      </c>
      <c r="BH167" s="152">
        <f>IF(U167="sníž. přenesená",N167,0)</f>
        <v>0</v>
      </c>
      <c r="BI167" s="152">
        <f>IF(U167="nulová",N167,0)</f>
        <v>0</v>
      </c>
      <c r="BJ167" s="21" t="s">
        <v>89</v>
      </c>
      <c r="BK167" s="152">
        <f>ROUND(L167*K167,2)</f>
        <v>0</v>
      </c>
      <c r="BL167" s="21" t="s">
        <v>251</v>
      </c>
      <c r="BM167" s="21" t="s">
        <v>1163</v>
      </c>
    </row>
    <row r="168" s="1" customFormat="1" ht="60" customHeight="1">
      <c r="B168" s="46"/>
      <c r="C168" s="47"/>
      <c r="D168" s="47"/>
      <c r="E168" s="47"/>
      <c r="F168" s="258" t="s">
        <v>1160</v>
      </c>
      <c r="G168" s="67"/>
      <c r="H168" s="67"/>
      <c r="I168" s="67"/>
      <c r="J168" s="47"/>
      <c r="K168" s="47"/>
      <c r="L168" s="47"/>
      <c r="M168" s="47"/>
      <c r="N168" s="47"/>
      <c r="O168" s="47"/>
      <c r="P168" s="47"/>
      <c r="Q168" s="47"/>
      <c r="R168" s="48"/>
      <c r="T168" s="197"/>
      <c r="U168" s="47"/>
      <c r="V168" s="47"/>
      <c r="W168" s="47"/>
      <c r="X168" s="47"/>
      <c r="Y168" s="47"/>
      <c r="Z168" s="47"/>
      <c r="AA168" s="100"/>
      <c r="AT168" s="21" t="s">
        <v>312</v>
      </c>
      <c r="AU168" s="21" t="s">
        <v>96</v>
      </c>
    </row>
    <row r="169" s="1" customFormat="1" ht="51" customHeight="1">
      <c r="B169" s="46"/>
      <c r="C169" s="228" t="s">
        <v>274</v>
      </c>
      <c r="D169" s="228" t="s">
        <v>192</v>
      </c>
      <c r="E169" s="229" t="s">
        <v>1164</v>
      </c>
      <c r="F169" s="230" t="s">
        <v>1165</v>
      </c>
      <c r="G169" s="230"/>
      <c r="H169" s="230"/>
      <c r="I169" s="230"/>
      <c r="J169" s="231" t="s">
        <v>348</v>
      </c>
      <c r="K169" s="232">
        <v>20.800000000000001</v>
      </c>
      <c r="L169" s="233">
        <v>0</v>
      </c>
      <c r="M169" s="234"/>
      <c r="N169" s="235">
        <f>ROUND(L169*K169,2)</f>
        <v>0</v>
      </c>
      <c r="O169" s="235"/>
      <c r="P169" s="235"/>
      <c r="Q169" s="235"/>
      <c r="R169" s="48"/>
      <c r="T169" s="236" t="s">
        <v>22</v>
      </c>
      <c r="U169" s="56" t="s">
        <v>46</v>
      </c>
      <c r="V169" s="47"/>
      <c r="W169" s="237">
        <f>V169*K169</f>
        <v>0</v>
      </c>
      <c r="X169" s="237">
        <v>0</v>
      </c>
      <c r="Y169" s="237">
        <f>X169*K169</f>
        <v>0</v>
      </c>
      <c r="Z169" s="237">
        <v>0</v>
      </c>
      <c r="AA169" s="238">
        <f>Z169*K169</f>
        <v>0</v>
      </c>
      <c r="AR169" s="21" t="s">
        <v>251</v>
      </c>
      <c r="AT169" s="21" t="s">
        <v>192</v>
      </c>
      <c r="AU169" s="21" t="s">
        <v>96</v>
      </c>
      <c r="AY169" s="21" t="s">
        <v>191</v>
      </c>
      <c r="BE169" s="152">
        <f>IF(U169="základní",N169,0)</f>
        <v>0</v>
      </c>
      <c r="BF169" s="152">
        <f>IF(U169="snížená",N169,0)</f>
        <v>0</v>
      </c>
      <c r="BG169" s="152">
        <f>IF(U169="zákl. přenesená",N169,0)</f>
        <v>0</v>
      </c>
      <c r="BH169" s="152">
        <f>IF(U169="sníž. přenesená",N169,0)</f>
        <v>0</v>
      </c>
      <c r="BI169" s="152">
        <f>IF(U169="nulová",N169,0)</f>
        <v>0</v>
      </c>
      <c r="BJ169" s="21" t="s">
        <v>89</v>
      </c>
      <c r="BK169" s="152">
        <f>ROUND(L169*K169,2)</f>
        <v>0</v>
      </c>
      <c r="BL169" s="21" t="s">
        <v>251</v>
      </c>
      <c r="BM169" s="21" t="s">
        <v>1166</v>
      </c>
    </row>
    <row r="170" s="1" customFormat="1" ht="60" customHeight="1">
      <c r="B170" s="46"/>
      <c r="C170" s="47"/>
      <c r="D170" s="47"/>
      <c r="E170" s="47"/>
      <c r="F170" s="258" t="s">
        <v>1160</v>
      </c>
      <c r="G170" s="67"/>
      <c r="H170" s="67"/>
      <c r="I170" s="67"/>
      <c r="J170" s="47"/>
      <c r="K170" s="47"/>
      <c r="L170" s="47"/>
      <c r="M170" s="47"/>
      <c r="N170" s="47"/>
      <c r="O170" s="47"/>
      <c r="P170" s="47"/>
      <c r="Q170" s="47"/>
      <c r="R170" s="48"/>
      <c r="T170" s="197"/>
      <c r="U170" s="47"/>
      <c r="V170" s="47"/>
      <c r="W170" s="47"/>
      <c r="X170" s="47"/>
      <c r="Y170" s="47"/>
      <c r="Z170" s="47"/>
      <c r="AA170" s="100"/>
      <c r="AT170" s="21" t="s">
        <v>312</v>
      </c>
      <c r="AU170" s="21" t="s">
        <v>96</v>
      </c>
    </row>
    <row r="171" s="1" customFormat="1" ht="51" customHeight="1">
      <c r="B171" s="46"/>
      <c r="C171" s="228" t="s">
        <v>278</v>
      </c>
      <c r="D171" s="228" t="s">
        <v>192</v>
      </c>
      <c r="E171" s="229" t="s">
        <v>1167</v>
      </c>
      <c r="F171" s="230" t="s">
        <v>1165</v>
      </c>
      <c r="G171" s="230"/>
      <c r="H171" s="230"/>
      <c r="I171" s="230"/>
      <c r="J171" s="231" t="s">
        <v>348</v>
      </c>
      <c r="K171" s="232">
        <v>28.199999999999999</v>
      </c>
      <c r="L171" s="233">
        <v>0</v>
      </c>
      <c r="M171" s="234"/>
      <c r="N171" s="235">
        <f>ROUND(L171*K171,2)</f>
        <v>0</v>
      </c>
      <c r="O171" s="235"/>
      <c r="P171" s="235"/>
      <c r="Q171" s="235"/>
      <c r="R171" s="48"/>
      <c r="T171" s="236" t="s">
        <v>22</v>
      </c>
      <c r="U171" s="56" t="s">
        <v>46</v>
      </c>
      <c r="V171" s="47"/>
      <c r="W171" s="237">
        <f>V171*K171</f>
        <v>0</v>
      </c>
      <c r="X171" s="237">
        <v>0</v>
      </c>
      <c r="Y171" s="237">
        <f>X171*K171</f>
        <v>0</v>
      </c>
      <c r="Z171" s="237">
        <v>0</v>
      </c>
      <c r="AA171" s="238">
        <f>Z171*K171</f>
        <v>0</v>
      </c>
      <c r="AR171" s="21" t="s">
        <v>251</v>
      </c>
      <c r="AT171" s="21" t="s">
        <v>192</v>
      </c>
      <c r="AU171" s="21" t="s">
        <v>96</v>
      </c>
      <c r="AY171" s="21" t="s">
        <v>191</v>
      </c>
      <c r="BE171" s="152">
        <f>IF(U171="základní",N171,0)</f>
        <v>0</v>
      </c>
      <c r="BF171" s="152">
        <f>IF(U171="snížená",N171,0)</f>
        <v>0</v>
      </c>
      <c r="BG171" s="152">
        <f>IF(U171="zákl. přenesená",N171,0)</f>
        <v>0</v>
      </c>
      <c r="BH171" s="152">
        <f>IF(U171="sníž. přenesená",N171,0)</f>
        <v>0</v>
      </c>
      <c r="BI171" s="152">
        <f>IF(U171="nulová",N171,0)</f>
        <v>0</v>
      </c>
      <c r="BJ171" s="21" t="s">
        <v>89</v>
      </c>
      <c r="BK171" s="152">
        <f>ROUND(L171*K171,2)</f>
        <v>0</v>
      </c>
      <c r="BL171" s="21" t="s">
        <v>251</v>
      </c>
      <c r="BM171" s="21" t="s">
        <v>1168</v>
      </c>
    </row>
    <row r="172" s="1" customFormat="1" ht="60" customHeight="1">
      <c r="B172" s="46"/>
      <c r="C172" s="47"/>
      <c r="D172" s="47"/>
      <c r="E172" s="47"/>
      <c r="F172" s="258" t="s">
        <v>1169</v>
      </c>
      <c r="G172" s="67"/>
      <c r="H172" s="67"/>
      <c r="I172" s="67"/>
      <c r="J172" s="47"/>
      <c r="K172" s="47"/>
      <c r="L172" s="47"/>
      <c r="M172" s="47"/>
      <c r="N172" s="47"/>
      <c r="O172" s="47"/>
      <c r="P172" s="47"/>
      <c r="Q172" s="47"/>
      <c r="R172" s="48"/>
      <c r="T172" s="197"/>
      <c r="U172" s="47"/>
      <c r="V172" s="47"/>
      <c r="W172" s="47"/>
      <c r="X172" s="47"/>
      <c r="Y172" s="47"/>
      <c r="Z172" s="47"/>
      <c r="AA172" s="100"/>
      <c r="AT172" s="21" t="s">
        <v>312</v>
      </c>
      <c r="AU172" s="21" t="s">
        <v>96</v>
      </c>
    </row>
    <row r="173" s="1" customFormat="1" ht="51" customHeight="1">
      <c r="B173" s="46"/>
      <c r="C173" s="228" t="s">
        <v>377</v>
      </c>
      <c r="D173" s="228" t="s">
        <v>192</v>
      </c>
      <c r="E173" s="229" t="s">
        <v>1170</v>
      </c>
      <c r="F173" s="230" t="s">
        <v>1165</v>
      </c>
      <c r="G173" s="230"/>
      <c r="H173" s="230"/>
      <c r="I173" s="230"/>
      <c r="J173" s="231" t="s">
        <v>348</v>
      </c>
      <c r="K173" s="232">
        <v>44.399999999999999</v>
      </c>
      <c r="L173" s="233">
        <v>0</v>
      </c>
      <c r="M173" s="234"/>
      <c r="N173" s="235">
        <f>ROUND(L173*K173,2)</f>
        <v>0</v>
      </c>
      <c r="O173" s="235"/>
      <c r="P173" s="235"/>
      <c r="Q173" s="235"/>
      <c r="R173" s="48"/>
      <c r="T173" s="236" t="s">
        <v>22</v>
      </c>
      <c r="U173" s="56" t="s">
        <v>46</v>
      </c>
      <c r="V173" s="47"/>
      <c r="W173" s="237">
        <f>V173*K173</f>
        <v>0</v>
      </c>
      <c r="X173" s="237">
        <v>0</v>
      </c>
      <c r="Y173" s="237">
        <f>X173*K173</f>
        <v>0</v>
      </c>
      <c r="Z173" s="237">
        <v>0</v>
      </c>
      <c r="AA173" s="238">
        <f>Z173*K173</f>
        <v>0</v>
      </c>
      <c r="AR173" s="21" t="s">
        <v>251</v>
      </c>
      <c r="AT173" s="21" t="s">
        <v>192</v>
      </c>
      <c r="AU173" s="21" t="s">
        <v>96</v>
      </c>
      <c r="AY173" s="21" t="s">
        <v>191</v>
      </c>
      <c r="BE173" s="152">
        <f>IF(U173="základní",N173,0)</f>
        <v>0</v>
      </c>
      <c r="BF173" s="152">
        <f>IF(U173="snížená",N173,0)</f>
        <v>0</v>
      </c>
      <c r="BG173" s="152">
        <f>IF(U173="zákl. přenesená",N173,0)</f>
        <v>0</v>
      </c>
      <c r="BH173" s="152">
        <f>IF(U173="sníž. přenesená",N173,0)</f>
        <v>0</v>
      </c>
      <c r="BI173" s="152">
        <f>IF(U173="nulová",N173,0)</f>
        <v>0</v>
      </c>
      <c r="BJ173" s="21" t="s">
        <v>89</v>
      </c>
      <c r="BK173" s="152">
        <f>ROUND(L173*K173,2)</f>
        <v>0</v>
      </c>
      <c r="BL173" s="21" t="s">
        <v>251</v>
      </c>
      <c r="BM173" s="21" t="s">
        <v>1171</v>
      </c>
    </row>
    <row r="174" s="1" customFormat="1" ht="60" customHeight="1">
      <c r="B174" s="46"/>
      <c r="C174" s="47"/>
      <c r="D174" s="47"/>
      <c r="E174" s="47"/>
      <c r="F174" s="258" t="s">
        <v>1172</v>
      </c>
      <c r="G174" s="67"/>
      <c r="H174" s="67"/>
      <c r="I174" s="67"/>
      <c r="J174" s="47"/>
      <c r="K174" s="47"/>
      <c r="L174" s="47"/>
      <c r="M174" s="47"/>
      <c r="N174" s="47"/>
      <c r="O174" s="47"/>
      <c r="P174" s="47"/>
      <c r="Q174" s="47"/>
      <c r="R174" s="48"/>
      <c r="T174" s="197"/>
      <c r="U174" s="47"/>
      <c r="V174" s="47"/>
      <c r="W174" s="47"/>
      <c r="X174" s="47"/>
      <c r="Y174" s="47"/>
      <c r="Z174" s="47"/>
      <c r="AA174" s="100"/>
      <c r="AT174" s="21" t="s">
        <v>312</v>
      </c>
      <c r="AU174" s="21" t="s">
        <v>96</v>
      </c>
    </row>
    <row r="175" s="1" customFormat="1" ht="25.5" customHeight="1">
      <c r="B175" s="46"/>
      <c r="C175" s="228" t="s">
        <v>381</v>
      </c>
      <c r="D175" s="228" t="s">
        <v>192</v>
      </c>
      <c r="E175" s="229" t="s">
        <v>1173</v>
      </c>
      <c r="F175" s="230" t="s">
        <v>1162</v>
      </c>
      <c r="G175" s="230"/>
      <c r="H175" s="230"/>
      <c r="I175" s="230"/>
      <c r="J175" s="231" t="s">
        <v>688</v>
      </c>
      <c r="K175" s="232">
        <v>4</v>
      </c>
      <c r="L175" s="233">
        <v>0</v>
      </c>
      <c r="M175" s="234"/>
      <c r="N175" s="235">
        <f>ROUND(L175*K175,2)</f>
        <v>0</v>
      </c>
      <c r="O175" s="235"/>
      <c r="P175" s="235"/>
      <c r="Q175" s="235"/>
      <c r="R175" s="48"/>
      <c r="T175" s="236" t="s">
        <v>22</v>
      </c>
      <c r="U175" s="56" t="s">
        <v>46</v>
      </c>
      <c r="V175" s="47"/>
      <c r="W175" s="237">
        <f>V175*K175</f>
        <v>0</v>
      </c>
      <c r="X175" s="237">
        <v>0</v>
      </c>
      <c r="Y175" s="237">
        <f>X175*K175</f>
        <v>0</v>
      </c>
      <c r="Z175" s="237">
        <v>0</v>
      </c>
      <c r="AA175" s="238">
        <f>Z175*K175</f>
        <v>0</v>
      </c>
      <c r="AR175" s="21" t="s">
        <v>251</v>
      </c>
      <c r="AT175" s="21" t="s">
        <v>192</v>
      </c>
      <c r="AU175" s="21" t="s">
        <v>96</v>
      </c>
      <c r="AY175" s="21" t="s">
        <v>191</v>
      </c>
      <c r="BE175" s="152">
        <f>IF(U175="základní",N175,0)</f>
        <v>0</v>
      </c>
      <c r="BF175" s="152">
        <f>IF(U175="snížená",N175,0)</f>
        <v>0</v>
      </c>
      <c r="BG175" s="152">
        <f>IF(U175="zákl. přenesená",N175,0)</f>
        <v>0</v>
      </c>
      <c r="BH175" s="152">
        <f>IF(U175="sníž. přenesená",N175,0)</f>
        <v>0</v>
      </c>
      <c r="BI175" s="152">
        <f>IF(U175="nulová",N175,0)</f>
        <v>0</v>
      </c>
      <c r="BJ175" s="21" t="s">
        <v>89</v>
      </c>
      <c r="BK175" s="152">
        <f>ROUND(L175*K175,2)</f>
        <v>0</v>
      </c>
      <c r="BL175" s="21" t="s">
        <v>251</v>
      </c>
      <c r="BM175" s="21" t="s">
        <v>1174</v>
      </c>
    </row>
    <row r="176" s="1" customFormat="1" ht="72" customHeight="1">
      <c r="B176" s="46"/>
      <c r="C176" s="47"/>
      <c r="D176" s="47"/>
      <c r="E176" s="47"/>
      <c r="F176" s="258" t="s">
        <v>1175</v>
      </c>
      <c r="G176" s="67"/>
      <c r="H176" s="67"/>
      <c r="I176" s="67"/>
      <c r="J176" s="47"/>
      <c r="K176" s="47"/>
      <c r="L176" s="47"/>
      <c r="M176" s="47"/>
      <c r="N176" s="47"/>
      <c r="O176" s="47"/>
      <c r="P176" s="47"/>
      <c r="Q176" s="47"/>
      <c r="R176" s="48"/>
      <c r="T176" s="197"/>
      <c r="U176" s="47"/>
      <c r="V176" s="47"/>
      <c r="W176" s="47"/>
      <c r="X176" s="47"/>
      <c r="Y176" s="47"/>
      <c r="Z176" s="47"/>
      <c r="AA176" s="100"/>
      <c r="AT176" s="21" t="s">
        <v>312</v>
      </c>
      <c r="AU176" s="21" t="s">
        <v>96</v>
      </c>
    </row>
    <row r="177" s="1" customFormat="1" ht="38.25" customHeight="1">
      <c r="B177" s="46"/>
      <c r="C177" s="228" t="s">
        <v>384</v>
      </c>
      <c r="D177" s="228" t="s">
        <v>192</v>
      </c>
      <c r="E177" s="229" t="s">
        <v>1176</v>
      </c>
      <c r="F177" s="230" t="s">
        <v>1177</v>
      </c>
      <c r="G177" s="230"/>
      <c r="H177" s="230"/>
      <c r="I177" s="230"/>
      <c r="J177" s="231" t="s">
        <v>348</v>
      </c>
      <c r="K177" s="232">
        <v>34.299999999999997</v>
      </c>
      <c r="L177" s="233">
        <v>0</v>
      </c>
      <c r="M177" s="234"/>
      <c r="N177" s="235">
        <f>ROUND(L177*K177,2)</f>
        <v>0</v>
      </c>
      <c r="O177" s="235"/>
      <c r="P177" s="235"/>
      <c r="Q177" s="235"/>
      <c r="R177" s="48"/>
      <c r="T177" s="236" t="s">
        <v>22</v>
      </c>
      <c r="U177" s="56" t="s">
        <v>46</v>
      </c>
      <c r="V177" s="47"/>
      <c r="W177" s="237">
        <f>V177*K177</f>
        <v>0</v>
      </c>
      <c r="X177" s="237">
        <v>0</v>
      </c>
      <c r="Y177" s="237">
        <f>X177*K177</f>
        <v>0</v>
      </c>
      <c r="Z177" s="237">
        <v>0</v>
      </c>
      <c r="AA177" s="238">
        <f>Z177*K177</f>
        <v>0</v>
      </c>
      <c r="AR177" s="21" t="s">
        <v>251</v>
      </c>
      <c r="AT177" s="21" t="s">
        <v>192</v>
      </c>
      <c r="AU177" s="21" t="s">
        <v>96</v>
      </c>
      <c r="AY177" s="21" t="s">
        <v>191</v>
      </c>
      <c r="BE177" s="152">
        <f>IF(U177="základní",N177,0)</f>
        <v>0</v>
      </c>
      <c r="BF177" s="152">
        <f>IF(U177="snížená",N177,0)</f>
        <v>0</v>
      </c>
      <c r="BG177" s="152">
        <f>IF(U177="zákl. přenesená",N177,0)</f>
        <v>0</v>
      </c>
      <c r="BH177" s="152">
        <f>IF(U177="sníž. přenesená",N177,0)</f>
        <v>0</v>
      </c>
      <c r="BI177" s="152">
        <f>IF(U177="nulová",N177,0)</f>
        <v>0</v>
      </c>
      <c r="BJ177" s="21" t="s">
        <v>89</v>
      </c>
      <c r="BK177" s="152">
        <f>ROUND(L177*K177,2)</f>
        <v>0</v>
      </c>
      <c r="BL177" s="21" t="s">
        <v>251</v>
      </c>
      <c r="BM177" s="21" t="s">
        <v>1178</v>
      </c>
    </row>
    <row r="178" s="1" customFormat="1" ht="72" customHeight="1">
      <c r="B178" s="46"/>
      <c r="C178" s="47"/>
      <c r="D178" s="47"/>
      <c r="E178" s="47"/>
      <c r="F178" s="258" t="s">
        <v>1179</v>
      </c>
      <c r="G178" s="67"/>
      <c r="H178" s="67"/>
      <c r="I178" s="67"/>
      <c r="J178" s="47"/>
      <c r="K178" s="47"/>
      <c r="L178" s="47"/>
      <c r="M178" s="47"/>
      <c r="N178" s="47"/>
      <c r="O178" s="47"/>
      <c r="P178" s="47"/>
      <c r="Q178" s="47"/>
      <c r="R178" s="48"/>
      <c r="T178" s="197"/>
      <c r="U178" s="47"/>
      <c r="V178" s="47"/>
      <c r="W178" s="47"/>
      <c r="X178" s="47"/>
      <c r="Y178" s="47"/>
      <c r="Z178" s="47"/>
      <c r="AA178" s="100"/>
      <c r="AT178" s="21" t="s">
        <v>312</v>
      </c>
      <c r="AU178" s="21" t="s">
        <v>96</v>
      </c>
    </row>
    <row r="179" s="1" customFormat="1" ht="25.5" customHeight="1">
      <c r="B179" s="46"/>
      <c r="C179" s="228" t="s">
        <v>389</v>
      </c>
      <c r="D179" s="228" t="s">
        <v>192</v>
      </c>
      <c r="E179" s="229" t="s">
        <v>1180</v>
      </c>
      <c r="F179" s="230" t="s">
        <v>1181</v>
      </c>
      <c r="G179" s="230"/>
      <c r="H179" s="230"/>
      <c r="I179" s="230"/>
      <c r="J179" s="231" t="s">
        <v>304</v>
      </c>
      <c r="K179" s="232">
        <v>50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0</v>
      </c>
      <c r="Y179" s="237">
        <f>X179*K179</f>
        <v>0</v>
      </c>
      <c r="Z179" s="237">
        <v>0</v>
      </c>
      <c r="AA179" s="238">
        <f>Z179*K179</f>
        <v>0</v>
      </c>
      <c r="AR179" s="21" t="s">
        <v>251</v>
      </c>
      <c r="AT179" s="21" t="s">
        <v>192</v>
      </c>
      <c r="AU179" s="21" t="s">
        <v>96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251</v>
      </c>
      <c r="BM179" s="21" t="s">
        <v>1182</v>
      </c>
    </row>
    <row r="180" s="1" customFormat="1" ht="96" customHeight="1">
      <c r="B180" s="46"/>
      <c r="C180" s="47"/>
      <c r="D180" s="47"/>
      <c r="E180" s="47"/>
      <c r="F180" s="258" t="s">
        <v>1183</v>
      </c>
      <c r="G180" s="67"/>
      <c r="H180" s="67"/>
      <c r="I180" s="67"/>
      <c r="J180" s="47"/>
      <c r="K180" s="47"/>
      <c r="L180" s="47"/>
      <c r="M180" s="47"/>
      <c r="N180" s="47"/>
      <c r="O180" s="47"/>
      <c r="P180" s="47"/>
      <c r="Q180" s="47"/>
      <c r="R180" s="48"/>
      <c r="T180" s="197"/>
      <c r="U180" s="47"/>
      <c r="V180" s="47"/>
      <c r="W180" s="47"/>
      <c r="X180" s="47"/>
      <c r="Y180" s="47"/>
      <c r="Z180" s="47"/>
      <c r="AA180" s="100"/>
      <c r="AT180" s="21" t="s">
        <v>312</v>
      </c>
      <c r="AU180" s="21" t="s">
        <v>96</v>
      </c>
    </row>
    <row r="181" s="1" customFormat="1" ht="38.25" customHeight="1">
      <c r="B181" s="46"/>
      <c r="C181" s="228" t="s">
        <v>393</v>
      </c>
      <c r="D181" s="228" t="s">
        <v>192</v>
      </c>
      <c r="E181" s="229" t="s">
        <v>1184</v>
      </c>
      <c r="F181" s="230" t="s">
        <v>1185</v>
      </c>
      <c r="G181" s="230"/>
      <c r="H181" s="230"/>
      <c r="I181" s="230"/>
      <c r="J181" s="231" t="s">
        <v>297</v>
      </c>
      <c r="K181" s="232">
        <v>1</v>
      </c>
      <c r="L181" s="233">
        <v>0</v>
      </c>
      <c r="M181" s="234"/>
      <c r="N181" s="235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</v>
      </c>
      <c r="Y181" s="237">
        <f>X181*K181</f>
        <v>0</v>
      </c>
      <c r="Z181" s="237">
        <v>0</v>
      </c>
      <c r="AA181" s="238">
        <f>Z181*K181</f>
        <v>0</v>
      </c>
      <c r="AR181" s="21" t="s">
        <v>251</v>
      </c>
      <c r="AT181" s="21" t="s">
        <v>192</v>
      </c>
      <c r="AU181" s="21" t="s">
        <v>96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251</v>
      </c>
      <c r="BM181" s="21" t="s">
        <v>1186</v>
      </c>
    </row>
    <row r="182" s="1" customFormat="1" ht="49.92" customHeight="1">
      <c r="B182" s="46"/>
      <c r="C182" s="47"/>
      <c r="D182" s="217" t="s">
        <v>282</v>
      </c>
      <c r="E182" s="47"/>
      <c r="F182" s="47"/>
      <c r="G182" s="47"/>
      <c r="H182" s="47"/>
      <c r="I182" s="47"/>
      <c r="J182" s="47"/>
      <c r="K182" s="47"/>
      <c r="L182" s="47"/>
      <c r="M182" s="47"/>
      <c r="N182" s="241">
        <f>BK182</f>
        <v>0</v>
      </c>
      <c r="O182" s="242"/>
      <c r="P182" s="242"/>
      <c r="Q182" s="242"/>
      <c r="R182" s="48"/>
      <c r="T182" s="197"/>
      <c r="U182" s="47"/>
      <c r="V182" s="47"/>
      <c r="W182" s="47"/>
      <c r="X182" s="47"/>
      <c r="Y182" s="47"/>
      <c r="Z182" s="47"/>
      <c r="AA182" s="100"/>
      <c r="AT182" s="21" t="s">
        <v>80</v>
      </c>
      <c r="AU182" s="21" t="s">
        <v>81</v>
      </c>
      <c r="AY182" s="21" t="s">
        <v>283</v>
      </c>
      <c r="BK182" s="152">
        <f>SUM(BK183:BK187)</f>
        <v>0</v>
      </c>
    </row>
    <row r="183" s="1" customFormat="1" ht="22.32" customHeight="1">
      <c r="B183" s="46"/>
      <c r="C183" s="243" t="s">
        <v>22</v>
      </c>
      <c r="D183" s="243" t="s">
        <v>192</v>
      </c>
      <c r="E183" s="244" t="s">
        <v>22</v>
      </c>
      <c r="F183" s="245" t="s">
        <v>22</v>
      </c>
      <c r="G183" s="245"/>
      <c r="H183" s="245"/>
      <c r="I183" s="245"/>
      <c r="J183" s="246" t="s">
        <v>22</v>
      </c>
      <c r="K183" s="247"/>
      <c r="L183" s="233"/>
      <c r="M183" s="235"/>
      <c r="N183" s="235">
        <f>BK183</f>
        <v>0</v>
      </c>
      <c r="O183" s="235"/>
      <c r="P183" s="235"/>
      <c r="Q183" s="235"/>
      <c r="R183" s="48"/>
      <c r="T183" s="236" t="s">
        <v>22</v>
      </c>
      <c r="U183" s="248" t="s">
        <v>46</v>
      </c>
      <c r="V183" s="47"/>
      <c r="W183" s="47"/>
      <c r="X183" s="47"/>
      <c r="Y183" s="47"/>
      <c r="Z183" s="47"/>
      <c r="AA183" s="100"/>
      <c r="AT183" s="21" t="s">
        <v>283</v>
      </c>
      <c r="AU183" s="21" t="s">
        <v>89</v>
      </c>
      <c r="AY183" s="21" t="s">
        <v>283</v>
      </c>
      <c r="BE183" s="152">
        <f>IF(U183="základní",N183,0)</f>
        <v>0</v>
      </c>
      <c r="BF183" s="152">
        <f>IF(U183="snížená",N183,0)</f>
        <v>0</v>
      </c>
      <c r="BG183" s="152">
        <f>IF(U183="zákl. přenesená",N183,0)</f>
        <v>0</v>
      </c>
      <c r="BH183" s="152">
        <f>IF(U183="sníž. přenesená",N183,0)</f>
        <v>0</v>
      </c>
      <c r="BI183" s="152">
        <f>IF(U183="nulová",N183,0)</f>
        <v>0</v>
      </c>
      <c r="BJ183" s="21" t="s">
        <v>89</v>
      </c>
      <c r="BK183" s="152">
        <f>L183*K183</f>
        <v>0</v>
      </c>
    </row>
    <row r="184" s="1" customFormat="1" ht="22.32" customHeight="1">
      <c r="B184" s="46"/>
      <c r="C184" s="243" t="s">
        <v>22</v>
      </c>
      <c r="D184" s="243" t="s">
        <v>192</v>
      </c>
      <c r="E184" s="244" t="s">
        <v>22</v>
      </c>
      <c r="F184" s="245" t="s">
        <v>22</v>
      </c>
      <c r="G184" s="245"/>
      <c r="H184" s="245"/>
      <c r="I184" s="245"/>
      <c r="J184" s="246" t="s">
        <v>22</v>
      </c>
      <c r="K184" s="247"/>
      <c r="L184" s="233"/>
      <c r="M184" s="235"/>
      <c r="N184" s="235">
        <f>BK184</f>
        <v>0</v>
      </c>
      <c r="O184" s="235"/>
      <c r="P184" s="235"/>
      <c r="Q184" s="235"/>
      <c r="R184" s="48"/>
      <c r="T184" s="236" t="s">
        <v>22</v>
      </c>
      <c r="U184" s="248" t="s">
        <v>46</v>
      </c>
      <c r="V184" s="47"/>
      <c r="W184" s="47"/>
      <c r="X184" s="47"/>
      <c r="Y184" s="47"/>
      <c r="Z184" s="47"/>
      <c r="AA184" s="100"/>
      <c r="AT184" s="21" t="s">
        <v>283</v>
      </c>
      <c r="AU184" s="21" t="s">
        <v>89</v>
      </c>
      <c r="AY184" s="21" t="s">
        <v>283</v>
      </c>
      <c r="BE184" s="152">
        <f>IF(U184="základní",N184,0)</f>
        <v>0</v>
      </c>
      <c r="BF184" s="152">
        <f>IF(U184="snížená",N184,0)</f>
        <v>0</v>
      </c>
      <c r="BG184" s="152">
        <f>IF(U184="zákl. přenesená",N184,0)</f>
        <v>0</v>
      </c>
      <c r="BH184" s="152">
        <f>IF(U184="sníž. přenesená",N184,0)</f>
        <v>0</v>
      </c>
      <c r="BI184" s="152">
        <f>IF(U184="nulová",N184,0)</f>
        <v>0</v>
      </c>
      <c r="BJ184" s="21" t="s">
        <v>89</v>
      </c>
      <c r="BK184" s="152">
        <f>L184*K184</f>
        <v>0</v>
      </c>
    </row>
    <row r="185" s="1" customFormat="1" ht="22.32" customHeight="1">
      <c r="B185" s="46"/>
      <c r="C185" s="243" t="s">
        <v>22</v>
      </c>
      <c r="D185" s="243" t="s">
        <v>192</v>
      </c>
      <c r="E185" s="244" t="s">
        <v>22</v>
      </c>
      <c r="F185" s="245" t="s">
        <v>22</v>
      </c>
      <c r="G185" s="245"/>
      <c r="H185" s="245"/>
      <c r="I185" s="245"/>
      <c r="J185" s="246" t="s">
        <v>22</v>
      </c>
      <c r="K185" s="247"/>
      <c r="L185" s="233"/>
      <c r="M185" s="235"/>
      <c r="N185" s="235">
        <f>BK185</f>
        <v>0</v>
      </c>
      <c r="O185" s="235"/>
      <c r="P185" s="235"/>
      <c r="Q185" s="235"/>
      <c r="R185" s="48"/>
      <c r="T185" s="236" t="s">
        <v>22</v>
      </c>
      <c r="U185" s="248" t="s">
        <v>46</v>
      </c>
      <c r="V185" s="47"/>
      <c r="W185" s="47"/>
      <c r="X185" s="47"/>
      <c r="Y185" s="47"/>
      <c r="Z185" s="47"/>
      <c r="AA185" s="100"/>
      <c r="AT185" s="21" t="s">
        <v>283</v>
      </c>
      <c r="AU185" s="21" t="s">
        <v>89</v>
      </c>
      <c r="AY185" s="21" t="s">
        <v>283</v>
      </c>
      <c r="BE185" s="152">
        <f>IF(U185="základní",N185,0)</f>
        <v>0</v>
      </c>
      <c r="BF185" s="152">
        <f>IF(U185="snížená",N185,0)</f>
        <v>0</v>
      </c>
      <c r="BG185" s="152">
        <f>IF(U185="zákl. přenesená",N185,0)</f>
        <v>0</v>
      </c>
      <c r="BH185" s="152">
        <f>IF(U185="sníž. přenesená",N185,0)</f>
        <v>0</v>
      </c>
      <c r="BI185" s="152">
        <f>IF(U185="nulová",N185,0)</f>
        <v>0</v>
      </c>
      <c r="BJ185" s="21" t="s">
        <v>89</v>
      </c>
      <c r="BK185" s="152">
        <f>L185*K185</f>
        <v>0</v>
      </c>
    </row>
    <row r="186" s="1" customFormat="1" ht="22.32" customHeight="1">
      <c r="B186" s="46"/>
      <c r="C186" s="243" t="s">
        <v>22</v>
      </c>
      <c r="D186" s="243" t="s">
        <v>192</v>
      </c>
      <c r="E186" s="244" t="s">
        <v>22</v>
      </c>
      <c r="F186" s="245" t="s">
        <v>22</v>
      </c>
      <c r="G186" s="245"/>
      <c r="H186" s="245"/>
      <c r="I186" s="245"/>
      <c r="J186" s="246" t="s">
        <v>22</v>
      </c>
      <c r="K186" s="247"/>
      <c r="L186" s="233"/>
      <c r="M186" s="235"/>
      <c r="N186" s="235">
        <f>BK186</f>
        <v>0</v>
      </c>
      <c r="O186" s="235"/>
      <c r="P186" s="235"/>
      <c r="Q186" s="235"/>
      <c r="R186" s="48"/>
      <c r="T186" s="236" t="s">
        <v>22</v>
      </c>
      <c r="U186" s="248" t="s">
        <v>46</v>
      </c>
      <c r="V186" s="47"/>
      <c r="W186" s="47"/>
      <c r="X186" s="47"/>
      <c r="Y186" s="47"/>
      <c r="Z186" s="47"/>
      <c r="AA186" s="100"/>
      <c r="AT186" s="21" t="s">
        <v>283</v>
      </c>
      <c r="AU186" s="21" t="s">
        <v>89</v>
      </c>
      <c r="AY186" s="21" t="s">
        <v>283</v>
      </c>
      <c r="BE186" s="152">
        <f>IF(U186="základní",N186,0)</f>
        <v>0</v>
      </c>
      <c r="BF186" s="152">
        <f>IF(U186="snížená",N186,0)</f>
        <v>0</v>
      </c>
      <c r="BG186" s="152">
        <f>IF(U186="zákl. přenesená",N186,0)</f>
        <v>0</v>
      </c>
      <c r="BH186" s="152">
        <f>IF(U186="sníž. přenesená",N186,0)</f>
        <v>0</v>
      </c>
      <c r="BI186" s="152">
        <f>IF(U186="nulová",N186,0)</f>
        <v>0</v>
      </c>
      <c r="BJ186" s="21" t="s">
        <v>89</v>
      </c>
      <c r="BK186" s="152">
        <f>L186*K186</f>
        <v>0</v>
      </c>
    </row>
    <row r="187" s="1" customFormat="1" ht="22.32" customHeight="1">
      <c r="B187" s="46"/>
      <c r="C187" s="243" t="s">
        <v>22</v>
      </c>
      <c r="D187" s="243" t="s">
        <v>192</v>
      </c>
      <c r="E187" s="244" t="s">
        <v>22</v>
      </c>
      <c r="F187" s="245" t="s">
        <v>22</v>
      </c>
      <c r="G187" s="245"/>
      <c r="H187" s="245"/>
      <c r="I187" s="245"/>
      <c r="J187" s="246" t="s">
        <v>22</v>
      </c>
      <c r="K187" s="247"/>
      <c r="L187" s="233"/>
      <c r="M187" s="235"/>
      <c r="N187" s="235">
        <f>BK187</f>
        <v>0</v>
      </c>
      <c r="O187" s="235"/>
      <c r="P187" s="235"/>
      <c r="Q187" s="235"/>
      <c r="R187" s="48"/>
      <c r="T187" s="236" t="s">
        <v>22</v>
      </c>
      <c r="U187" s="248" t="s">
        <v>46</v>
      </c>
      <c r="V187" s="72"/>
      <c r="W187" s="72"/>
      <c r="X187" s="72"/>
      <c r="Y187" s="72"/>
      <c r="Z187" s="72"/>
      <c r="AA187" s="74"/>
      <c r="AT187" s="21" t="s">
        <v>283</v>
      </c>
      <c r="AU187" s="21" t="s">
        <v>89</v>
      </c>
      <c r="AY187" s="21" t="s">
        <v>283</v>
      </c>
      <c r="BE187" s="152">
        <f>IF(U187="základní",N187,0)</f>
        <v>0</v>
      </c>
      <c r="BF187" s="152">
        <f>IF(U187="snížená",N187,0)</f>
        <v>0</v>
      </c>
      <c r="BG187" s="152">
        <f>IF(U187="zákl. přenesená",N187,0)</f>
        <v>0</v>
      </c>
      <c r="BH187" s="152">
        <f>IF(U187="sníž. přenesená",N187,0)</f>
        <v>0</v>
      </c>
      <c r="BI187" s="152">
        <f>IF(U187="nulová",N187,0)</f>
        <v>0</v>
      </c>
      <c r="BJ187" s="21" t="s">
        <v>89</v>
      </c>
      <c r="BK187" s="152">
        <f>L187*K187</f>
        <v>0</v>
      </c>
    </row>
    <row r="188" s="1" customFormat="1" ht="6.96" customHeight="1">
      <c r="B188" s="75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7"/>
    </row>
  </sheetData>
  <sheetProtection sheet="1" objects="1" scenarios="1" spinCount="10" saltValue="23HN6dhmoxe+aeiD7uTMMC4BPrul5TYErVuLpPAhv+i0+zM4bL4YJ+xQZaxnMpa0r/146YRlxWKWlT+50N/Ksg==" hashValue="qBMFKvmdacnAsNeteFCBCffuWsFcdqzZBeE+M426dTW5QzdNjp7nmIE1Su6Kyt6Q4Hzy5yXl4RFS237oOYmDsw==" algorithmName="SHA-512" password="CC35"/>
  <mergeCells count="202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6:Q96"/>
    <mergeCell ref="D97:H97"/>
    <mergeCell ref="N97:Q97"/>
    <mergeCell ref="D98:H98"/>
    <mergeCell ref="N98:Q98"/>
    <mergeCell ref="D99:H99"/>
    <mergeCell ref="N99:Q99"/>
    <mergeCell ref="D100:H100"/>
    <mergeCell ref="N100:Q100"/>
    <mergeCell ref="D101:H101"/>
    <mergeCell ref="N101:Q101"/>
    <mergeCell ref="N102:Q102"/>
    <mergeCell ref="L104:Q104"/>
    <mergeCell ref="C110:Q110"/>
    <mergeCell ref="F112:P112"/>
    <mergeCell ref="F113:P113"/>
    <mergeCell ref="F114:P114"/>
    <mergeCell ref="M116:P116"/>
    <mergeCell ref="M118:Q118"/>
    <mergeCell ref="M119:Q119"/>
    <mergeCell ref="F121:I121"/>
    <mergeCell ref="L121:M121"/>
    <mergeCell ref="N121:Q121"/>
    <mergeCell ref="F125:I125"/>
    <mergeCell ref="L125:M125"/>
    <mergeCell ref="N125:Q125"/>
    <mergeCell ref="F126:I126"/>
    <mergeCell ref="F127:I127"/>
    <mergeCell ref="L127:M127"/>
    <mergeCell ref="N127:Q127"/>
    <mergeCell ref="F128:I128"/>
    <mergeCell ref="F129:I129"/>
    <mergeCell ref="L129:M129"/>
    <mergeCell ref="N129:Q129"/>
    <mergeCell ref="F130:I130"/>
    <mergeCell ref="F131:I131"/>
    <mergeCell ref="L131:M131"/>
    <mergeCell ref="N131:Q131"/>
    <mergeCell ref="F132:I132"/>
    <mergeCell ref="F133:I133"/>
    <mergeCell ref="L133:M133"/>
    <mergeCell ref="N133:Q133"/>
    <mergeCell ref="F134:I134"/>
    <mergeCell ref="F135:I135"/>
    <mergeCell ref="L135:M135"/>
    <mergeCell ref="N135:Q135"/>
    <mergeCell ref="F136:I136"/>
    <mergeCell ref="F137:I137"/>
    <mergeCell ref="L137:M137"/>
    <mergeCell ref="N137:Q137"/>
    <mergeCell ref="F138:I138"/>
    <mergeCell ref="F139:I139"/>
    <mergeCell ref="L139:M139"/>
    <mergeCell ref="N139:Q139"/>
    <mergeCell ref="F140:I140"/>
    <mergeCell ref="F141:I141"/>
    <mergeCell ref="L141:M141"/>
    <mergeCell ref="N141:Q141"/>
    <mergeCell ref="F142:I142"/>
    <mergeCell ref="F143:I143"/>
    <mergeCell ref="L143:M143"/>
    <mergeCell ref="N143:Q143"/>
    <mergeCell ref="F144:I144"/>
    <mergeCell ref="F146:I146"/>
    <mergeCell ref="L146:M146"/>
    <mergeCell ref="N146:Q146"/>
    <mergeCell ref="F147:I147"/>
    <mergeCell ref="F148:I148"/>
    <mergeCell ref="L148:M148"/>
    <mergeCell ref="N148:Q148"/>
    <mergeCell ref="F149:I149"/>
    <mergeCell ref="F150:I150"/>
    <mergeCell ref="L150:M150"/>
    <mergeCell ref="N150:Q150"/>
    <mergeCell ref="F151:I151"/>
    <mergeCell ref="F152:I152"/>
    <mergeCell ref="L152:M152"/>
    <mergeCell ref="N152:Q152"/>
    <mergeCell ref="F153:I153"/>
    <mergeCell ref="F154:I154"/>
    <mergeCell ref="L154:M154"/>
    <mergeCell ref="N154:Q154"/>
    <mergeCell ref="F155:I155"/>
    <mergeCell ref="F156:I156"/>
    <mergeCell ref="L156:M156"/>
    <mergeCell ref="N156:Q156"/>
    <mergeCell ref="F157:I157"/>
    <mergeCell ref="F158:I158"/>
    <mergeCell ref="L158:M158"/>
    <mergeCell ref="N158:Q158"/>
    <mergeCell ref="F159:I159"/>
    <mergeCell ref="F160:I160"/>
    <mergeCell ref="L160:M160"/>
    <mergeCell ref="N160:Q160"/>
    <mergeCell ref="F161:I161"/>
    <mergeCell ref="F162:I162"/>
    <mergeCell ref="L162:M162"/>
    <mergeCell ref="N162:Q162"/>
    <mergeCell ref="F163:I163"/>
    <mergeCell ref="F165:I165"/>
    <mergeCell ref="L165:M165"/>
    <mergeCell ref="N165:Q165"/>
    <mergeCell ref="F166:I166"/>
    <mergeCell ref="F167:I167"/>
    <mergeCell ref="L167:M167"/>
    <mergeCell ref="N167:Q167"/>
    <mergeCell ref="F168:I168"/>
    <mergeCell ref="F169:I169"/>
    <mergeCell ref="L169:M169"/>
    <mergeCell ref="N169:Q169"/>
    <mergeCell ref="F170:I170"/>
    <mergeCell ref="F171:I171"/>
    <mergeCell ref="L171:M171"/>
    <mergeCell ref="N171:Q171"/>
    <mergeCell ref="F172:I172"/>
    <mergeCell ref="F173:I173"/>
    <mergeCell ref="L173:M173"/>
    <mergeCell ref="N173:Q173"/>
    <mergeCell ref="F174:I174"/>
    <mergeCell ref="F175:I175"/>
    <mergeCell ref="L175:M175"/>
    <mergeCell ref="N175:Q175"/>
    <mergeCell ref="F176:I176"/>
    <mergeCell ref="F177:I177"/>
    <mergeCell ref="L177:M177"/>
    <mergeCell ref="N177:Q177"/>
    <mergeCell ref="F178:I178"/>
    <mergeCell ref="F179:I179"/>
    <mergeCell ref="L179:M179"/>
    <mergeCell ref="N179:Q179"/>
    <mergeCell ref="F180:I180"/>
    <mergeCell ref="F181:I181"/>
    <mergeCell ref="L181:M181"/>
    <mergeCell ref="N181:Q181"/>
    <mergeCell ref="F183:I183"/>
    <mergeCell ref="L183:M183"/>
    <mergeCell ref="N183:Q183"/>
    <mergeCell ref="F184:I184"/>
    <mergeCell ref="L184:M184"/>
    <mergeCell ref="N184:Q184"/>
    <mergeCell ref="F185:I185"/>
    <mergeCell ref="L185:M185"/>
    <mergeCell ref="N185:Q185"/>
    <mergeCell ref="F186:I186"/>
    <mergeCell ref="L186:M186"/>
    <mergeCell ref="N186:Q186"/>
    <mergeCell ref="F187:I187"/>
    <mergeCell ref="L187:M187"/>
    <mergeCell ref="N187:Q187"/>
    <mergeCell ref="N122:Q122"/>
    <mergeCell ref="N123:Q123"/>
    <mergeCell ref="N124:Q124"/>
    <mergeCell ref="N145:Q145"/>
    <mergeCell ref="N164:Q164"/>
    <mergeCell ref="N182:Q182"/>
    <mergeCell ref="H1:K1"/>
    <mergeCell ref="S2:AC2"/>
  </mergeCells>
  <dataValidations count="2">
    <dataValidation type="list" allowBlank="1" showInputMessage="1" showErrorMessage="1" error="Povoleny jsou hodnoty K, M." sqref="D183:D188">
      <formula1>"K, M"</formula1>
    </dataValidation>
    <dataValidation type="list" allowBlank="1" showInputMessage="1" showErrorMessage="1" error="Povoleny jsou hodnoty základní, snížená, zákl. přenesená, sníž. přenesená, nulová." sqref="U183:U188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21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112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284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1187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N103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ROUND((((SUM(BE103:BE110)+SUM(BE129:BE170))+SUM(BE172:BE176))),2)</f>
        <v>0</v>
      </c>
      <c r="I33" s="47"/>
      <c r="J33" s="47"/>
      <c r="K33" s="47"/>
      <c r="L33" s="47"/>
      <c r="M33" s="170">
        <f>ROUND(((ROUND((SUM(BE103:BE110)+SUM(BE129:BE170)), 2)*F33)+SUM(BE172:BE176)*F33),2)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ROUND((((SUM(BF103:BF110)+SUM(BF129:BF170))+SUM(BF172:BF176))),2)</f>
        <v>0</v>
      </c>
      <c r="I34" s="47"/>
      <c r="J34" s="47"/>
      <c r="K34" s="47"/>
      <c r="L34" s="47"/>
      <c r="M34" s="170">
        <f>ROUND(((ROUND((SUM(BF103:BF110)+SUM(BF129:BF170)), 2)*F34)+SUM(BF172:BF176)*F34),2)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ROUND((((SUM(BG103:BG110)+SUM(BG129:BG170))+SUM(BG172:BG176))),2)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ROUND((((SUM(BH103:BH110)+SUM(BH129:BH170))+SUM(BH172:BH176))),2)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ROUND((((SUM(BI103:BI110)+SUM(BI129:BI170))+SUM(BI172:BI176))),2)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284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N129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287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N130</f>
        <v>0</v>
      </c>
      <c r="O90" s="184"/>
      <c r="P90" s="184"/>
      <c r="Q90" s="184"/>
      <c r="R90" s="187"/>
      <c r="T90" s="188"/>
      <c r="U90" s="188"/>
    </row>
    <row r="91" s="8" customFormat="1" ht="19.92" customHeight="1">
      <c r="B91" s="189"/>
      <c r="C91" s="134"/>
      <c r="D91" s="147" t="s">
        <v>1188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N131</f>
        <v>0</v>
      </c>
      <c r="O91" s="134"/>
      <c r="P91" s="134"/>
      <c r="Q91" s="134"/>
      <c r="R91" s="190"/>
      <c r="T91" s="191"/>
      <c r="U91" s="191"/>
    </row>
    <row r="92" s="8" customFormat="1" ht="19.92" customHeight="1">
      <c r="B92" s="189"/>
      <c r="C92" s="134"/>
      <c r="D92" s="147" t="s">
        <v>665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6">
        <f>N133</f>
        <v>0</v>
      </c>
      <c r="O92" s="134"/>
      <c r="P92" s="134"/>
      <c r="Q92" s="134"/>
      <c r="R92" s="190"/>
      <c r="T92" s="191"/>
      <c r="U92" s="191"/>
    </row>
    <row r="93" s="7" customFormat="1" ht="24.96" customHeight="1">
      <c r="B93" s="183"/>
      <c r="C93" s="184"/>
      <c r="D93" s="185" t="s">
        <v>1189</v>
      </c>
      <c r="E93" s="184"/>
      <c r="F93" s="184"/>
      <c r="G93" s="184"/>
      <c r="H93" s="184"/>
      <c r="I93" s="184"/>
      <c r="J93" s="184"/>
      <c r="K93" s="184"/>
      <c r="L93" s="184"/>
      <c r="M93" s="184"/>
      <c r="N93" s="186">
        <f>N135</f>
        <v>0</v>
      </c>
      <c r="O93" s="184"/>
      <c r="P93" s="184"/>
      <c r="Q93" s="184"/>
      <c r="R93" s="187"/>
      <c r="T93" s="188"/>
      <c r="U93" s="188"/>
    </row>
    <row r="94" s="8" customFormat="1" ht="19.92" customHeight="1">
      <c r="B94" s="189"/>
      <c r="C94" s="134"/>
      <c r="D94" s="147" t="s">
        <v>1190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6">
        <f>N136</f>
        <v>0</v>
      </c>
      <c r="O94" s="134"/>
      <c r="P94" s="134"/>
      <c r="Q94" s="134"/>
      <c r="R94" s="190"/>
      <c r="T94" s="191"/>
      <c r="U94" s="191"/>
    </row>
    <row r="95" s="8" customFormat="1" ht="19.92" customHeight="1">
      <c r="B95" s="189"/>
      <c r="C95" s="134"/>
      <c r="D95" s="147" t="s">
        <v>1191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6">
        <f>N143</f>
        <v>0</v>
      </c>
      <c r="O95" s="134"/>
      <c r="P95" s="134"/>
      <c r="Q95" s="134"/>
      <c r="R95" s="190"/>
      <c r="T95" s="191"/>
      <c r="U95" s="191"/>
    </row>
    <row r="96" s="8" customFormat="1" ht="19.92" customHeight="1">
      <c r="B96" s="189"/>
      <c r="C96" s="134"/>
      <c r="D96" s="147" t="s">
        <v>1192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6">
        <f>N146</f>
        <v>0</v>
      </c>
      <c r="O96" s="134"/>
      <c r="P96" s="134"/>
      <c r="Q96" s="134"/>
      <c r="R96" s="190"/>
      <c r="T96" s="191"/>
      <c r="U96" s="191"/>
    </row>
    <row r="97" s="8" customFormat="1" ht="19.92" customHeight="1">
      <c r="B97" s="189"/>
      <c r="C97" s="134"/>
      <c r="D97" s="147" t="s">
        <v>1193</v>
      </c>
      <c r="E97" s="134"/>
      <c r="F97" s="134"/>
      <c r="G97" s="134"/>
      <c r="H97" s="134"/>
      <c r="I97" s="134"/>
      <c r="J97" s="134"/>
      <c r="K97" s="134"/>
      <c r="L97" s="134"/>
      <c r="M97" s="134"/>
      <c r="N97" s="136">
        <f>N151</f>
        <v>0</v>
      </c>
      <c r="O97" s="134"/>
      <c r="P97" s="134"/>
      <c r="Q97" s="134"/>
      <c r="R97" s="190"/>
      <c r="T97" s="191"/>
      <c r="U97" s="191"/>
    </row>
    <row r="98" s="8" customFormat="1" ht="19.92" customHeight="1">
      <c r="B98" s="189"/>
      <c r="C98" s="134"/>
      <c r="D98" s="147" t="s">
        <v>1194</v>
      </c>
      <c r="E98" s="134"/>
      <c r="F98" s="134"/>
      <c r="G98" s="134"/>
      <c r="H98" s="134"/>
      <c r="I98" s="134"/>
      <c r="J98" s="134"/>
      <c r="K98" s="134"/>
      <c r="L98" s="134"/>
      <c r="M98" s="134"/>
      <c r="N98" s="136">
        <f>N156</f>
        <v>0</v>
      </c>
      <c r="O98" s="134"/>
      <c r="P98" s="134"/>
      <c r="Q98" s="134"/>
      <c r="R98" s="190"/>
      <c r="T98" s="191"/>
      <c r="U98" s="191"/>
    </row>
    <row r="99" s="8" customFormat="1" ht="19.92" customHeight="1">
      <c r="B99" s="189"/>
      <c r="C99" s="134"/>
      <c r="D99" s="147" t="s">
        <v>1195</v>
      </c>
      <c r="E99" s="134"/>
      <c r="F99" s="134"/>
      <c r="G99" s="134"/>
      <c r="H99" s="134"/>
      <c r="I99" s="134"/>
      <c r="J99" s="134"/>
      <c r="K99" s="134"/>
      <c r="L99" s="134"/>
      <c r="M99" s="134"/>
      <c r="N99" s="136">
        <f>N163</f>
        <v>0</v>
      </c>
      <c r="O99" s="134"/>
      <c r="P99" s="134"/>
      <c r="Q99" s="134"/>
      <c r="R99" s="190"/>
      <c r="T99" s="191"/>
      <c r="U99" s="191"/>
    </row>
    <row r="100" s="8" customFormat="1" ht="19.92" customHeight="1">
      <c r="B100" s="189"/>
      <c r="C100" s="134"/>
      <c r="D100" s="147" t="s">
        <v>1196</v>
      </c>
      <c r="E100" s="134"/>
      <c r="F100" s="134"/>
      <c r="G100" s="134"/>
      <c r="H100" s="134"/>
      <c r="I100" s="134"/>
      <c r="J100" s="134"/>
      <c r="K100" s="134"/>
      <c r="L100" s="134"/>
      <c r="M100" s="134"/>
      <c r="N100" s="136">
        <f>N168</f>
        <v>0</v>
      </c>
      <c r="O100" s="134"/>
      <c r="P100" s="134"/>
      <c r="Q100" s="134"/>
      <c r="R100" s="190"/>
      <c r="T100" s="191"/>
      <c r="U100" s="191"/>
    </row>
    <row r="101" s="7" customFormat="1" ht="21.84" customHeight="1">
      <c r="B101" s="183"/>
      <c r="C101" s="184"/>
      <c r="D101" s="185" t="s">
        <v>167</v>
      </c>
      <c r="E101" s="184"/>
      <c r="F101" s="184"/>
      <c r="G101" s="184"/>
      <c r="H101" s="184"/>
      <c r="I101" s="184"/>
      <c r="J101" s="184"/>
      <c r="K101" s="184"/>
      <c r="L101" s="184"/>
      <c r="M101" s="184"/>
      <c r="N101" s="192">
        <f>N171</f>
        <v>0</v>
      </c>
      <c r="O101" s="184"/>
      <c r="P101" s="184"/>
      <c r="Q101" s="184"/>
      <c r="R101" s="187"/>
      <c r="T101" s="188"/>
      <c r="U101" s="188"/>
    </row>
    <row r="102" s="1" customFormat="1" ht="21.84" customHeight="1">
      <c r="B102" s="46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8"/>
      <c r="T102" s="179"/>
      <c r="U102" s="179"/>
    </row>
    <row r="103" s="1" customFormat="1" ht="29.28" customHeight="1">
      <c r="B103" s="46"/>
      <c r="C103" s="181" t="s">
        <v>168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182">
        <f>ROUND(N104+N105+N106+N107+N108+N109,2)</f>
        <v>0</v>
      </c>
      <c r="O103" s="193"/>
      <c r="P103" s="193"/>
      <c r="Q103" s="193"/>
      <c r="R103" s="48"/>
      <c r="T103" s="194"/>
      <c r="U103" s="195" t="s">
        <v>45</v>
      </c>
    </row>
    <row r="104" s="1" customFormat="1" ht="18" customHeight="1">
      <c r="B104" s="46"/>
      <c r="C104" s="47"/>
      <c r="D104" s="153" t="s">
        <v>169</v>
      </c>
      <c r="E104" s="147"/>
      <c r="F104" s="147"/>
      <c r="G104" s="147"/>
      <c r="H104" s="147"/>
      <c r="I104" s="47"/>
      <c r="J104" s="47"/>
      <c r="K104" s="47"/>
      <c r="L104" s="47"/>
      <c r="M104" s="47"/>
      <c r="N104" s="148">
        <f>ROUND(N89*T104,2)</f>
        <v>0</v>
      </c>
      <c r="O104" s="136"/>
      <c r="P104" s="136"/>
      <c r="Q104" s="136"/>
      <c r="R104" s="48"/>
      <c r="S104" s="196"/>
      <c r="T104" s="197"/>
      <c r="U104" s="198" t="s">
        <v>46</v>
      </c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  <c r="AR104" s="199"/>
      <c r="AS104" s="199"/>
      <c r="AT104" s="199"/>
      <c r="AU104" s="199"/>
      <c r="AV104" s="199"/>
      <c r="AW104" s="199"/>
      <c r="AX104" s="199"/>
      <c r="AY104" s="200" t="s">
        <v>88</v>
      </c>
      <c r="AZ104" s="199"/>
      <c r="BA104" s="199"/>
      <c r="BB104" s="199"/>
      <c r="BC104" s="199"/>
      <c r="BD104" s="199"/>
      <c r="BE104" s="201">
        <f>IF(U104="základní",N104,0)</f>
        <v>0</v>
      </c>
      <c r="BF104" s="201">
        <f>IF(U104="snížená",N104,0)</f>
        <v>0</v>
      </c>
      <c r="BG104" s="201">
        <f>IF(U104="zákl. přenesená",N104,0)</f>
        <v>0</v>
      </c>
      <c r="BH104" s="201">
        <f>IF(U104="sníž. přenesená",N104,0)</f>
        <v>0</v>
      </c>
      <c r="BI104" s="201">
        <f>IF(U104="nulová",N104,0)</f>
        <v>0</v>
      </c>
      <c r="BJ104" s="200" t="s">
        <v>89</v>
      </c>
      <c r="BK104" s="199"/>
      <c r="BL104" s="199"/>
      <c r="BM104" s="199"/>
    </row>
    <row r="105" s="1" customFormat="1" ht="18" customHeight="1">
      <c r="B105" s="46"/>
      <c r="C105" s="47"/>
      <c r="D105" s="153" t="s">
        <v>170</v>
      </c>
      <c r="E105" s="147"/>
      <c r="F105" s="147"/>
      <c r="G105" s="147"/>
      <c r="H105" s="147"/>
      <c r="I105" s="47"/>
      <c r="J105" s="47"/>
      <c r="K105" s="47"/>
      <c r="L105" s="47"/>
      <c r="M105" s="47"/>
      <c r="N105" s="148">
        <f>ROUND(N89*T105,2)</f>
        <v>0</v>
      </c>
      <c r="O105" s="136"/>
      <c r="P105" s="136"/>
      <c r="Q105" s="136"/>
      <c r="R105" s="48"/>
      <c r="S105" s="196"/>
      <c r="T105" s="197"/>
      <c r="U105" s="198" t="s">
        <v>46</v>
      </c>
      <c r="V105" s="199"/>
      <c r="W105" s="199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  <c r="AH105" s="199"/>
      <c r="AI105" s="199"/>
      <c r="AJ105" s="199"/>
      <c r="AK105" s="199"/>
      <c r="AL105" s="199"/>
      <c r="AM105" s="199"/>
      <c r="AN105" s="199"/>
      <c r="AO105" s="199"/>
      <c r="AP105" s="199"/>
      <c r="AQ105" s="199"/>
      <c r="AR105" s="199"/>
      <c r="AS105" s="199"/>
      <c r="AT105" s="199"/>
      <c r="AU105" s="199"/>
      <c r="AV105" s="199"/>
      <c r="AW105" s="199"/>
      <c r="AX105" s="199"/>
      <c r="AY105" s="200" t="s">
        <v>88</v>
      </c>
      <c r="AZ105" s="199"/>
      <c r="BA105" s="199"/>
      <c r="BB105" s="199"/>
      <c r="BC105" s="199"/>
      <c r="BD105" s="199"/>
      <c r="BE105" s="201">
        <f>IF(U105="základní",N105,0)</f>
        <v>0</v>
      </c>
      <c r="BF105" s="201">
        <f>IF(U105="snížená",N105,0)</f>
        <v>0</v>
      </c>
      <c r="BG105" s="201">
        <f>IF(U105="zákl. přenesená",N105,0)</f>
        <v>0</v>
      </c>
      <c r="BH105" s="201">
        <f>IF(U105="sníž. přenesená",N105,0)</f>
        <v>0</v>
      </c>
      <c r="BI105" s="201">
        <f>IF(U105="nulová",N105,0)</f>
        <v>0</v>
      </c>
      <c r="BJ105" s="200" t="s">
        <v>89</v>
      </c>
      <c r="BK105" s="199"/>
      <c r="BL105" s="199"/>
      <c r="BM105" s="199"/>
    </row>
    <row r="106" s="1" customFormat="1" ht="18" customHeight="1">
      <c r="B106" s="46"/>
      <c r="C106" s="47"/>
      <c r="D106" s="153" t="s">
        <v>171</v>
      </c>
      <c r="E106" s="147"/>
      <c r="F106" s="147"/>
      <c r="G106" s="147"/>
      <c r="H106" s="147"/>
      <c r="I106" s="47"/>
      <c r="J106" s="47"/>
      <c r="K106" s="47"/>
      <c r="L106" s="47"/>
      <c r="M106" s="47"/>
      <c r="N106" s="148">
        <f>ROUND(N89*T106,2)</f>
        <v>0</v>
      </c>
      <c r="O106" s="136"/>
      <c r="P106" s="136"/>
      <c r="Q106" s="136"/>
      <c r="R106" s="48"/>
      <c r="S106" s="196"/>
      <c r="T106" s="197"/>
      <c r="U106" s="198" t="s">
        <v>46</v>
      </c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199"/>
      <c r="AL106" s="199"/>
      <c r="AM106" s="199"/>
      <c r="AN106" s="199"/>
      <c r="AO106" s="199"/>
      <c r="AP106" s="199"/>
      <c r="AQ106" s="199"/>
      <c r="AR106" s="199"/>
      <c r="AS106" s="199"/>
      <c r="AT106" s="199"/>
      <c r="AU106" s="199"/>
      <c r="AV106" s="199"/>
      <c r="AW106" s="199"/>
      <c r="AX106" s="199"/>
      <c r="AY106" s="200" t="s">
        <v>88</v>
      </c>
      <c r="AZ106" s="199"/>
      <c r="BA106" s="199"/>
      <c r="BB106" s="199"/>
      <c r="BC106" s="199"/>
      <c r="BD106" s="199"/>
      <c r="BE106" s="201">
        <f>IF(U106="základní",N106,0)</f>
        <v>0</v>
      </c>
      <c r="BF106" s="201">
        <f>IF(U106="snížená",N106,0)</f>
        <v>0</v>
      </c>
      <c r="BG106" s="201">
        <f>IF(U106="zákl. přenesená",N106,0)</f>
        <v>0</v>
      </c>
      <c r="BH106" s="201">
        <f>IF(U106="sníž. přenesená",N106,0)</f>
        <v>0</v>
      </c>
      <c r="BI106" s="201">
        <f>IF(U106="nulová",N106,0)</f>
        <v>0</v>
      </c>
      <c r="BJ106" s="200" t="s">
        <v>89</v>
      </c>
      <c r="BK106" s="199"/>
      <c r="BL106" s="199"/>
      <c r="BM106" s="199"/>
    </row>
    <row r="107" s="1" customFormat="1" ht="18" customHeight="1">
      <c r="B107" s="46"/>
      <c r="C107" s="47"/>
      <c r="D107" s="153" t="s">
        <v>172</v>
      </c>
      <c r="E107" s="147"/>
      <c r="F107" s="147"/>
      <c r="G107" s="147"/>
      <c r="H107" s="147"/>
      <c r="I107" s="47"/>
      <c r="J107" s="47"/>
      <c r="K107" s="47"/>
      <c r="L107" s="47"/>
      <c r="M107" s="47"/>
      <c r="N107" s="148">
        <f>ROUND(N89*T107,2)</f>
        <v>0</v>
      </c>
      <c r="O107" s="136"/>
      <c r="P107" s="136"/>
      <c r="Q107" s="136"/>
      <c r="R107" s="48"/>
      <c r="S107" s="196"/>
      <c r="T107" s="197"/>
      <c r="U107" s="198" t="s">
        <v>46</v>
      </c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199"/>
      <c r="AL107" s="199"/>
      <c r="AM107" s="199"/>
      <c r="AN107" s="199"/>
      <c r="AO107" s="199"/>
      <c r="AP107" s="199"/>
      <c r="AQ107" s="199"/>
      <c r="AR107" s="199"/>
      <c r="AS107" s="199"/>
      <c r="AT107" s="199"/>
      <c r="AU107" s="199"/>
      <c r="AV107" s="199"/>
      <c r="AW107" s="199"/>
      <c r="AX107" s="199"/>
      <c r="AY107" s="200" t="s">
        <v>88</v>
      </c>
      <c r="AZ107" s="199"/>
      <c r="BA107" s="199"/>
      <c r="BB107" s="199"/>
      <c r="BC107" s="199"/>
      <c r="BD107" s="199"/>
      <c r="BE107" s="201">
        <f>IF(U107="základní",N107,0)</f>
        <v>0</v>
      </c>
      <c r="BF107" s="201">
        <f>IF(U107="snížená",N107,0)</f>
        <v>0</v>
      </c>
      <c r="BG107" s="201">
        <f>IF(U107="zákl. přenesená",N107,0)</f>
        <v>0</v>
      </c>
      <c r="BH107" s="201">
        <f>IF(U107="sníž. přenesená",N107,0)</f>
        <v>0</v>
      </c>
      <c r="BI107" s="201">
        <f>IF(U107="nulová",N107,0)</f>
        <v>0</v>
      </c>
      <c r="BJ107" s="200" t="s">
        <v>89</v>
      </c>
      <c r="BK107" s="199"/>
      <c r="BL107" s="199"/>
      <c r="BM107" s="199"/>
    </row>
    <row r="108" s="1" customFormat="1" ht="18" customHeight="1">
      <c r="B108" s="46"/>
      <c r="C108" s="47"/>
      <c r="D108" s="153" t="s">
        <v>173</v>
      </c>
      <c r="E108" s="147"/>
      <c r="F108" s="147"/>
      <c r="G108" s="147"/>
      <c r="H108" s="147"/>
      <c r="I108" s="47"/>
      <c r="J108" s="47"/>
      <c r="K108" s="47"/>
      <c r="L108" s="47"/>
      <c r="M108" s="47"/>
      <c r="N108" s="148">
        <f>ROUND(N89*T108,2)</f>
        <v>0</v>
      </c>
      <c r="O108" s="136"/>
      <c r="P108" s="136"/>
      <c r="Q108" s="136"/>
      <c r="R108" s="48"/>
      <c r="S108" s="196"/>
      <c r="T108" s="197"/>
      <c r="U108" s="198" t="s">
        <v>46</v>
      </c>
      <c r="V108" s="199"/>
      <c r="W108" s="199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199"/>
      <c r="AL108" s="199"/>
      <c r="AM108" s="199"/>
      <c r="AN108" s="199"/>
      <c r="AO108" s="199"/>
      <c r="AP108" s="199"/>
      <c r="AQ108" s="199"/>
      <c r="AR108" s="199"/>
      <c r="AS108" s="199"/>
      <c r="AT108" s="199"/>
      <c r="AU108" s="199"/>
      <c r="AV108" s="199"/>
      <c r="AW108" s="199"/>
      <c r="AX108" s="199"/>
      <c r="AY108" s="200" t="s">
        <v>88</v>
      </c>
      <c r="AZ108" s="199"/>
      <c r="BA108" s="199"/>
      <c r="BB108" s="199"/>
      <c r="BC108" s="199"/>
      <c r="BD108" s="199"/>
      <c r="BE108" s="201">
        <f>IF(U108="základní",N108,0)</f>
        <v>0</v>
      </c>
      <c r="BF108" s="201">
        <f>IF(U108="snížená",N108,0)</f>
        <v>0</v>
      </c>
      <c r="BG108" s="201">
        <f>IF(U108="zákl. přenesená",N108,0)</f>
        <v>0</v>
      </c>
      <c r="BH108" s="201">
        <f>IF(U108="sníž. přenesená",N108,0)</f>
        <v>0</v>
      </c>
      <c r="BI108" s="201">
        <f>IF(U108="nulová",N108,0)</f>
        <v>0</v>
      </c>
      <c r="BJ108" s="200" t="s">
        <v>89</v>
      </c>
      <c r="BK108" s="199"/>
      <c r="BL108" s="199"/>
      <c r="BM108" s="199"/>
    </row>
    <row r="109" s="1" customFormat="1" ht="18" customHeight="1">
      <c r="B109" s="46"/>
      <c r="C109" s="47"/>
      <c r="D109" s="147" t="s">
        <v>174</v>
      </c>
      <c r="E109" s="47"/>
      <c r="F109" s="47"/>
      <c r="G109" s="47"/>
      <c r="H109" s="47"/>
      <c r="I109" s="47"/>
      <c r="J109" s="47"/>
      <c r="K109" s="47"/>
      <c r="L109" s="47"/>
      <c r="M109" s="47"/>
      <c r="N109" s="148">
        <f>ROUND(N89*T109,2)</f>
        <v>0</v>
      </c>
      <c r="O109" s="136"/>
      <c r="P109" s="136"/>
      <c r="Q109" s="136"/>
      <c r="R109" s="48"/>
      <c r="S109" s="196"/>
      <c r="T109" s="202"/>
      <c r="U109" s="203" t="s">
        <v>46</v>
      </c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199"/>
      <c r="AL109" s="199"/>
      <c r="AM109" s="199"/>
      <c r="AN109" s="199"/>
      <c r="AO109" s="199"/>
      <c r="AP109" s="199"/>
      <c r="AQ109" s="199"/>
      <c r="AR109" s="199"/>
      <c r="AS109" s="199"/>
      <c r="AT109" s="199"/>
      <c r="AU109" s="199"/>
      <c r="AV109" s="199"/>
      <c r="AW109" s="199"/>
      <c r="AX109" s="199"/>
      <c r="AY109" s="200" t="s">
        <v>175</v>
      </c>
      <c r="AZ109" s="199"/>
      <c r="BA109" s="199"/>
      <c r="BB109" s="199"/>
      <c r="BC109" s="199"/>
      <c r="BD109" s="199"/>
      <c r="BE109" s="201">
        <f>IF(U109="základní",N109,0)</f>
        <v>0</v>
      </c>
      <c r="BF109" s="201">
        <f>IF(U109="snížená",N109,0)</f>
        <v>0</v>
      </c>
      <c r="BG109" s="201">
        <f>IF(U109="zákl. přenesená",N109,0)</f>
        <v>0</v>
      </c>
      <c r="BH109" s="201">
        <f>IF(U109="sníž. přenesená",N109,0)</f>
        <v>0</v>
      </c>
      <c r="BI109" s="201">
        <f>IF(U109="nulová",N109,0)</f>
        <v>0</v>
      </c>
      <c r="BJ109" s="200" t="s">
        <v>89</v>
      </c>
      <c r="BK109" s="199"/>
      <c r="BL109" s="199"/>
      <c r="BM109" s="199"/>
    </row>
    <row r="110" s="1" customForma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8"/>
      <c r="T110" s="179"/>
      <c r="U110" s="179"/>
    </row>
    <row r="111" s="1" customFormat="1" ht="29.28" customHeight="1">
      <c r="B111" s="46"/>
      <c r="C111" s="158" t="s">
        <v>143</v>
      </c>
      <c r="D111" s="159"/>
      <c r="E111" s="159"/>
      <c r="F111" s="159"/>
      <c r="G111" s="159"/>
      <c r="H111" s="159"/>
      <c r="I111" s="159"/>
      <c r="J111" s="159"/>
      <c r="K111" s="159"/>
      <c r="L111" s="160">
        <f>ROUND(SUM(N89+N103),2)</f>
        <v>0</v>
      </c>
      <c r="M111" s="160"/>
      <c r="N111" s="160"/>
      <c r="O111" s="160"/>
      <c r="P111" s="160"/>
      <c r="Q111" s="160"/>
      <c r="R111" s="48"/>
      <c r="T111" s="179"/>
      <c r="U111" s="179"/>
    </row>
    <row r="112" s="1" customFormat="1" ht="6.96" customHeight="1">
      <c r="B112" s="75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7"/>
      <c r="T112" s="179"/>
      <c r="U112" s="179"/>
    </row>
    <row r="116" s="1" customFormat="1" ht="6.96" customHeight="1">
      <c r="B116" s="78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80"/>
    </row>
    <row r="117" s="1" customFormat="1" ht="36.96" customHeight="1">
      <c r="B117" s="46"/>
      <c r="C117" s="26" t="s">
        <v>176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8"/>
    </row>
    <row r="118" s="1" customFormat="1" ht="6.96" customHeight="1">
      <c r="B118" s="46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8"/>
    </row>
    <row r="119" s="1" customFormat="1" ht="30" customHeight="1">
      <c r="B119" s="46"/>
      <c r="C119" s="38" t="s">
        <v>19</v>
      </c>
      <c r="D119" s="47"/>
      <c r="E119" s="47"/>
      <c r="F119" s="163">
        <f>F6</f>
        <v>0</v>
      </c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47"/>
      <c r="R119" s="48"/>
    </row>
    <row r="120" ht="30" customHeight="1">
      <c r="B120" s="25"/>
      <c r="C120" s="38" t="s">
        <v>150</v>
      </c>
      <c r="D120" s="31"/>
      <c r="E120" s="31"/>
      <c r="F120" s="163" t="s">
        <v>284</v>
      </c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28"/>
    </row>
    <row r="121" s="1" customFormat="1" ht="36.96" customHeight="1">
      <c r="B121" s="46"/>
      <c r="C121" s="85" t="s">
        <v>285</v>
      </c>
      <c r="D121" s="47"/>
      <c r="E121" s="47"/>
      <c r="F121" s="87">
        <f>F8</f>
        <v>0</v>
      </c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8"/>
    </row>
    <row r="122" s="1" customFormat="1" ht="6.96" customHeight="1">
      <c r="B122" s="46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/>
    </row>
    <row r="123" s="1" customFormat="1" ht="18" customHeight="1">
      <c r="B123" s="46"/>
      <c r="C123" s="38" t="s">
        <v>24</v>
      </c>
      <c r="D123" s="47"/>
      <c r="E123" s="47"/>
      <c r="F123" s="33">
        <f>F10</f>
        <v>0</v>
      </c>
      <c r="G123" s="47"/>
      <c r="H123" s="47"/>
      <c r="I123" s="47"/>
      <c r="J123" s="47"/>
      <c r="K123" s="38" t="s">
        <v>26</v>
      </c>
      <c r="L123" s="47"/>
      <c r="M123" s="90">
        <f>IF(O10="","",O10)</f>
        <v>0</v>
      </c>
      <c r="N123" s="90"/>
      <c r="O123" s="90"/>
      <c r="P123" s="90"/>
      <c r="Q123" s="47"/>
      <c r="R123" s="48"/>
    </row>
    <row r="124" s="1" customFormat="1" ht="6.96" customHeight="1">
      <c r="B124" s="46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8"/>
    </row>
    <row r="125" s="1" customFormat="1">
      <c r="B125" s="46"/>
      <c r="C125" s="38" t="s">
        <v>28</v>
      </c>
      <c r="D125" s="47"/>
      <c r="E125" s="47"/>
      <c r="F125" s="33">
        <f>E13</f>
        <v>0</v>
      </c>
      <c r="G125" s="47"/>
      <c r="H125" s="47"/>
      <c r="I125" s="47"/>
      <c r="J125" s="47"/>
      <c r="K125" s="38" t="s">
        <v>35</v>
      </c>
      <c r="L125" s="47"/>
      <c r="M125" s="33">
        <f>E19</f>
        <v>0</v>
      </c>
      <c r="N125" s="33"/>
      <c r="O125" s="33"/>
      <c r="P125" s="33"/>
      <c r="Q125" s="33"/>
      <c r="R125" s="48"/>
    </row>
    <row r="126" s="1" customFormat="1" ht="14.4" customHeight="1">
      <c r="B126" s="46"/>
      <c r="C126" s="38" t="s">
        <v>33</v>
      </c>
      <c r="D126" s="47"/>
      <c r="E126" s="47"/>
      <c r="F126" s="33">
        <f>IF(E16="","",E16)</f>
        <v>0</v>
      </c>
      <c r="G126" s="47"/>
      <c r="H126" s="47"/>
      <c r="I126" s="47"/>
      <c r="J126" s="47"/>
      <c r="K126" s="38" t="s">
        <v>37</v>
      </c>
      <c r="L126" s="47"/>
      <c r="M126" s="33">
        <f>E22</f>
        <v>0</v>
      </c>
      <c r="N126" s="33"/>
      <c r="O126" s="33"/>
      <c r="P126" s="33"/>
      <c r="Q126" s="33"/>
      <c r="R126" s="48"/>
    </row>
    <row r="127" s="1" customFormat="1" ht="10.32" customHeight="1">
      <c r="B127" s="46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8"/>
    </row>
    <row r="128" s="9" customFormat="1" ht="29.28" customHeight="1">
      <c r="B128" s="204"/>
      <c r="C128" s="205" t="s">
        <v>177</v>
      </c>
      <c r="D128" s="206" t="s">
        <v>178</v>
      </c>
      <c r="E128" s="206" t="s">
        <v>63</v>
      </c>
      <c r="F128" s="206" t="s">
        <v>179</v>
      </c>
      <c r="G128" s="206"/>
      <c r="H128" s="206"/>
      <c r="I128" s="206"/>
      <c r="J128" s="206" t="s">
        <v>180</v>
      </c>
      <c r="K128" s="206" t="s">
        <v>181</v>
      </c>
      <c r="L128" s="207" t="s">
        <v>182</v>
      </c>
      <c r="M128" s="207"/>
      <c r="N128" s="206" t="s">
        <v>157</v>
      </c>
      <c r="O128" s="206"/>
      <c r="P128" s="206"/>
      <c r="Q128" s="208"/>
      <c r="R128" s="209"/>
      <c r="T128" s="106" t="s">
        <v>183</v>
      </c>
      <c r="U128" s="107" t="s">
        <v>45</v>
      </c>
      <c r="V128" s="107" t="s">
        <v>184</v>
      </c>
      <c r="W128" s="107" t="s">
        <v>185</v>
      </c>
      <c r="X128" s="107" t="s">
        <v>186</v>
      </c>
      <c r="Y128" s="107" t="s">
        <v>187</v>
      </c>
      <c r="Z128" s="107" t="s">
        <v>188</v>
      </c>
      <c r="AA128" s="108" t="s">
        <v>189</v>
      </c>
    </row>
    <row r="129" s="1" customFormat="1" ht="29.28" customHeight="1">
      <c r="B129" s="46"/>
      <c r="C129" s="110" t="s">
        <v>154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210">
        <f>BK129</f>
        <v>0</v>
      </c>
      <c r="O129" s="211"/>
      <c r="P129" s="211"/>
      <c r="Q129" s="211"/>
      <c r="R129" s="48"/>
      <c r="T129" s="109"/>
      <c r="U129" s="67"/>
      <c r="V129" s="67"/>
      <c r="W129" s="212">
        <f>W130+W135+W171</f>
        <v>0</v>
      </c>
      <c r="X129" s="67"/>
      <c r="Y129" s="212">
        <f>Y130+Y135+Y171</f>
        <v>0</v>
      </c>
      <c r="Z129" s="67"/>
      <c r="AA129" s="213">
        <f>AA130+AA135+AA171</f>
        <v>0</v>
      </c>
      <c r="AT129" s="21" t="s">
        <v>80</v>
      </c>
      <c r="AU129" s="21" t="s">
        <v>159</v>
      </c>
      <c r="BK129" s="214">
        <f>BK130+BK135+BK171</f>
        <v>0</v>
      </c>
    </row>
    <row r="130" s="10" customFormat="1" ht="37.44" customHeight="1">
      <c r="B130" s="215"/>
      <c r="C130" s="216"/>
      <c r="D130" s="217" t="s">
        <v>287</v>
      </c>
      <c r="E130" s="217"/>
      <c r="F130" s="217"/>
      <c r="G130" s="217"/>
      <c r="H130" s="217"/>
      <c r="I130" s="217"/>
      <c r="J130" s="217"/>
      <c r="K130" s="217"/>
      <c r="L130" s="217"/>
      <c r="M130" s="217"/>
      <c r="N130" s="192">
        <f>BK130</f>
        <v>0</v>
      </c>
      <c r="O130" s="186"/>
      <c r="P130" s="186"/>
      <c r="Q130" s="186"/>
      <c r="R130" s="218"/>
      <c r="T130" s="219"/>
      <c r="U130" s="216"/>
      <c r="V130" s="216"/>
      <c r="W130" s="220">
        <f>W131+W133</f>
        <v>0</v>
      </c>
      <c r="X130" s="216"/>
      <c r="Y130" s="220">
        <f>Y131+Y133</f>
        <v>0</v>
      </c>
      <c r="Z130" s="216"/>
      <c r="AA130" s="221">
        <f>AA131+AA133</f>
        <v>0</v>
      </c>
      <c r="AR130" s="222" t="s">
        <v>89</v>
      </c>
      <c r="AT130" s="223" t="s">
        <v>80</v>
      </c>
      <c r="AU130" s="223" t="s">
        <v>81</v>
      </c>
      <c r="AY130" s="222" t="s">
        <v>191</v>
      </c>
      <c r="BK130" s="224">
        <f>BK131+BK133</f>
        <v>0</v>
      </c>
    </row>
    <row r="131" s="10" customFormat="1" ht="19.92" customHeight="1">
      <c r="B131" s="215"/>
      <c r="C131" s="216"/>
      <c r="D131" s="225" t="s">
        <v>1188</v>
      </c>
      <c r="E131" s="225"/>
      <c r="F131" s="225"/>
      <c r="G131" s="225"/>
      <c r="H131" s="225"/>
      <c r="I131" s="225"/>
      <c r="J131" s="225"/>
      <c r="K131" s="225"/>
      <c r="L131" s="225"/>
      <c r="M131" s="225"/>
      <c r="N131" s="226">
        <f>BK131</f>
        <v>0</v>
      </c>
      <c r="O131" s="227"/>
      <c r="P131" s="227"/>
      <c r="Q131" s="227"/>
      <c r="R131" s="218"/>
      <c r="T131" s="219"/>
      <c r="U131" s="216"/>
      <c r="V131" s="216"/>
      <c r="W131" s="220">
        <f>W132</f>
        <v>0</v>
      </c>
      <c r="X131" s="216"/>
      <c r="Y131" s="220">
        <f>Y132</f>
        <v>0</v>
      </c>
      <c r="Z131" s="216"/>
      <c r="AA131" s="221">
        <f>AA132</f>
        <v>0</v>
      </c>
      <c r="AR131" s="222" t="s">
        <v>89</v>
      </c>
      <c r="AT131" s="223" t="s">
        <v>80</v>
      </c>
      <c r="AU131" s="223" t="s">
        <v>89</v>
      </c>
      <c r="AY131" s="222" t="s">
        <v>191</v>
      </c>
      <c r="BK131" s="224">
        <f>BK132</f>
        <v>0</v>
      </c>
    </row>
    <row r="132" s="1" customFormat="1" ht="25.5" customHeight="1">
      <c r="B132" s="46"/>
      <c r="C132" s="228" t="s">
        <v>89</v>
      </c>
      <c r="D132" s="228" t="s">
        <v>192</v>
      </c>
      <c r="E132" s="229" t="s">
        <v>1197</v>
      </c>
      <c r="F132" s="230" t="s">
        <v>1198</v>
      </c>
      <c r="G132" s="230"/>
      <c r="H132" s="230"/>
      <c r="I132" s="230"/>
      <c r="J132" s="231" t="s">
        <v>304</v>
      </c>
      <c r="K132" s="232">
        <v>110.11</v>
      </c>
      <c r="L132" s="233">
        <v>0</v>
      </c>
      <c r="M132" s="234"/>
      <c r="N132" s="235">
        <f>ROUND(L132*K132,2)</f>
        <v>0</v>
      </c>
      <c r="O132" s="235"/>
      <c r="P132" s="235"/>
      <c r="Q132" s="235"/>
      <c r="R132" s="48"/>
      <c r="T132" s="236" t="s">
        <v>22</v>
      </c>
      <c r="U132" s="56" t="s">
        <v>46</v>
      </c>
      <c r="V132" s="47"/>
      <c r="W132" s="237">
        <f>V132*K132</f>
        <v>0</v>
      </c>
      <c r="X132" s="237">
        <v>0.00012</v>
      </c>
      <c r="Y132" s="237">
        <f>X132*K132</f>
        <v>0</v>
      </c>
      <c r="Z132" s="237">
        <v>0</v>
      </c>
      <c r="AA132" s="238">
        <f>Z132*K132</f>
        <v>0</v>
      </c>
      <c r="AR132" s="21" t="s">
        <v>205</v>
      </c>
      <c r="AT132" s="21" t="s">
        <v>192</v>
      </c>
      <c r="AU132" s="21" t="s">
        <v>96</v>
      </c>
      <c r="AY132" s="21" t="s">
        <v>191</v>
      </c>
      <c r="BE132" s="152">
        <f>IF(U132="základní",N132,0)</f>
        <v>0</v>
      </c>
      <c r="BF132" s="152">
        <f>IF(U132="snížená",N132,0)</f>
        <v>0</v>
      </c>
      <c r="BG132" s="152">
        <f>IF(U132="zákl. přenesená",N132,0)</f>
        <v>0</v>
      </c>
      <c r="BH132" s="152">
        <f>IF(U132="sníž. přenesená",N132,0)</f>
        <v>0</v>
      </c>
      <c r="BI132" s="152">
        <f>IF(U132="nulová",N132,0)</f>
        <v>0</v>
      </c>
      <c r="BJ132" s="21" t="s">
        <v>89</v>
      </c>
      <c r="BK132" s="152">
        <f>ROUND(L132*K132,2)</f>
        <v>0</v>
      </c>
      <c r="BL132" s="21" t="s">
        <v>205</v>
      </c>
      <c r="BM132" s="21" t="s">
        <v>1199</v>
      </c>
    </row>
    <row r="133" s="10" customFormat="1" ht="29.88" customHeight="1">
      <c r="B133" s="215"/>
      <c r="C133" s="216"/>
      <c r="D133" s="225" t="s">
        <v>665</v>
      </c>
      <c r="E133" s="225"/>
      <c r="F133" s="225"/>
      <c r="G133" s="225"/>
      <c r="H133" s="225"/>
      <c r="I133" s="225"/>
      <c r="J133" s="225"/>
      <c r="K133" s="225"/>
      <c r="L133" s="225"/>
      <c r="M133" s="225"/>
      <c r="N133" s="239">
        <f>BK133</f>
        <v>0</v>
      </c>
      <c r="O133" s="240"/>
      <c r="P133" s="240"/>
      <c r="Q133" s="240"/>
      <c r="R133" s="218"/>
      <c r="T133" s="219"/>
      <c r="U133" s="216"/>
      <c r="V133" s="216"/>
      <c r="W133" s="220">
        <f>W134</f>
        <v>0</v>
      </c>
      <c r="X133" s="216"/>
      <c r="Y133" s="220">
        <f>Y134</f>
        <v>0</v>
      </c>
      <c r="Z133" s="216"/>
      <c r="AA133" s="221">
        <f>AA134</f>
        <v>0</v>
      </c>
      <c r="AR133" s="222" t="s">
        <v>89</v>
      </c>
      <c r="AT133" s="223" t="s">
        <v>80</v>
      </c>
      <c r="AU133" s="223" t="s">
        <v>89</v>
      </c>
      <c r="AY133" s="222" t="s">
        <v>191</v>
      </c>
      <c r="BK133" s="224">
        <f>BK134</f>
        <v>0</v>
      </c>
    </row>
    <row r="134" s="1" customFormat="1" ht="38.25" customHeight="1">
      <c r="B134" s="46"/>
      <c r="C134" s="228" t="s">
        <v>96</v>
      </c>
      <c r="D134" s="228" t="s">
        <v>192</v>
      </c>
      <c r="E134" s="229" t="s">
        <v>826</v>
      </c>
      <c r="F134" s="230" t="s">
        <v>827</v>
      </c>
      <c r="G134" s="230"/>
      <c r="H134" s="230"/>
      <c r="I134" s="230"/>
      <c r="J134" s="231" t="s">
        <v>304</v>
      </c>
      <c r="K134" s="232">
        <v>152.44999999999999</v>
      </c>
      <c r="L134" s="233">
        <v>0</v>
      </c>
      <c r="M134" s="234"/>
      <c r="N134" s="235">
        <f>ROUND(L134*K134,2)</f>
        <v>0</v>
      </c>
      <c r="O134" s="235"/>
      <c r="P134" s="235"/>
      <c r="Q134" s="235"/>
      <c r="R134" s="48"/>
      <c r="T134" s="236" t="s">
        <v>22</v>
      </c>
      <c r="U134" s="56" t="s">
        <v>46</v>
      </c>
      <c r="V134" s="47"/>
      <c r="W134" s="237">
        <f>V134*K134</f>
        <v>0</v>
      </c>
      <c r="X134" s="237">
        <v>0.00021000000000000001</v>
      </c>
      <c r="Y134" s="237">
        <f>X134*K134</f>
        <v>0</v>
      </c>
      <c r="Z134" s="237">
        <v>0</v>
      </c>
      <c r="AA134" s="238">
        <f>Z134*K134</f>
        <v>0</v>
      </c>
      <c r="AR134" s="21" t="s">
        <v>205</v>
      </c>
      <c r="AT134" s="21" t="s">
        <v>192</v>
      </c>
      <c r="AU134" s="21" t="s">
        <v>96</v>
      </c>
      <c r="AY134" s="21" t="s">
        <v>191</v>
      </c>
      <c r="BE134" s="152">
        <f>IF(U134="základní",N134,0)</f>
        <v>0</v>
      </c>
      <c r="BF134" s="152">
        <f>IF(U134="snížená",N134,0)</f>
        <v>0</v>
      </c>
      <c r="BG134" s="152">
        <f>IF(U134="zákl. přenesená",N134,0)</f>
        <v>0</v>
      </c>
      <c r="BH134" s="152">
        <f>IF(U134="sníž. přenesená",N134,0)</f>
        <v>0</v>
      </c>
      <c r="BI134" s="152">
        <f>IF(U134="nulová",N134,0)</f>
        <v>0</v>
      </c>
      <c r="BJ134" s="21" t="s">
        <v>89</v>
      </c>
      <c r="BK134" s="152">
        <f>ROUND(L134*K134,2)</f>
        <v>0</v>
      </c>
      <c r="BL134" s="21" t="s">
        <v>205</v>
      </c>
      <c r="BM134" s="21" t="s">
        <v>1200</v>
      </c>
    </row>
    <row r="135" s="10" customFormat="1" ht="37.44" customHeight="1">
      <c r="B135" s="215"/>
      <c r="C135" s="216"/>
      <c r="D135" s="217" t="s">
        <v>1189</v>
      </c>
      <c r="E135" s="217"/>
      <c r="F135" s="217"/>
      <c r="G135" s="217"/>
      <c r="H135" s="217"/>
      <c r="I135" s="217"/>
      <c r="J135" s="217"/>
      <c r="K135" s="217"/>
      <c r="L135" s="217"/>
      <c r="M135" s="217"/>
      <c r="N135" s="259">
        <f>BK135</f>
        <v>0</v>
      </c>
      <c r="O135" s="260"/>
      <c r="P135" s="260"/>
      <c r="Q135" s="260"/>
      <c r="R135" s="218"/>
      <c r="T135" s="219"/>
      <c r="U135" s="216"/>
      <c r="V135" s="216"/>
      <c r="W135" s="220">
        <f>W136+W143+W146+W151+W156+W163+W168</f>
        <v>0</v>
      </c>
      <c r="X135" s="216"/>
      <c r="Y135" s="220">
        <f>Y136+Y143+Y146+Y151+Y156+Y163+Y168</f>
        <v>0</v>
      </c>
      <c r="Z135" s="216"/>
      <c r="AA135" s="221">
        <f>AA136+AA143+AA146+AA151+AA156+AA163+AA168</f>
        <v>0</v>
      </c>
      <c r="AR135" s="222" t="s">
        <v>89</v>
      </c>
      <c r="AT135" s="223" t="s">
        <v>80</v>
      </c>
      <c r="AU135" s="223" t="s">
        <v>81</v>
      </c>
      <c r="AY135" s="222" t="s">
        <v>191</v>
      </c>
      <c r="BK135" s="224">
        <f>BK136+BK143+BK146+BK151+BK156+BK163+BK168</f>
        <v>0</v>
      </c>
    </row>
    <row r="136" s="10" customFormat="1" ht="19.92" customHeight="1">
      <c r="B136" s="215"/>
      <c r="C136" s="216"/>
      <c r="D136" s="225" t="s">
        <v>1190</v>
      </c>
      <c r="E136" s="225"/>
      <c r="F136" s="225"/>
      <c r="G136" s="225"/>
      <c r="H136" s="225"/>
      <c r="I136" s="225"/>
      <c r="J136" s="225"/>
      <c r="K136" s="225"/>
      <c r="L136" s="225"/>
      <c r="M136" s="225"/>
      <c r="N136" s="226">
        <f>BK136</f>
        <v>0</v>
      </c>
      <c r="O136" s="227"/>
      <c r="P136" s="227"/>
      <c r="Q136" s="227"/>
      <c r="R136" s="218"/>
      <c r="T136" s="219"/>
      <c r="U136" s="216"/>
      <c r="V136" s="216"/>
      <c r="W136" s="220">
        <f>SUM(W137:W142)</f>
        <v>0</v>
      </c>
      <c r="X136" s="216"/>
      <c r="Y136" s="220">
        <f>SUM(Y137:Y142)</f>
        <v>0</v>
      </c>
      <c r="Z136" s="216"/>
      <c r="AA136" s="221">
        <f>SUM(AA137:AA142)</f>
        <v>0</v>
      </c>
      <c r="AR136" s="222" t="s">
        <v>89</v>
      </c>
      <c r="AT136" s="223" t="s">
        <v>80</v>
      </c>
      <c r="AU136" s="223" t="s">
        <v>89</v>
      </c>
      <c r="AY136" s="222" t="s">
        <v>191</v>
      </c>
      <c r="BK136" s="224">
        <f>SUM(BK137:BK142)</f>
        <v>0</v>
      </c>
    </row>
    <row r="137" s="1" customFormat="1" ht="25.5" customHeight="1">
      <c r="B137" s="46"/>
      <c r="C137" s="228" t="s">
        <v>201</v>
      </c>
      <c r="D137" s="228" t="s">
        <v>192</v>
      </c>
      <c r="E137" s="229" t="s">
        <v>1201</v>
      </c>
      <c r="F137" s="230" t="s">
        <v>1202</v>
      </c>
      <c r="G137" s="230"/>
      <c r="H137" s="230"/>
      <c r="I137" s="230"/>
      <c r="J137" s="231" t="s">
        <v>304</v>
      </c>
      <c r="K137" s="232">
        <v>64.120000000000005</v>
      </c>
      <c r="L137" s="233">
        <v>0</v>
      </c>
      <c r="M137" s="234"/>
      <c r="N137" s="235">
        <f>ROUND(L137*K137,2)</f>
        <v>0</v>
      </c>
      <c r="O137" s="235"/>
      <c r="P137" s="235"/>
      <c r="Q137" s="235"/>
      <c r="R137" s="48"/>
      <c r="T137" s="236" t="s">
        <v>22</v>
      </c>
      <c r="U137" s="56" t="s">
        <v>46</v>
      </c>
      <c r="V137" s="47"/>
      <c r="W137" s="237">
        <f>V137*K137</f>
        <v>0</v>
      </c>
      <c r="X137" s="237">
        <v>0</v>
      </c>
      <c r="Y137" s="237">
        <f>X137*K137</f>
        <v>0</v>
      </c>
      <c r="Z137" s="237">
        <v>0</v>
      </c>
      <c r="AA137" s="238">
        <f>Z137*K137</f>
        <v>0</v>
      </c>
      <c r="AR137" s="21" t="s">
        <v>205</v>
      </c>
      <c r="AT137" s="21" t="s">
        <v>192</v>
      </c>
      <c r="AU137" s="21" t="s">
        <v>96</v>
      </c>
      <c r="AY137" s="21" t="s">
        <v>191</v>
      </c>
      <c r="BE137" s="152">
        <f>IF(U137="základní",N137,0)</f>
        <v>0</v>
      </c>
      <c r="BF137" s="152">
        <f>IF(U137="snížená",N137,0)</f>
        <v>0</v>
      </c>
      <c r="BG137" s="152">
        <f>IF(U137="zákl. přenesená",N137,0)</f>
        <v>0</v>
      </c>
      <c r="BH137" s="152">
        <f>IF(U137="sníž. přenesená",N137,0)</f>
        <v>0</v>
      </c>
      <c r="BI137" s="152">
        <f>IF(U137="nulová",N137,0)</f>
        <v>0</v>
      </c>
      <c r="BJ137" s="21" t="s">
        <v>89</v>
      </c>
      <c r="BK137" s="152">
        <f>ROUND(L137*K137,2)</f>
        <v>0</v>
      </c>
      <c r="BL137" s="21" t="s">
        <v>205</v>
      </c>
      <c r="BM137" s="21" t="s">
        <v>1203</v>
      </c>
    </row>
    <row r="138" s="1" customFormat="1" ht="144" customHeight="1">
      <c r="B138" s="46"/>
      <c r="C138" s="47"/>
      <c r="D138" s="47"/>
      <c r="E138" s="47"/>
      <c r="F138" s="258" t="s">
        <v>1204</v>
      </c>
      <c r="G138" s="67"/>
      <c r="H138" s="67"/>
      <c r="I138" s="67"/>
      <c r="J138" s="47"/>
      <c r="K138" s="47"/>
      <c r="L138" s="47"/>
      <c r="M138" s="47"/>
      <c r="N138" s="47"/>
      <c r="O138" s="47"/>
      <c r="P138" s="47"/>
      <c r="Q138" s="47"/>
      <c r="R138" s="48"/>
      <c r="T138" s="197"/>
      <c r="U138" s="47"/>
      <c r="V138" s="47"/>
      <c r="W138" s="47"/>
      <c r="X138" s="47"/>
      <c r="Y138" s="47"/>
      <c r="Z138" s="47"/>
      <c r="AA138" s="100"/>
      <c r="AT138" s="21" t="s">
        <v>312</v>
      </c>
      <c r="AU138" s="21" t="s">
        <v>96</v>
      </c>
    </row>
    <row r="139" s="1" customFormat="1" ht="16.5" customHeight="1">
      <c r="B139" s="46"/>
      <c r="C139" s="228" t="s">
        <v>205</v>
      </c>
      <c r="D139" s="228" t="s">
        <v>192</v>
      </c>
      <c r="E139" s="229" t="s">
        <v>1205</v>
      </c>
      <c r="F139" s="230" t="s">
        <v>1206</v>
      </c>
      <c r="G139" s="230"/>
      <c r="H139" s="230"/>
      <c r="I139" s="230"/>
      <c r="J139" s="231" t="s">
        <v>304</v>
      </c>
      <c r="K139" s="232">
        <v>64.120000000000005</v>
      </c>
      <c r="L139" s="233">
        <v>0</v>
      </c>
      <c r="M139" s="234"/>
      <c r="N139" s="235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</v>
      </c>
      <c r="Y139" s="237">
        <f>X139*K139</f>
        <v>0</v>
      </c>
      <c r="Z139" s="237">
        <v>0</v>
      </c>
      <c r="AA139" s="238">
        <f>Z139*K139</f>
        <v>0</v>
      </c>
      <c r="AR139" s="21" t="s">
        <v>205</v>
      </c>
      <c r="AT139" s="21" t="s">
        <v>192</v>
      </c>
      <c r="AU139" s="21" t="s">
        <v>96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205</v>
      </c>
      <c r="BM139" s="21" t="s">
        <v>1207</v>
      </c>
    </row>
    <row r="140" s="1" customFormat="1" ht="96" customHeight="1">
      <c r="B140" s="46"/>
      <c r="C140" s="47"/>
      <c r="D140" s="47"/>
      <c r="E140" s="47"/>
      <c r="F140" s="258" t="s">
        <v>1208</v>
      </c>
      <c r="G140" s="67"/>
      <c r="H140" s="67"/>
      <c r="I140" s="67"/>
      <c r="J140" s="47"/>
      <c r="K140" s="47"/>
      <c r="L140" s="47"/>
      <c r="M140" s="47"/>
      <c r="N140" s="47"/>
      <c r="O140" s="47"/>
      <c r="P140" s="47"/>
      <c r="Q140" s="47"/>
      <c r="R140" s="48"/>
      <c r="T140" s="197"/>
      <c r="U140" s="47"/>
      <c r="V140" s="47"/>
      <c r="W140" s="47"/>
      <c r="X140" s="47"/>
      <c r="Y140" s="47"/>
      <c r="Z140" s="47"/>
      <c r="AA140" s="100"/>
      <c r="AT140" s="21" t="s">
        <v>312</v>
      </c>
      <c r="AU140" s="21" t="s">
        <v>96</v>
      </c>
    </row>
    <row r="141" s="1" customFormat="1" ht="16.5" customHeight="1">
      <c r="B141" s="46"/>
      <c r="C141" s="250" t="s">
        <v>190</v>
      </c>
      <c r="D141" s="250" t="s">
        <v>306</v>
      </c>
      <c r="E141" s="251" t="s">
        <v>1209</v>
      </c>
      <c r="F141" s="252" t="s">
        <v>1210</v>
      </c>
      <c r="G141" s="252"/>
      <c r="H141" s="252"/>
      <c r="I141" s="252"/>
      <c r="J141" s="253" t="s">
        <v>304</v>
      </c>
      <c r="K141" s="254">
        <v>70.531999999999996</v>
      </c>
      <c r="L141" s="255">
        <v>0</v>
      </c>
      <c r="M141" s="256"/>
      <c r="N141" s="257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</v>
      </c>
      <c r="Y141" s="237">
        <f>X141*K141</f>
        <v>0</v>
      </c>
      <c r="Z141" s="237">
        <v>0</v>
      </c>
      <c r="AA141" s="238">
        <f>Z141*K141</f>
        <v>0</v>
      </c>
      <c r="AR141" s="21" t="s">
        <v>220</v>
      </c>
      <c r="AT141" s="21" t="s">
        <v>306</v>
      </c>
      <c r="AU141" s="21" t="s">
        <v>96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205</v>
      </c>
      <c r="BM141" s="21" t="s">
        <v>1211</v>
      </c>
    </row>
    <row r="142" s="1" customFormat="1" ht="60" customHeight="1">
      <c r="B142" s="46"/>
      <c r="C142" s="47"/>
      <c r="D142" s="47"/>
      <c r="E142" s="47"/>
      <c r="F142" s="258" t="s">
        <v>1212</v>
      </c>
      <c r="G142" s="67"/>
      <c r="H142" s="67"/>
      <c r="I142" s="67"/>
      <c r="J142" s="47"/>
      <c r="K142" s="47"/>
      <c r="L142" s="47"/>
      <c r="M142" s="47"/>
      <c r="N142" s="47"/>
      <c r="O142" s="47"/>
      <c r="P142" s="47"/>
      <c r="Q142" s="47"/>
      <c r="R142" s="48"/>
      <c r="T142" s="197"/>
      <c r="U142" s="47"/>
      <c r="V142" s="47"/>
      <c r="W142" s="47"/>
      <c r="X142" s="47"/>
      <c r="Y142" s="47"/>
      <c r="Z142" s="47"/>
      <c r="AA142" s="100"/>
      <c r="AT142" s="21" t="s">
        <v>312</v>
      </c>
      <c r="AU142" s="21" t="s">
        <v>96</v>
      </c>
    </row>
    <row r="143" s="10" customFormat="1" ht="29.88" customHeight="1">
      <c r="B143" s="215"/>
      <c r="C143" s="216"/>
      <c r="D143" s="225" t="s">
        <v>1191</v>
      </c>
      <c r="E143" s="225"/>
      <c r="F143" s="225"/>
      <c r="G143" s="225"/>
      <c r="H143" s="225"/>
      <c r="I143" s="225"/>
      <c r="J143" s="225"/>
      <c r="K143" s="225"/>
      <c r="L143" s="225"/>
      <c r="M143" s="225"/>
      <c r="N143" s="226">
        <f>BK143</f>
        <v>0</v>
      </c>
      <c r="O143" s="227"/>
      <c r="P143" s="227"/>
      <c r="Q143" s="227"/>
      <c r="R143" s="218"/>
      <c r="T143" s="219"/>
      <c r="U143" s="216"/>
      <c r="V143" s="216"/>
      <c r="W143" s="220">
        <f>SUM(W144:W145)</f>
        <v>0</v>
      </c>
      <c r="X143" s="216"/>
      <c r="Y143" s="220">
        <f>SUM(Y144:Y145)</f>
        <v>0</v>
      </c>
      <c r="Z143" s="216"/>
      <c r="AA143" s="221">
        <f>SUM(AA144:AA145)</f>
        <v>0</v>
      </c>
      <c r="AR143" s="222" t="s">
        <v>89</v>
      </c>
      <c r="AT143" s="223" t="s">
        <v>80</v>
      </c>
      <c r="AU143" s="223" t="s">
        <v>89</v>
      </c>
      <c r="AY143" s="222" t="s">
        <v>191</v>
      </c>
      <c r="BK143" s="224">
        <f>SUM(BK144:BK145)</f>
        <v>0</v>
      </c>
    </row>
    <row r="144" s="1" customFormat="1" ht="25.5" customHeight="1">
      <c r="B144" s="46"/>
      <c r="C144" s="228" t="s">
        <v>212</v>
      </c>
      <c r="D144" s="228" t="s">
        <v>192</v>
      </c>
      <c r="E144" s="229" t="s">
        <v>1213</v>
      </c>
      <c r="F144" s="230" t="s">
        <v>1214</v>
      </c>
      <c r="G144" s="230"/>
      <c r="H144" s="230"/>
      <c r="I144" s="230"/>
      <c r="J144" s="231" t="s">
        <v>304</v>
      </c>
      <c r="K144" s="232">
        <v>39.030000000000001</v>
      </c>
      <c r="L144" s="233">
        <v>0</v>
      </c>
      <c r="M144" s="234"/>
      <c r="N144" s="235">
        <f>ROUND(L144*K144,2)</f>
        <v>0</v>
      </c>
      <c r="O144" s="235"/>
      <c r="P144" s="235"/>
      <c r="Q144" s="235"/>
      <c r="R144" s="48"/>
      <c r="T144" s="236" t="s">
        <v>22</v>
      </c>
      <c r="U144" s="56" t="s">
        <v>46</v>
      </c>
      <c r="V144" s="47"/>
      <c r="W144" s="237">
        <f>V144*K144</f>
        <v>0</v>
      </c>
      <c r="X144" s="237">
        <v>0</v>
      </c>
      <c r="Y144" s="237">
        <f>X144*K144</f>
        <v>0</v>
      </c>
      <c r="Z144" s="237">
        <v>0</v>
      </c>
      <c r="AA144" s="238">
        <f>Z144*K144</f>
        <v>0</v>
      </c>
      <c r="AR144" s="21" t="s">
        <v>205</v>
      </c>
      <c r="AT144" s="21" t="s">
        <v>192</v>
      </c>
      <c r="AU144" s="21" t="s">
        <v>96</v>
      </c>
      <c r="AY144" s="21" t="s">
        <v>191</v>
      </c>
      <c r="BE144" s="152">
        <f>IF(U144="základní",N144,0)</f>
        <v>0</v>
      </c>
      <c r="BF144" s="152">
        <f>IF(U144="snížená",N144,0)</f>
        <v>0</v>
      </c>
      <c r="BG144" s="152">
        <f>IF(U144="zákl. přenesená",N144,0)</f>
        <v>0</v>
      </c>
      <c r="BH144" s="152">
        <f>IF(U144="sníž. přenesená",N144,0)</f>
        <v>0</v>
      </c>
      <c r="BI144" s="152">
        <f>IF(U144="nulová",N144,0)</f>
        <v>0</v>
      </c>
      <c r="BJ144" s="21" t="s">
        <v>89</v>
      </c>
      <c r="BK144" s="152">
        <f>ROUND(L144*K144,2)</f>
        <v>0</v>
      </c>
      <c r="BL144" s="21" t="s">
        <v>205</v>
      </c>
      <c r="BM144" s="21" t="s">
        <v>1215</v>
      </c>
    </row>
    <row r="145" s="1" customFormat="1" ht="216" customHeight="1">
      <c r="B145" s="46"/>
      <c r="C145" s="47"/>
      <c r="D145" s="47"/>
      <c r="E145" s="47"/>
      <c r="F145" s="258" t="s">
        <v>1216</v>
      </c>
      <c r="G145" s="67"/>
      <c r="H145" s="67"/>
      <c r="I145" s="67"/>
      <c r="J145" s="47"/>
      <c r="K145" s="47"/>
      <c r="L145" s="47"/>
      <c r="M145" s="47"/>
      <c r="N145" s="47"/>
      <c r="O145" s="47"/>
      <c r="P145" s="47"/>
      <c r="Q145" s="47"/>
      <c r="R145" s="48"/>
      <c r="T145" s="197"/>
      <c r="U145" s="47"/>
      <c r="V145" s="47"/>
      <c r="W145" s="47"/>
      <c r="X145" s="47"/>
      <c r="Y145" s="47"/>
      <c r="Z145" s="47"/>
      <c r="AA145" s="100"/>
      <c r="AT145" s="21" t="s">
        <v>312</v>
      </c>
      <c r="AU145" s="21" t="s">
        <v>96</v>
      </c>
    </row>
    <row r="146" s="10" customFormat="1" ht="29.88" customHeight="1">
      <c r="B146" s="215"/>
      <c r="C146" s="216"/>
      <c r="D146" s="225" t="s">
        <v>1192</v>
      </c>
      <c r="E146" s="225"/>
      <c r="F146" s="225"/>
      <c r="G146" s="225"/>
      <c r="H146" s="225"/>
      <c r="I146" s="225"/>
      <c r="J146" s="225"/>
      <c r="K146" s="225"/>
      <c r="L146" s="225"/>
      <c r="M146" s="225"/>
      <c r="N146" s="226">
        <f>BK146</f>
        <v>0</v>
      </c>
      <c r="O146" s="227"/>
      <c r="P146" s="227"/>
      <c r="Q146" s="227"/>
      <c r="R146" s="218"/>
      <c r="T146" s="219"/>
      <c r="U146" s="216"/>
      <c r="V146" s="216"/>
      <c r="W146" s="220">
        <f>SUM(W147:W150)</f>
        <v>0</v>
      </c>
      <c r="X146" s="216"/>
      <c r="Y146" s="220">
        <f>SUM(Y147:Y150)</f>
        <v>0</v>
      </c>
      <c r="Z146" s="216"/>
      <c r="AA146" s="221">
        <f>SUM(AA147:AA150)</f>
        <v>0</v>
      </c>
      <c r="AR146" s="222" t="s">
        <v>89</v>
      </c>
      <c r="AT146" s="223" t="s">
        <v>80</v>
      </c>
      <c r="AU146" s="223" t="s">
        <v>89</v>
      </c>
      <c r="AY146" s="222" t="s">
        <v>191</v>
      </c>
      <c r="BK146" s="224">
        <f>SUM(BK147:BK150)</f>
        <v>0</v>
      </c>
    </row>
    <row r="147" s="1" customFormat="1" ht="16.5" customHeight="1">
      <c r="B147" s="46"/>
      <c r="C147" s="228" t="s">
        <v>216</v>
      </c>
      <c r="D147" s="228" t="s">
        <v>192</v>
      </c>
      <c r="E147" s="229" t="s">
        <v>1217</v>
      </c>
      <c r="F147" s="230" t="s">
        <v>1218</v>
      </c>
      <c r="G147" s="230"/>
      <c r="H147" s="230"/>
      <c r="I147" s="230"/>
      <c r="J147" s="231" t="s">
        <v>304</v>
      </c>
      <c r="K147" s="232">
        <v>23.640000000000001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</v>
      </c>
      <c r="Y147" s="237">
        <f>X147*K147</f>
        <v>0</v>
      </c>
      <c r="Z147" s="237">
        <v>0</v>
      </c>
      <c r="AA147" s="238">
        <f>Z147*K147</f>
        <v>0</v>
      </c>
      <c r="AR147" s="21" t="s">
        <v>205</v>
      </c>
      <c r="AT147" s="21" t="s">
        <v>192</v>
      </c>
      <c r="AU147" s="21" t="s">
        <v>96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205</v>
      </c>
      <c r="BM147" s="21" t="s">
        <v>1219</v>
      </c>
    </row>
    <row r="148" s="1" customFormat="1" ht="120" customHeight="1">
      <c r="B148" s="46"/>
      <c r="C148" s="47"/>
      <c r="D148" s="47"/>
      <c r="E148" s="47"/>
      <c r="F148" s="258" t="s">
        <v>1220</v>
      </c>
      <c r="G148" s="67"/>
      <c r="H148" s="67"/>
      <c r="I148" s="67"/>
      <c r="J148" s="47"/>
      <c r="K148" s="47"/>
      <c r="L148" s="47"/>
      <c r="M148" s="47"/>
      <c r="N148" s="47"/>
      <c r="O148" s="47"/>
      <c r="P148" s="47"/>
      <c r="Q148" s="47"/>
      <c r="R148" s="48"/>
      <c r="T148" s="197"/>
      <c r="U148" s="47"/>
      <c r="V148" s="47"/>
      <c r="W148" s="47"/>
      <c r="X148" s="47"/>
      <c r="Y148" s="47"/>
      <c r="Z148" s="47"/>
      <c r="AA148" s="100"/>
      <c r="AT148" s="21" t="s">
        <v>312</v>
      </c>
      <c r="AU148" s="21" t="s">
        <v>96</v>
      </c>
    </row>
    <row r="149" s="1" customFormat="1" ht="16.5" customHeight="1">
      <c r="B149" s="46"/>
      <c r="C149" s="250" t="s">
        <v>220</v>
      </c>
      <c r="D149" s="250" t="s">
        <v>306</v>
      </c>
      <c r="E149" s="251" t="s">
        <v>1221</v>
      </c>
      <c r="F149" s="252" t="s">
        <v>1222</v>
      </c>
      <c r="G149" s="252"/>
      <c r="H149" s="252"/>
      <c r="I149" s="252"/>
      <c r="J149" s="253" t="s">
        <v>304</v>
      </c>
      <c r="K149" s="254">
        <v>26.004000000000001</v>
      </c>
      <c r="L149" s="255">
        <v>0</v>
      </c>
      <c r="M149" s="256"/>
      <c r="N149" s="257">
        <f>ROUND(L149*K149,2)</f>
        <v>0</v>
      </c>
      <c r="O149" s="235"/>
      <c r="P149" s="235"/>
      <c r="Q149" s="235"/>
      <c r="R149" s="48"/>
      <c r="T149" s="236" t="s">
        <v>22</v>
      </c>
      <c r="U149" s="56" t="s">
        <v>46</v>
      </c>
      <c r="V149" s="47"/>
      <c r="W149" s="237">
        <f>V149*K149</f>
        <v>0</v>
      </c>
      <c r="X149" s="237">
        <v>0</v>
      </c>
      <c r="Y149" s="237">
        <f>X149*K149</f>
        <v>0</v>
      </c>
      <c r="Z149" s="237">
        <v>0</v>
      </c>
      <c r="AA149" s="238">
        <f>Z149*K149</f>
        <v>0</v>
      </c>
      <c r="AR149" s="21" t="s">
        <v>220</v>
      </c>
      <c r="AT149" s="21" t="s">
        <v>306</v>
      </c>
      <c r="AU149" s="21" t="s">
        <v>96</v>
      </c>
      <c r="AY149" s="21" t="s">
        <v>191</v>
      </c>
      <c r="BE149" s="152">
        <f>IF(U149="základní",N149,0)</f>
        <v>0</v>
      </c>
      <c r="BF149" s="152">
        <f>IF(U149="snížená",N149,0)</f>
        <v>0</v>
      </c>
      <c r="BG149" s="152">
        <f>IF(U149="zákl. přenesená",N149,0)</f>
        <v>0</v>
      </c>
      <c r="BH149" s="152">
        <f>IF(U149="sníž. přenesená",N149,0)</f>
        <v>0</v>
      </c>
      <c r="BI149" s="152">
        <f>IF(U149="nulová",N149,0)</f>
        <v>0</v>
      </c>
      <c r="BJ149" s="21" t="s">
        <v>89</v>
      </c>
      <c r="BK149" s="152">
        <f>ROUND(L149*K149,2)</f>
        <v>0</v>
      </c>
      <c r="BL149" s="21" t="s">
        <v>205</v>
      </c>
      <c r="BM149" s="21" t="s">
        <v>1223</v>
      </c>
    </row>
    <row r="150" s="1" customFormat="1" ht="60" customHeight="1">
      <c r="B150" s="46"/>
      <c r="C150" s="47"/>
      <c r="D150" s="47"/>
      <c r="E150" s="47"/>
      <c r="F150" s="258" t="s">
        <v>1224</v>
      </c>
      <c r="G150" s="67"/>
      <c r="H150" s="67"/>
      <c r="I150" s="67"/>
      <c r="J150" s="47"/>
      <c r="K150" s="47"/>
      <c r="L150" s="47"/>
      <c r="M150" s="47"/>
      <c r="N150" s="47"/>
      <c r="O150" s="47"/>
      <c r="P150" s="47"/>
      <c r="Q150" s="47"/>
      <c r="R150" s="48"/>
      <c r="T150" s="197"/>
      <c r="U150" s="47"/>
      <c r="V150" s="47"/>
      <c r="W150" s="47"/>
      <c r="X150" s="47"/>
      <c r="Y150" s="47"/>
      <c r="Z150" s="47"/>
      <c r="AA150" s="100"/>
      <c r="AT150" s="21" t="s">
        <v>312</v>
      </c>
      <c r="AU150" s="21" t="s">
        <v>96</v>
      </c>
    </row>
    <row r="151" s="10" customFormat="1" ht="29.88" customHeight="1">
      <c r="B151" s="215"/>
      <c r="C151" s="216"/>
      <c r="D151" s="225" t="s">
        <v>1193</v>
      </c>
      <c r="E151" s="225"/>
      <c r="F151" s="225"/>
      <c r="G151" s="225"/>
      <c r="H151" s="225"/>
      <c r="I151" s="225"/>
      <c r="J151" s="225"/>
      <c r="K151" s="225"/>
      <c r="L151" s="225"/>
      <c r="M151" s="225"/>
      <c r="N151" s="226">
        <f>BK151</f>
        <v>0</v>
      </c>
      <c r="O151" s="227"/>
      <c r="P151" s="227"/>
      <c r="Q151" s="227"/>
      <c r="R151" s="218"/>
      <c r="T151" s="219"/>
      <c r="U151" s="216"/>
      <c r="V151" s="216"/>
      <c r="W151" s="220">
        <f>SUM(W152:W155)</f>
        <v>0</v>
      </c>
      <c r="X151" s="216"/>
      <c r="Y151" s="220">
        <f>SUM(Y152:Y155)</f>
        <v>0</v>
      </c>
      <c r="Z151" s="216"/>
      <c r="AA151" s="221">
        <f>SUM(AA152:AA155)</f>
        <v>0</v>
      </c>
      <c r="AR151" s="222" t="s">
        <v>96</v>
      </c>
      <c r="AT151" s="223" t="s">
        <v>80</v>
      </c>
      <c r="AU151" s="223" t="s">
        <v>89</v>
      </c>
      <c r="AY151" s="222" t="s">
        <v>191</v>
      </c>
      <c r="BK151" s="224">
        <f>SUM(BK152:BK155)</f>
        <v>0</v>
      </c>
    </row>
    <row r="152" s="1" customFormat="1" ht="25.5" customHeight="1">
      <c r="B152" s="46"/>
      <c r="C152" s="228" t="s">
        <v>224</v>
      </c>
      <c r="D152" s="228" t="s">
        <v>192</v>
      </c>
      <c r="E152" s="229" t="s">
        <v>1225</v>
      </c>
      <c r="F152" s="230" t="s">
        <v>1226</v>
      </c>
      <c r="G152" s="230"/>
      <c r="H152" s="230"/>
      <c r="I152" s="230"/>
      <c r="J152" s="231" t="s">
        <v>304</v>
      </c>
      <c r="K152" s="232">
        <v>112.98</v>
      </c>
      <c r="L152" s="233">
        <v>0</v>
      </c>
      <c r="M152" s="234"/>
      <c r="N152" s="235">
        <f>ROUND(L152*K152,2)</f>
        <v>0</v>
      </c>
      <c r="O152" s="235"/>
      <c r="P152" s="235"/>
      <c r="Q152" s="235"/>
      <c r="R152" s="48"/>
      <c r="T152" s="236" t="s">
        <v>22</v>
      </c>
      <c r="U152" s="56" t="s">
        <v>46</v>
      </c>
      <c r="V152" s="47"/>
      <c r="W152" s="237">
        <f>V152*K152</f>
        <v>0</v>
      </c>
      <c r="X152" s="237">
        <v>0</v>
      </c>
      <c r="Y152" s="237">
        <f>X152*K152</f>
        <v>0</v>
      </c>
      <c r="Z152" s="237">
        <v>0</v>
      </c>
      <c r="AA152" s="238">
        <f>Z152*K152</f>
        <v>0</v>
      </c>
      <c r="AR152" s="21" t="s">
        <v>251</v>
      </c>
      <c r="AT152" s="21" t="s">
        <v>192</v>
      </c>
      <c r="AU152" s="21" t="s">
        <v>96</v>
      </c>
      <c r="AY152" s="21" t="s">
        <v>191</v>
      </c>
      <c r="BE152" s="152">
        <f>IF(U152="základní",N152,0)</f>
        <v>0</v>
      </c>
      <c r="BF152" s="152">
        <f>IF(U152="snížená",N152,0)</f>
        <v>0</v>
      </c>
      <c r="BG152" s="152">
        <f>IF(U152="zákl. přenesená",N152,0)</f>
        <v>0</v>
      </c>
      <c r="BH152" s="152">
        <f>IF(U152="sníž. přenesená",N152,0)</f>
        <v>0</v>
      </c>
      <c r="BI152" s="152">
        <f>IF(U152="nulová",N152,0)</f>
        <v>0</v>
      </c>
      <c r="BJ152" s="21" t="s">
        <v>89</v>
      </c>
      <c r="BK152" s="152">
        <f>ROUND(L152*K152,2)</f>
        <v>0</v>
      </c>
      <c r="BL152" s="21" t="s">
        <v>251</v>
      </c>
      <c r="BM152" s="21" t="s">
        <v>1227</v>
      </c>
    </row>
    <row r="153" s="1" customFormat="1" ht="180" customHeight="1">
      <c r="B153" s="46"/>
      <c r="C153" s="47"/>
      <c r="D153" s="47"/>
      <c r="E153" s="47"/>
      <c r="F153" s="258" t="s">
        <v>1228</v>
      </c>
      <c r="G153" s="67"/>
      <c r="H153" s="67"/>
      <c r="I153" s="67"/>
      <c r="J153" s="47"/>
      <c r="K153" s="47"/>
      <c r="L153" s="47"/>
      <c r="M153" s="47"/>
      <c r="N153" s="47"/>
      <c r="O153" s="47"/>
      <c r="P153" s="47"/>
      <c r="Q153" s="47"/>
      <c r="R153" s="48"/>
      <c r="T153" s="197"/>
      <c r="U153" s="47"/>
      <c r="V153" s="47"/>
      <c r="W153" s="47"/>
      <c r="X153" s="47"/>
      <c r="Y153" s="47"/>
      <c r="Z153" s="47"/>
      <c r="AA153" s="100"/>
      <c r="AT153" s="21" t="s">
        <v>312</v>
      </c>
      <c r="AU153" s="21" t="s">
        <v>96</v>
      </c>
    </row>
    <row r="154" s="1" customFormat="1" ht="16.5" customHeight="1">
      <c r="B154" s="46"/>
      <c r="C154" s="228" t="s">
        <v>228</v>
      </c>
      <c r="D154" s="228" t="s">
        <v>192</v>
      </c>
      <c r="E154" s="229" t="s">
        <v>1229</v>
      </c>
      <c r="F154" s="230" t="s">
        <v>1230</v>
      </c>
      <c r="G154" s="230"/>
      <c r="H154" s="230"/>
      <c r="I154" s="230"/>
      <c r="J154" s="231" t="s">
        <v>297</v>
      </c>
      <c r="K154" s="232">
        <v>1</v>
      </c>
      <c r="L154" s="233">
        <v>0</v>
      </c>
      <c r="M154" s="234"/>
      <c r="N154" s="235">
        <f>ROUND(L154*K154,2)</f>
        <v>0</v>
      </c>
      <c r="O154" s="235"/>
      <c r="P154" s="235"/>
      <c r="Q154" s="235"/>
      <c r="R154" s="48"/>
      <c r="T154" s="236" t="s">
        <v>22</v>
      </c>
      <c r="U154" s="56" t="s">
        <v>46</v>
      </c>
      <c r="V154" s="47"/>
      <c r="W154" s="237">
        <f>V154*K154</f>
        <v>0</v>
      </c>
      <c r="X154" s="237">
        <v>0</v>
      </c>
      <c r="Y154" s="237">
        <f>X154*K154</f>
        <v>0</v>
      </c>
      <c r="Z154" s="237">
        <v>0</v>
      </c>
      <c r="AA154" s="238">
        <f>Z154*K154</f>
        <v>0</v>
      </c>
      <c r="AR154" s="21" t="s">
        <v>251</v>
      </c>
      <c r="AT154" s="21" t="s">
        <v>192</v>
      </c>
      <c r="AU154" s="21" t="s">
        <v>96</v>
      </c>
      <c r="AY154" s="21" t="s">
        <v>191</v>
      </c>
      <c r="BE154" s="152">
        <f>IF(U154="základní",N154,0)</f>
        <v>0</v>
      </c>
      <c r="BF154" s="152">
        <f>IF(U154="snížená",N154,0)</f>
        <v>0</v>
      </c>
      <c r="BG154" s="152">
        <f>IF(U154="zákl. přenesená",N154,0)</f>
        <v>0</v>
      </c>
      <c r="BH154" s="152">
        <f>IF(U154="sníž. přenesená",N154,0)</f>
        <v>0</v>
      </c>
      <c r="BI154" s="152">
        <f>IF(U154="nulová",N154,0)</f>
        <v>0</v>
      </c>
      <c r="BJ154" s="21" t="s">
        <v>89</v>
      </c>
      <c r="BK154" s="152">
        <f>ROUND(L154*K154,2)</f>
        <v>0</v>
      </c>
      <c r="BL154" s="21" t="s">
        <v>251</v>
      </c>
      <c r="BM154" s="21" t="s">
        <v>1231</v>
      </c>
    </row>
    <row r="155" s="1" customFormat="1" ht="84" customHeight="1">
      <c r="B155" s="46"/>
      <c r="C155" s="47"/>
      <c r="D155" s="47"/>
      <c r="E155" s="47"/>
      <c r="F155" s="258" t="s">
        <v>1232</v>
      </c>
      <c r="G155" s="67"/>
      <c r="H155" s="67"/>
      <c r="I155" s="67"/>
      <c r="J155" s="47"/>
      <c r="K155" s="47"/>
      <c r="L155" s="47"/>
      <c r="M155" s="47"/>
      <c r="N155" s="47"/>
      <c r="O155" s="47"/>
      <c r="P155" s="47"/>
      <c r="Q155" s="47"/>
      <c r="R155" s="48"/>
      <c r="T155" s="197"/>
      <c r="U155" s="47"/>
      <c r="V155" s="47"/>
      <c r="W155" s="47"/>
      <c r="X155" s="47"/>
      <c r="Y155" s="47"/>
      <c r="Z155" s="47"/>
      <c r="AA155" s="100"/>
      <c r="AT155" s="21" t="s">
        <v>312</v>
      </c>
      <c r="AU155" s="21" t="s">
        <v>96</v>
      </c>
    </row>
    <row r="156" s="10" customFormat="1" ht="29.88" customHeight="1">
      <c r="B156" s="215"/>
      <c r="C156" s="216"/>
      <c r="D156" s="225" t="s">
        <v>1194</v>
      </c>
      <c r="E156" s="225"/>
      <c r="F156" s="225"/>
      <c r="G156" s="225"/>
      <c r="H156" s="225"/>
      <c r="I156" s="225"/>
      <c r="J156" s="225"/>
      <c r="K156" s="225"/>
      <c r="L156" s="225"/>
      <c r="M156" s="225"/>
      <c r="N156" s="226">
        <f>BK156</f>
        <v>0</v>
      </c>
      <c r="O156" s="227"/>
      <c r="P156" s="227"/>
      <c r="Q156" s="227"/>
      <c r="R156" s="218"/>
      <c r="T156" s="219"/>
      <c r="U156" s="216"/>
      <c r="V156" s="216"/>
      <c r="W156" s="220">
        <f>SUM(W157:W162)</f>
        <v>0</v>
      </c>
      <c r="X156" s="216"/>
      <c r="Y156" s="220">
        <f>SUM(Y157:Y162)</f>
        <v>0</v>
      </c>
      <c r="Z156" s="216"/>
      <c r="AA156" s="221">
        <f>SUM(AA157:AA162)</f>
        <v>0</v>
      </c>
      <c r="AR156" s="222" t="s">
        <v>89</v>
      </c>
      <c r="AT156" s="223" t="s">
        <v>80</v>
      </c>
      <c r="AU156" s="223" t="s">
        <v>89</v>
      </c>
      <c r="AY156" s="222" t="s">
        <v>191</v>
      </c>
      <c r="BK156" s="224">
        <f>SUM(BK157:BK162)</f>
        <v>0</v>
      </c>
    </row>
    <row r="157" s="1" customFormat="1" ht="16.5" customHeight="1">
      <c r="B157" s="46"/>
      <c r="C157" s="228" t="s">
        <v>232</v>
      </c>
      <c r="D157" s="228" t="s">
        <v>192</v>
      </c>
      <c r="E157" s="229" t="s">
        <v>1233</v>
      </c>
      <c r="F157" s="230" t="s">
        <v>1234</v>
      </c>
      <c r="G157" s="230"/>
      <c r="H157" s="230"/>
      <c r="I157" s="230"/>
      <c r="J157" s="231" t="s">
        <v>304</v>
      </c>
      <c r="K157" s="232">
        <v>114.24</v>
      </c>
      <c r="L157" s="233">
        <v>0</v>
      </c>
      <c r="M157" s="234"/>
      <c r="N157" s="235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0</v>
      </c>
      <c r="Y157" s="237">
        <f>X157*K157</f>
        <v>0</v>
      </c>
      <c r="Z157" s="237">
        <v>0</v>
      </c>
      <c r="AA157" s="238">
        <f>Z157*K157</f>
        <v>0</v>
      </c>
      <c r="AR157" s="21" t="s">
        <v>205</v>
      </c>
      <c r="AT157" s="21" t="s">
        <v>192</v>
      </c>
      <c r="AU157" s="21" t="s">
        <v>96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205</v>
      </c>
      <c r="BM157" s="21" t="s">
        <v>1235</v>
      </c>
    </row>
    <row r="158" s="1" customFormat="1" ht="168" customHeight="1">
      <c r="B158" s="46"/>
      <c r="C158" s="47"/>
      <c r="D158" s="47"/>
      <c r="E158" s="47"/>
      <c r="F158" s="258" t="s">
        <v>1236</v>
      </c>
      <c r="G158" s="67"/>
      <c r="H158" s="67"/>
      <c r="I158" s="67"/>
      <c r="J158" s="47"/>
      <c r="K158" s="47"/>
      <c r="L158" s="47"/>
      <c r="M158" s="47"/>
      <c r="N158" s="47"/>
      <c r="O158" s="47"/>
      <c r="P158" s="47"/>
      <c r="Q158" s="47"/>
      <c r="R158" s="48"/>
      <c r="T158" s="197"/>
      <c r="U158" s="47"/>
      <c r="V158" s="47"/>
      <c r="W158" s="47"/>
      <c r="X158" s="47"/>
      <c r="Y158" s="47"/>
      <c r="Z158" s="47"/>
      <c r="AA158" s="100"/>
      <c r="AT158" s="21" t="s">
        <v>312</v>
      </c>
      <c r="AU158" s="21" t="s">
        <v>96</v>
      </c>
    </row>
    <row r="159" s="1" customFormat="1" ht="16.5" customHeight="1">
      <c r="B159" s="46"/>
      <c r="C159" s="228" t="s">
        <v>236</v>
      </c>
      <c r="D159" s="228" t="s">
        <v>192</v>
      </c>
      <c r="E159" s="229" t="s">
        <v>1237</v>
      </c>
      <c r="F159" s="230" t="s">
        <v>1206</v>
      </c>
      <c r="G159" s="230"/>
      <c r="H159" s="230"/>
      <c r="I159" s="230"/>
      <c r="J159" s="231" t="s">
        <v>304</v>
      </c>
      <c r="K159" s="232">
        <v>114.24</v>
      </c>
      <c r="L159" s="233">
        <v>0</v>
      </c>
      <c r="M159" s="234"/>
      <c r="N159" s="235">
        <f>ROUND(L159*K159,2)</f>
        <v>0</v>
      </c>
      <c r="O159" s="235"/>
      <c r="P159" s="235"/>
      <c r="Q159" s="235"/>
      <c r="R159" s="48"/>
      <c r="T159" s="236" t="s">
        <v>22</v>
      </c>
      <c r="U159" s="56" t="s">
        <v>46</v>
      </c>
      <c r="V159" s="47"/>
      <c r="W159" s="237">
        <f>V159*K159</f>
        <v>0</v>
      </c>
      <c r="X159" s="237">
        <v>0</v>
      </c>
      <c r="Y159" s="237">
        <f>X159*K159</f>
        <v>0</v>
      </c>
      <c r="Z159" s="237">
        <v>0</v>
      </c>
      <c r="AA159" s="238">
        <f>Z159*K159</f>
        <v>0</v>
      </c>
      <c r="AR159" s="21" t="s">
        <v>205</v>
      </c>
      <c r="AT159" s="21" t="s">
        <v>192</v>
      </c>
      <c r="AU159" s="21" t="s">
        <v>96</v>
      </c>
      <c r="AY159" s="21" t="s">
        <v>191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ROUND(L159*K159,2)</f>
        <v>0</v>
      </c>
      <c r="BL159" s="21" t="s">
        <v>205</v>
      </c>
      <c r="BM159" s="21" t="s">
        <v>1238</v>
      </c>
    </row>
    <row r="160" s="1" customFormat="1" ht="96" customHeight="1">
      <c r="B160" s="46"/>
      <c r="C160" s="47"/>
      <c r="D160" s="47"/>
      <c r="E160" s="47"/>
      <c r="F160" s="258" t="s">
        <v>1239</v>
      </c>
      <c r="G160" s="67"/>
      <c r="H160" s="67"/>
      <c r="I160" s="67"/>
      <c r="J160" s="47"/>
      <c r="K160" s="47"/>
      <c r="L160" s="47"/>
      <c r="M160" s="47"/>
      <c r="N160" s="47"/>
      <c r="O160" s="47"/>
      <c r="P160" s="47"/>
      <c r="Q160" s="47"/>
      <c r="R160" s="48"/>
      <c r="T160" s="197"/>
      <c r="U160" s="47"/>
      <c r="V160" s="47"/>
      <c r="W160" s="47"/>
      <c r="X160" s="47"/>
      <c r="Y160" s="47"/>
      <c r="Z160" s="47"/>
      <c r="AA160" s="100"/>
      <c r="AT160" s="21" t="s">
        <v>312</v>
      </c>
      <c r="AU160" s="21" t="s">
        <v>96</v>
      </c>
    </row>
    <row r="161" s="1" customFormat="1" ht="16.5" customHeight="1">
      <c r="B161" s="46"/>
      <c r="C161" s="250" t="s">
        <v>240</v>
      </c>
      <c r="D161" s="250" t="s">
        <v>306</v>
      </c>
      <c r="E161" s="251" t="s">
        <v>1240</v>
      </c>
      <c r="F161" s="252" t="s">
        <v>1210</v>
      </c>
      <c r="G161" s="252"/>
      <c r="H161" s="252"/>
      <c r="I161" s="252"/>
      <c r="J161" s="253" t="s">
        <v>304</v>
      </c>
      <c r="K161" s="254">
        <v>125.664</v>
      </c>
      <c r="L161" s="255">
        <v>0</v>
      </c>
      <c r="M161" s="256"/>
      <c r="N161" s="257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0</v>
      </c>
      <c r="Y161" s="237">
        <f>X161*K161</f>
        <v>0</v>
      </c>
      <c r="Z161" s="237">
        <v>0</v>
      </c>
      <c r="AA161" s="238">
        <f>Z161*K161</f>
        <v>0</v>
      </c>
      <c r="AR161" s="21" t="s">
        <v>220</v>
      </c>
      <c r="AT161" s="21" t="s">
        <v>306</v>
      </c>
      <c r="AU161" s="21" t="s">
        <v>96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205</v>
      </c>
      <c r="BM161" s="21" t="s">
        <v>1241</v>
      </c>
    </row>
    <row r="162" s="1" customFormat="1" ht="72" customHeight="1">
      <c r="B162" s="46"/>
      <c r="C162" s="47"/>
      <c r="D162" s="47"/>
      <c r="E162" s="47"/>
      <c r="F162" s="258" t="s">
        <v>1242</v>
      </c>
      <c r="G162" s="67"/>
      <c r="H162" s="67"/>
      <c r="I162" s="67"/>
      <c r="J162" s="47"/>
      <c r="K162" s="47"/>
      <c r="L162" s="47"/>
      <c r="M162" s="47"/>
      <c r="N162" s="47"/>
      <c r="O162" s="47"/>
      <c r="P162" s="47"/>
      <c r="Q162" s="47"/>
      <c r="R162" s="48"/>
      <c r="T162" s="197"/>
      <c r="U162" s="47"/>
      <c r="V162" s="47"/>
      <c r="W162" s="47"/>
      <c r="X162" s="47"/>
      <c r="Y162" s="47"/>
      <c r="Z162" s="47"/>
      <c r="AA162" s="100"/>
      <c r="AT162" s="21" t="s">
        <v>312</v>
      </c>
      <c r="AU162" s="21" t="s">
        <v>96</v>
      </c>
    </row>
    <row r="163" s="10" customFormat="1" ht="29.88" customHeight="1">
      <c r="B163" s="215"/>
      <c r="C163" s="216"/>
      <c r="D163" s="225" t="s">
        <v>1195</v>
      </c>
      <c r="E163" s="225"/>
      <c r="F163" s="225"/>
      <c r="G163" s="225"/>
      <c r="H163" s="225"/>
      <c r="I163" s="225"/>
      <c r="J163" s="225"/>
      <c r="K163" s="225"/>
      <c r="L163" s="225"/>
      <c r="M163" s="225"/>
      <c r="N163" s="226">
        <f>BK163</f>
        <v>0</v>
      </c>
      <c r="O163" s="227"/>
      <c r="P163" s="227"/>
      <c r="Q163" s="227"/>
      <c r="R163" s="218"/>
      <c r="T163" s="219"/>
      <c r="U163" s="216"/>
      <c r="V163" s="216"/>
      <c r="W163" s="220">
        <f>SUM(W164:W167)</f>
        <v>0</v>
      </c>
      <c r="X163" s="216"/>
      <c r="Y163" s="220">
        <f>SUM(Y164:Y167)</f>
        <v>0</v>
      </c>
      <c r="Z163" s="216"/>
      <c r="AA163" s="221">
        <f>SUM(AA164:AA167)</f>
        <v>0</v>
      </c>
      <c r="AR163" s="222" t="s">
        <v>89</v>
      </c>
      <c r="AT163" s="223" t="s">
        <v>80</v>
      </c>
      <c r="AU163" s="223" t="s">
        <v>89</v>
      </c>
      <c r="AY163" s="222" t="s">
        <v>191</v>
      </c>
      <c r="BK163" s="224">
        <f>SUM(BK164:BK167)</f>
        <v>0</v>
      </c>
    </row>
    <row r="164" s="1" customFormat="1" ht="25.5" customHeight="1">
      <c r="B164" s="46"/>
      <c r="C164" s="228" t="s">
        <v>244</v>
      </c>
      <c r="D164" s="228" t="s">
        <v>192</v>
      </c>
      <c r="E164" s="229" t="s">
        <v>1243</v>
      </c>
      <c r="F164" s="230" t="s">
        <v>1244</v>
      </c>
      <c r="G164" s="230"/>
      <c r="H164" s="230"/>
      <c r="I164" s="230"/>
      <c r="J164" s="231" t="s">
        <v>348</v>
      </c>
      <c r="K164" s="232">
        <v>32.700000000000003</v>
      </c>
      <c r="L164" s="233">
        <v>0</v>
      </c>
      <c r="M164" s="234"/>
      <c r="N164" s="235">
        <f>ROUND(L164*K164,2)</f>
        <v>0</v>
      </c>
      <c r="O164" s="235"/>
      <c r="P164" s="235"/>
      <c r="Q164" s="235"/>
      <c r="R164" s="48"/>
      <c r="T164" s="236" t="s">
        <v>22</v>
      </c>
      <c r="U164" s="56" t="s">
        <v>46</v>
      </c>
      <c r="V164" s="47"/>
      <c r="W164" s="237">
        <f>V164*K164</f>
        <v>0</v>
      </c>
      <c r="X164" s="237">
        <v>0</v>
      </c>
      <c r="Y164" s="237">
        <f>X164*K164</f>
        <v>0</v>
      </c>
      <c r="Z164" s="237">
        <v>0</v>
      </c>
      <c r="AA164" s="238">
        <f>Z164*K164</f>
        <v>0</v>
      </c>
      <c r="AR164" s="21" t="s">
        <v>205</v>
      </c>
      <c r="AT164" s="21" t="s">
        <v>192</v>
      </c>
      <c r="AU164" s="21" t="s">
        <v>96</v>
      </c>
      <c r="AY164" s="21" t="s">
        <v>191</v>
      </c>
      <c r="BE164" s="152">
        <f>IF(U164="základní",N164,0)</f>
        <v>0</v>
      </c>
      <c r="BF164" s="152">
        <f>IF(U164="snížená",N164,0)</f>
        <v>0</v>
      </c>
      <c r="BG164" s="152">
        <f>IF(U164="zákl. přenesená",N164,0)</f>
        <v>0</v>
      </c>
      <c r="BH164" s="152">
        <f>IF(U164="sníž. přenesená",N164,0)</f>
        <v>0</v>
      </c>
      <c r="BI164" s="152">
        <f>IF(U164="nulová",N164,0)</f>
        <v>0</v>
      </c>
      <c r="BJ164" s="21" t="s">
        <v>89</v>
      </c>
      <c r="BK164" s="152">
        <f>ROUND(L164*K164,2)</f>
        <v>0</v>
      </c>
      <c r="BL164" s="21" t="s">
        <v>205</v>
      </c>
      <c r="BM164" s="21" t="s">
        <v>1245</v>
      </c>
    </row>
    <row r="165" s="1" customFormat="1" ht="156" customHeight="1">
      <c r="B165" s="46"/>
      <c r="C165" s="47"/>
      <c r="D165" s="47"/>
      <c r="E165" s="47"/>
      <c r="F165" s="258" t="s">
        <v>1246</v>
      </c>
      <c r="G165" s="67"/>
      <c r="H165" s="67"/>
      <c r="I165" s="67"/>
      <c r="J165" s="47"/>
      <c r="K165" s="47"/>
      <c r="L165" s="47"/>
      <c r="M165" s="47"/>
      <c r="N165" s="47"/>
      <c r="O165" s="47"/>
      <c r="P165" s="47"/>
      <c r="Q165" s="47"/>
      <c r="R165" s="48"/>
      <c r="T165" s="197"/>
      <c r="U165" s="47"/>
      <c r="V165" s="47"/>
      <c r="W165" s="47"/>
      <c r="X165" s="47"/>
      <c r="Y165" s="47"/>
      <c r="Z165" s="47"/>
      <c r="AA165" s="100"/>
      <c r="AT165" s="21" t="s">
        <v>312</v>
      </c>
      <c r="AU165" s="21" t="s">
        <v>96</v>
      </c>
    </row>
    <row r="166" s="1" customFormat="1" ht="38.25" customHeight="1">
      <c r="B166" s="46"/>
      <c r="C166" s="228" t="s">
        <v>11</v>
      </c>
      <c r="D166" s="228" t="s">
        <v>192</v>
      </c>
      <c r="E166" s="229" t="s">
        <v>1247</v>
      </c>
      <c r="F166" s="230" t="s">
        <v>1248</v>
      </c>
      <c r="G166" s="230"/>
      <c r="H166" s="230"/>
      <c r="I166" s="230"/>
      <c r="J166" s="231" t="s">
        <v>348</v>
      </c>
      <c r="K166" s="232">
        <v>115.901</v>
      </c>
      <c r="L166" s="233">
        <v>0</v>
      </c>
      <c r="M166" s="234"/>
      <c r="N166" s="235">
        <f>ROUND(L166*K166,2)</f>
        <v>0</v>
      </c>
      <c r="O166" s="235"/>
      <c r="P166" s="235"/>
      <c r="Q166" s="235"/>
      <c r="R166" s="48"/>
      <c r="T166" s="236" t="s">
        <v>22</v>
      </c>
      <c r="U166" s="56" t="s">
        <v>46</v>
      </c>
      <c r="V166" s="47"/>
      <c r="W166" s="237">
        <f>V166*K166</f>
        <v>0</v>
      </c>
      <c r="X166" s="237">
        <v>0</v>
      </c>
      <c r="Y166" s="237">
        <f>X166*K166</f>
        <v>0</v>
      </c>
      <c r="Z166" s="237">
        <v>0</v>
      </c>
      <c r="AA166" s="238">
        <f>Z166*K166</f>
        <v>0</v>
      </c>
      <c r="AR166" s="21" t="s">
        <v>205</v>
      </c>
      <c r="AT166" s="21" t="s">
        <v>192</v>
      </c>
      <c r="AU166" s="21" t="s">
        <v>96</v>
      </c>
      <c r="AY166" s="21" t="s">
        <v>191</v>
      </c>
      <c r="BE166" s="152">
        <f>IF(U166="základní",N166,0)</f>
        <v>0</v>
      </c>
      <c r="BF166" s="152">
        <f>IF(U166="snížená",N166,0)</f>
        <v>0</v>
      </c>
      <c r="BG166" s="152">
        <f>IF(U166="zákl. přenesená",N166,0)</f>
        <v>0</v>
      </c>
      <c r="BH166" s="152">
        <f>IF(U166="sníž. přenesená",N166,0)</f>
        <v>0</v>
      </c>
      <c r="BI166" s="152">
        <f>IF(U166="nulová",N166,0)</f>
        <v>0</v>
      </c>
      <c r="BJ166" s="21" t="s">
        <v>89</v>
      </c>
      <c r="BK166" s="152">
        <f>ROUND(L166*K166,2)</f>
        <v>0</v>
      </c>
      <c r="BL166" s="21" t="s">
        <v>205</v>
      </c>
      <c r="BM166" s="21" t="s">
        <v>1249</v>
      </c>
    </row>
    <row r="167" s="1" customFormat="1" ht="144" customHeight="1">
      <c r="B167" s="46"/>
      <c r="C167" s="47"/>
      <c r="D167" s="47"/>
      <c r="E167" s="47"/>
      <c r="F167" s="258" t="s">
        <v>1250</v>
      </c>
      <c r="G167" s="67"/>
      <c r="H167" s="67"/>
      <c r="I167" s="67"/>
      <c r="J167" s="47"/>
      <c r="K167" s="47"/>
      <c r="L167" s="47"/>
      <c r="M167" s="47"/>
      <c r="N167" s="47"/>
      <c r="O167" s="47"/>
      <c r="P167" s="47"/>
      <c r="Q167" s="47"/>
      <c r="R167" s="48"/>
      <c r="T167" s="197"/>
      <c r="U167" s="47"/>
      <c r="V167" s="47"/>
      <c r="W167" s="47"/>
      <c r="X167" s="47"/>
      <c r="Y167" s="47"/>
      <c r="Z167" s="47"/>
      <c r="AA167" s="100"/>
      <c r="AT167" s="21" t="s">
        <v>312</v>
      </c>
      <c r="AU167" s="21" t="s">
        <v>96</v>
      </c>
    </row>
    <row r="168" s="10" customFormat="1" ht="29.88" customHeight="1">
      <c r="B168" s="215"/>
      <c r="C168" s="216"/>
      <c r="D168" s="225" t="s">
        <v>1196</v>
      </c>
      <c r="E168" s="225"/>
      <c r="F168" s="225"/>
      <c r="G168" s="225"/>
      <c r="H168" s="225"/>
      <c r="I168" s="225"/>
      <c r="J168" s="225"/>
      <c r="K168" s="225"/>
      <c r="L168" s="225"/>
      <c r="M168" s="225"/>
      <c r="N168" s="226">
        <f>BK168</f>
        <v>0</v>
      </c>
      <c r="O168" s="227"/>
      <c r="P168" s="227"/>
      <c r="Q168" s="227"/>
      <c r="R168" s="218"/>
      <c r="T168" s="219"/>
      <c r="U168" s="216"/>
      <c r="V168" s="216"/>
      <c r="W168" s="220">
        <f>SUM(W169:W170)</f>
        <v>0</v>
      </c>
      <c r="X168" s="216"/>
      <c r="Y168" s="220">
        <f>SUM(Y169:Y170)</f>
        <v>0</v>
      </c>
      <c r="Z168" s="216"/>
      <c r="AA168" s="221">
        <f>SUM(AA169:AA170)</f>
        <v>0</v>
      </c>
      <c r="AR168" s="222" t="s">
        <v>96</v>
      </c>
      <c r="AT168" s="223" t="s">
        <v>80</v>
      </c>
      <c r="AU168" s="223" t="s">
        <v>89</v>
      </c>
      <c r="AY168" s="222" t="s">
        <v>191</v>
      </c>
      <c r="BK168" s="224">
        <f>SUM(BK169:BK170)</f>
        <v>0</v>
      </c>
    </row>
    <row r="169" s="1" customFormat="1" ht="38.25" customHeight="1">
      <c r="B169" s="46"/>
      <c r="C169" s="228" t="s">
        <v>251</v>
      </c>
      <c r="D169" s="228" t="s">
        <v>192</v>
      </c>
      <c r="E169" s="229" t="s">
        <v>1251</v>
      </c>
      <c r="F169" s="230" t="s">
        <v>1252</v>
      </c>
      <c r="G169" s="230"/>
      <c r="H169" s="230"/>
      <c r="I169" s="230"/>
      <c r="J169" s="231" t="s">
        <v>688</v>
      </c>
      <c r="K169" s="232">
        <v>1</v>
      </c>
      <c r="L169" s="233">
        <v>0</v>
      </c>
      <c r="M169" s="234"/>
      <c r="N169" s="235">
        <f>ROUND(L169*K169,2)</f>
        <v>0</v>
      </c>
      <c r="O169" s="235"/>
      <c r="P169" s="235"/>
      <c r="Q169" s="235"/>
      <c r="R169" s="48"/>
      <c r="T169" s="236" t="s">
        <v>22</v>
      </c>
      <c r="U169" s="56" t="s">
        <v>46</v>
      </c>
      <c r="V169" s="47"/>
      <c r="W169" s="237">
        <f>V169*K169</f>
        <v>0</v>
      </c>
      <c r="X169" s="237">
        <v>0</v>
      </c>
      <c r="Y169" s="237">
        <f>X169*K169</f>
        <v>0</v>
      </c>
      <c r="Z169" s="237">
        <v>0</v>
      </c>
      <c r="AA169" s="238">
        <f>Z169*K169</f>
        <v>0</v>
      </c>
      <c r="AR169" s="21" t="s">
        <v>251</v>
      </c>
      <c r="AT169" s="21" t="s">
        <v>192</v>
      </c>
      <c r="AU169" s="21" t="s">
        <v>96</v>
      </c>
      <c r="AY169" s="21" t="s">
        <v>191</v>
      </c>
      <c r="BE169" s="152">
        <f>IF(U169="základní",N169,0)</f>
        <v>0</v>
      </c>
      <c r="BF169" s="152">
        <f>IF(U169="snížená",N169,0)</f>
        <v>0</v>
      </c>
      <c r="BG169" s="152">
        <f>IF(U169="zákl. přenesená",N169,0)</f>
        <v>0</v>
      </c>
      <c r="BH169" s="152">
        <f>IF(U169="sníž. přenesená",N169,0)</f>
        <v>0</v>
      </c>
      <c r="BI169" s="152">
        <f>IF(U169="nulová",N169,0)</f>
        <v>0</v>
      </c>
      <c r="BJ169" s="21" t="s">
        <v>89</v>
      </c>
      <c r="BK169" s="152">
        <f>ROUND(L169*K169,2)</f>
        <v>0</v>
      </c>
      <c r="BL169" s="21" t="s">
        <v>251</v>
      </c>
      <c r="BM169" s="21" t="s">
        <v>1253</v>
      </c>
    </row>
    <row r="170" s="1" customFormat="1" ht="120" customHeight="1">
      <c r="B170" s="46"/>
      <c r="C170" s="47"/>
      <c r="D170" s="47"/>
      <c r="E170" s="47"/>
      <c r="F170" s="258" t="s">
        <v>1254</v>
      </c>
      <c r="G170" s="67"/>
      <c r="H170" s="67"/>
      <c r="I170" s="67"/>
      <c r="J170" s="47"/>
      <c r="K170" s="47"/>
      <c r="L170" s="47"/>
      <c r="M170" s="47"/>
      <c r="N170" s="47"/>
      <c r="O170" s="47"/>
      <c r="P170" s="47"/>
      <c r="Q170" s="47"/>
      <c r="R170" s="48"/>
      <c r="T170" s="197"/>
      <c r="U170" s="47"/>
      <c r="V170" s="47"/>
      <c r="W170" s="47"/>
      <c r="X170" s="47"/>
      <c r="Y170" s="47"/>
      <c r="Z170" s="47"/>
      <c r="AA170" s="100"/>
      <c r="AT170" s="21" t="s">
        <v>312</v>
      </c>
      <c r="AU170" s="21" t="s">
        <v>96</v>
      </c>
    </row>
    <row r="171" s="1" customFormat="1" ht="49.92" customHeight="1">
      <c r="B171" s="46"/>
      <c r="C171" s="47"/>
      <c r="D171" s="217" t="s">
        <v>282</v>
      </c>
      <c r="E171" s="47"/>
      <c r="F171" s="47"/>
      <c r="G171" s="47"/>
      <c r="H171" s="47"/>
      <c r="I171" s="47"/>
      <c r="J171" s="47"/>
      <c r="K171" s="47"/>
      <c r="L171" s="47"/>
      <c r="M171" s="47"/>
      <c r="N171" s="261">
        <f>BK171</f>
        <v>0</v>
      </c>
      <c r="O171" s="262"/>
      <c r="P171" s="262"/>
      <c r="Q171" s="262"/>
      <c r="R171" s="48"/>
      <c r="T171" s="197"/>
      <c r="U171" s="47"/>
      <c r="V171" s="47"/>
      <c r="W171" s="47"/>
      <c r="X171" s="47"/>
      <c r="Y171" s="47"/>
      <c r="Z171" s="47"/>
      <c r="AA171" s="100"/>
      <c r="AT171" s="21" t="s">
        <v>80</v>
      </c>
      <c r="AU171" s="21" t="s">
        <v>81</v>
      </c>
      <c r="AY171" s="21" t="s">
        <v>283</v>
      </c>
      <c r="BK171" s="152">
        <f>SUM(BK172:BK176)</f>
        <v>0</v>
      </c>
    </row>
    <row r="172" s="1" customFormat="1" ht="22.32" customHeight="1">
      <c r="B172" s="46"/>
      <c r="C172" s="243" t="s">
        <v>22</v>
      </c>
      <c r="D172" s="243" t="s">
        <v>192</v>
      </c>
      <c r="E172" s="244" t="s">
        <v>22</v>
      </c>
      <c r="F172" s="245" t="s">
        <v>22</v>
      </c>
      <c r="G172" s="245"/>
      <c r="H172" s="245"/>
      <c r="I172" s="245"/>
      <c r="J172" s="246" t="s">
        <v>22</v>
      </c>
      <c r="K172" s="247"/>
      <c r="L172" s="233"/>
      <c r="M172" s="235"/>
      <c r="N172" s="235">
        <f>BK172</f>
        <v>0</v>
      </c>
      <c r="O172" s="235"/>
      <c r="P172" s="235"/>
      <c r="Q172" s="235"/>
      <c r="R172" s="48"/>
      <c r="T172" s="236" t="s">
        <v>22</v>
      </c>
      <c r="U172" s="248" t="s">
        <v>46</v>
      </c>
      <c r="V172" s="47"/>
      <c r="W172" s="47"/>
      <c r="X172" s="47"/>
      <c r="Y172" s="47"/>
      <c r="Z172" s="47"/>
      <c r="AA172" s="100"/>
      <c r="AT172" s="21" t="s">
        <v>283</v>
      </c>
      <c r="AU172" s="21" t="s">
        <v>89</v>
      </c>
      <c r="AY172" s="21" t="s">
        <v>283</v>
      </c>
      <c r="BE172" s="152">
        <f>IF(U172="základní",N172,0)</f>
        <v>0</v>
      </c>
      <c r="BF172" s="152">
        <f>IF(U172="snížená",N172,0)</f>
        <v>0</v>
      </c>
      <c r="BG172" s="152">
        <f>IF(U172="zákl. přenesená",N172,0)</f>
        <v>0</v>
      </c>
      <c r="BH172" s="152">
        <f>IF(U172="sníž. přenesená",N172,0)</f>
        <v>0</v>
      </c>
      <c r="BI172" s="152">
        <f>IF(U172="nulová",N172,0)</f>
        <v>0</v>
      </c>
      <c r="BJ172" s="21" t="s">
        <v>89</v>
      </c>
      <c r="BK172" s="152">
        <f>L172*K172</f>
        <v>0</v>
      </c>
    </row>
    <row r="173" s="1" customFormat="1" ht="22.32" customHeight="1">
      <c r="B173" s="46"/>
      <c r="C173" s="243" t="s">
        <v>22</v>
      </c>
      <c r="D173" s="243" t="s">
        <v>192</v>
      </c>
      <c r="E173" s="244" t="s">
        <v>22</v>
      </c>
      <c r="F173" s="245" t="s">
        <v>22</v>
      </c>
      <c r="G173" s="245"/>
      <c r="H173" s="245"/>
      <c r="I173" s="245"/>
      <c r="J173" s="246" t="s">
        <v>22</v>
      </c>
      <c r="K173" s="247"/>
      <c r="L173" s="233"/>
      <c r="M173" s="235"/>
      <c r="N173" s="235">
        <f>BK173</f>
        <v>0</v>
      </c>
      <c r="O173" s="235"/>
      <c r="P173" s="235"/>
      <c r="Q173" s="235"/>
      <c r="R173" s="48"/>
      <c r="T173" s="236" t="s">
        <v>22</v>
      </c>
      <c r="U173" s="248" t="s">
        <v>46</v>
      </c>
      <c r="V173" s="47"/>
      <c r="W173" s="47"/>
      <c r="X173" s="47"/>
      <c r="Y173" s="47"/>
      <c r="Z173" s="47"/>
      <c r="AA173" s="100"/>
      <c r="AT173" s="21" t="s">
        <v>283</v>
      </c>
      <c r="AU173" s="21" t="s">
        <v>89</v>
      </c>
      <c r="AY173" s="21" t="s">
        <v>283</v>
      </c>
      <c r="BE173" s="152">
        <f>IF(U173="základní",N173,0)</f>
        <v>0</v>
      </c>
      <c r="BF173" s="152">
        <f>IF(U173="snížená",N173,0)</f>
        <v>0</v>
      </c>
      <c r="BG173" s="152">
        <f>IF(U173="zákl. přenesená",N173,0)</f>
        <v>0</v>
      </c>
      <c r="BH173" s="152">
        <f>IF(U173="sníž. přenesená",N173,0)</f>
        <v>0</v>
      </c>
      <c r="BI173" s="152">
        <f>IF(U173="nulová",N173,0)</f>
        <v>0</v>
      </c>
      <c r="BJ173" s="21" t="s">
        <v>89</v>
      </c>
      <c r="BK173" s="152">
        <f>L173*K173</f>
        <v>0</v>
      </c>
    </row>
    <row r="174" s="1" customFormat="1" ht="22.32" customHeight="1">
      <c r="B174" s="46"/>
      <c r="C174" s="243" t="s">
        <v>22</v>
      </c>
      <c r="D174" s="243" t="s">
        <v>192</v>
      </c>
      <c r="E174" s="244" t="s">
        <v>22</v>
      </c>
      <c r="F174" s="245" t="s">
        <v>22</v>
      </c>
      <c r="G174" s="245"/>
      <c r="H174" s="245"/>
      <c r="I174" s="245"/>
      <c r="J174" s="246" t="s">
        <v>22</v>
      </c>
      <c r="K174" s="247"/>
      <c r="L174" s="233"/>
      <c r="M174" s="235"/>
      <c r="N174" s="235">
        <f>BK174</f>
        <v>0</v>
      </c>
      <c r="O174" s="235"/>
      <c r="P174" s="235"/>
      <c r="Q174" s="235"/>
      <c r="R174" s="48"/>
      <c r="T174" s="236" t="s">
        <v>22</v>
      </c>
      <c r="U174" s="248" t="s">
        <v>46</v>
      </c>
      <c r="V174" s="47"/>
      <c r="W174" s="47"/>
      <c r="X174" s="47"/>
      <c r="Y174" s="47"/>
      <c r="Z174" s="47"/>
      <c r="AA174" s="100"/>
      <c r="AT174" s="21" t="s">
        <v>283</v>
      </c>
      <c r="AU174" s="21" t="s">
        <v>89</v>
      </c>
      <c r="AY174" s="21" t="s">
        <v>283</v>
      </c>
      <c r="BE174" s="152">
        <f>IF(U174="základní",N174,0)</f>
        <v>0</v>
      </c>
      <c r="BF174" s="152">
        <f>IF(U174="snížená",N174,0)</f>
        <v>0</v>
      </c>
      <c r="BG174" s="152">
        <f>IF(U174="zákl. přenesená",N174,0)</f>
        <v>0</v>
      </c>
      <c r="BH174" s="152">
        <f>IF(U174="sníž. přenesená",N174,0)</f>
        <v>0</v>
      </c>
      <c r="BI174" s="152">
        <f>IF(U174="nulová",N174,0)</f>
        <v>0</v>
      </c>
      <c r="BJ174" s="21" t="s">
        <v>89</v>
      </c>
      <c r="BK174" s="152">
        <f>L174*K174</f>
        <v>0</v>
      </c>
    </row>
    <row r="175" s="1" customFormat="1" ht="22.32" customHeight="1">
      <c r="B175" s="46"/>
      <c r="C175" s="243" t="s">
        <v>22</v>
      </c>
      <c r="D175" s="243" t="s">
        <v>192</v>
      </c>
      <c r="E175" s="244" t="s">
        <v>22</v>
      </c>
      <c r="F175" s="245" t="s">
        <v>22</v>
      </c>
      <c r="G175" s="245"/>
      <c r="H175" s="245"/>
      <c r="I175" s="245"/>
      <c r="J175" s="246" t="s">
        <v>22</v>
      </c>
      <c r="K175" s="247"/>
      <c r="L175" s="233"/>
      <c r="M175" s="235"/>
      <c r="N175" s="235">
        <f>BK175</f>
        <v>0</v>
      </c>
      <c r="O175" s="235"/>
      <c r="P175" s="235"/>
      <c r="Q175" s="235"/>
      <c r="R175" s="48"/>
      <c r="T175" s="236" t="s">
        <v>22</v>
      </c>
      <c r="U175" s="248" t="s">
        <v>46</v>
      </c>
      <c r="V175" s="47"/>
      <c r="W175" s="47"/>
      <c r="X175" s="47"/>
      <c r="Y175" s="47"/>
      <c r="Z175" s="47"/>
      <c r="AA175" s="100"/>
      <c r="AT175" s="21" t="s">
        <v>283</v>
      </c>
      <c r="AU175" s="21" t="s">
        <v>89</v>
      </c>
      <c r="AY175" s="21" t="s">
        <v>283</v>
      </c>
      <c r="BE175" s="152">
        <f>IF(U175="základní",N175,0)</f>
        <v>0</v>
      </c>
      <c r="BF175" s="152">
        <f>IF(U175="snížená",N175,0)</f>
        <v>0</v>
      </c>
      <c r="BG175" s="152">
        <f>IF(U175="zákl. přenesená",N175,0)</f>
        <v>0</v>
      </c>
      <c r="BH175" s="152">
        <f>IF(U175="sníž. přenesená",N175,0)</f>
        <v>0</v>
      </c>
      <c r="BI175" s="152">
        <f>IF(U175="nulová",N175,0)</f>
        <v>0</v>
      </c>
      <c r="BJ175" s="21" t="s">
        <v>89</v>
      </c>
      <c r="BK175" s="152">
        <f>L175*K175</f>
        <v>0</v>
      </c>
    </row>
    <row r="176" s="1" customFormat="1" ht="22.32" customHeight="1">
      <c r="B176" s="46"/>
      <c r="C176" s="243" t="s">
        <v>22</v>
      </c>
      <c r="D176" s="243" t="s">
        <v>192</v>
      </c>
      <c r="E176" s="244" t="s">
        <v>22</v>
      </c>
      <c r="F176" s="245" t="s">
        <v>22</v>
      </c>
      <c r="G176" s="245"/>
      <c r="H176" s="245"/>
      <c r="I176" s="245"/>
      <c r="J176" s="246" t="s">
        <v>22</v>
      </c>
      <c r="K176" s="247"/>
      <c r="L176" s="233"/>
      <c r="M176" s="235"/>
      <c r="N176" s="235">
        <f>BK176</f>
        <v>0</v>
      </c>
      <c r="O176" s="235"/>
      <c r="P176" s="235"/>
      <c r="Q176" s="235"/>
      <c r="R176" s="48"/>
      <c r="T176" s="236" t="s">
        <v>22</v>
      </c>
      <c r="U176" s="248" t="s">
        <v>46</v>
      </c>
      <c r="V176" s="72"/>
      <c r="W176" s="72"/>
      <c r="X176" s="72"/>
      <c r="Y176" s="72"/>
      <c r="Z176" s="72"/>
      <c r="AA176" s="74"/>
      <c r="AT176" s="21" t="s">
        <v>283</v>
      </c>
      <c r="AU176" s="21" t="s">
        <v>89</v>
      </c>
      <c r="AY176" s="21" t="s">
        <v>283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L176*K176</f>
        <v>0</v>
      </c>
    </row>
    <row r="177" s="1" customFormat="1" ht="6.96" customHeight="1">
      <c r="B177" s="75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7"/>
    </row>
  </sheetData>
  <sheetProtection sheet="1" objects="1" scenarios="1" spinCount="10" saltValue="+eLA2OE5vIsE5mmydr8IAkuez1ultklPaUW4dVqWW0XiX7iqbzQpNaCdkXjuMcqQzkiQuvBJvWbTy19waSMugQ==" hashValue="PixRgDq0s0+bVUzI9iUgzNUyNIOWCssnWCfaQtfRMLjJSifEaD7ppKJRNfIXhIBtcOSkjwQgANUsXHDIdbtMTA==" algorithmName="SHA-512" password="CC35"/>
  <mergeCells count="167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N100:Q100"/>
    <mergeCell ref="N101:Q101"/>
    <mergeCell ref="N103:Q103"/>
    <mergeCell ref="D104:H104"/>
    <mergeCell ref="N104:Q104"/>
    <mergeCell ref="D105:H105"/>
    <mergeCell ref="N105:Q105"/>
    <mergeCell ref="D106:H106"/>
    <mergeCell ref="N106:Q106"/>
    <mergeCell ref="D107:H107"/>
    <mergeCell ref="N107:Q107"/>
    <mergeCell ref="D108:H108"/>
    <mergeCell ref="N108:Q108"/>
    <mergeCell ref="N109:Q109"/>
    <mergeCell ref="L111:Q111"/>
    <mergeCell ref="C117:Q117"/>
    <mergeCell ref="F119:P119"/>
    <mergeCell ref="F120:P120"/>
    <mergeCell ref="F121:P121"/>
    <mergeCell ref="M123:P123"/>
    <mergeCell ref="M125:Q125"/>
    <mergeCell ref="M126:Q126"/>
    <mergeCell ref="F128:I128"/>
    <mergeCell ref="L128:M128"/>
    <mergeCell ref="N128:Q128"/>
    <mergeCell ref="F132:I132"/>
    <mergeCell ref="L132:M132"/>
    <mergeCell ref="N132:Q132"/>
    <mergeCell ref="F134:I134"/>
    <mergeCell ref="L134:M134"/>
    <mergeCell ref="N134:Q134"/>
    <mergeCell ref="F137:I137"/>
    <mergeCell ref="L137:M137"/>
    <mergeCell ref="N137:Q137"/>
    <mergeCell ref="F138:I138"/>
    <mergeCell ref="F139:I139"/>
    <mergeCell ref="L139:M139"/>
    <mergeCell ref="N139:Q139"/>
    <mergeCell ref="F140:I140"/>
    <mergeCell ref="F141:I141"/>
    <mergeCell ref="L141:M141"/>
    <mergeCell ref="N141:Q141"/>
    <mergeCell ref="F142:I142"/>
    <mergeCell ref="F144:I144"/>
    <mergeCell ref="L144:M144"/>
    <mergeCell ref="N144:Q144"/>
    <mergeCell ref="F145:I145"/>
    <mergeCell ref="F147:I147"/>
    <mergeCell ref="L147:M147"/>
    <mergeCell ref="N147:Q147"/>
    <mergeCell ref="F148:I148"/>
    <mergeCell ref="F149:I149"/>
    <mergeCell ref="L149:M149"/>
    <mergeCell ref="N149:Q149"/>
    <mergeCell ref="F150:I150"/>
    <mergeCell ref="F152:I152"/>
    <mergeCell ref="L152:M152"/>
    <mergeCell ref="N152:Q152"/>
    <mergeCell ref="F153:I153"/>
    <mergeCell ref="F154:I154"/>
    <mergeCell ref="L154:M154"/>
    <mergeCell ref="N154:Q154"/>
    <mergeCell ref="F155:I155"/>
    <mergeCell ref="F157:I157"/>
    <mergeCell ref="L157:M157"/>
    <mergeCell ref="N157:Q157"/>
    <mergeCell ref="F158:I158"/>
    <mergeCell ref="F159:I159"/>
    <mergeCell ref="L159:M159"/>
    <mergeCell ref="N159:Q159"/>
    <mergeCell ref="F160:I160"/>
    <mergeCell ref="F161:I161"/>
    <mergeCell ref="L161:M161"/>
    <mergeCell ref="N161:Q161"/>
    <mergeCell ref="F162:I162"/>
    <mergeCell ref="F164:I164"/>
    <mergeCell ref="L164:M164"/>
    <mergeCell ref="N164:Q164"/>
    <mergeCell ref="F165:I165"/>
    <mergeCell ref="F166:I166"/>
    <mergeCell ref="L166:M166"/>
    <mergeCell ref="N166:Q166"/>
    <mergeCell ref="F167:I167"/>
    <mergeCell ref="F169:I169"/>
    <mergeCell ref="L169:M169"/>
    <mergeCell ref="N169:Q169"/>
    <mergeCell ref="F170:I170"/>
    <mergeCell ref="F172:I172"/>
    <mergeCell ref="L172:M172"/>
    <mergeCell ref="N172:Q172"/>
    <mergeCell ref="F173:I173"/>
    <mergeCell ref="L173:M173"/>
    <mergeCell ref="N173:Q173"/>
    <mergeCell ref="F174:I174"/>
    <mergeCell ref="L174:M174"/>
    <mergeCell ref="N174:Q174"/>
    <mergeCell ref="F175:I175"/>
    <mergeCell ref="L175:M175"/>
    <mergeCell ref="N175:Q175"/>
    <mergeCell ref="F176:I176"/>
    <mergeCell ref="L176:M176"/>
    <mergeCell ref="N176:Q176"/>
    <mergeCell ref="N129:Q129"/>
    <mergeCell ref="N130:Q130"/>
    <mergeCell ref="N131:Q131"/>
    <mergeCell ref="N133:Q133"/>
    <mergeCell ref="N135:Q135"/>
    <mergeCell ref="N136:Q136"/>
    <mergeCell ref="N143:Q143"/>
    <mergeCell ref="N146:Q146"/>
    <mergeCell ref="N151:Q151"/>
    <mergeCell ref="N156:Q156"/>
    <mergeCell ref="N163:Q163"/>
    <mergeCell ref="N168:Q168"/>
    <mergeCell ref="N171:Q171"/>
    <mergeCell ref="H1:K1"/>
    <mergeCell ref="S2:AC2"/>
  </mergeCells>
  <dataValidations count="2">
    <dataValidation type="list" allowBlank="1" showInputMessage="1" showErrorMessage="1" error="Povoleny jsou hodnoty K, M." sqref="D172:D177">
      <formula1>"K, M"</formula1>
    </dataValidation>
    <dataValidation type="list" allowBlank="1" showInputMessage="1" showErrorMessage="1" error="Povoleny jsou hodnoty základní, snížená, zákl. přenesená, sníž. přenesená, nulová." sqref="U172:U177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28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customWidth="1"/>
    <col min="21" max="21" width="16.33" customWidth="1"/>
    <col min="22" max="22" width="12.33" customWidth="1"/>
    <col min="23" max="23" width="16.33" customWidth="1"/>
    <col min="24" max="24" width="12.17" customWidth="1"/>
    <col min="25" max="25" width="15" customWidth="1"/>
    <col min="26" max="26" width="11" customWidth="1"/>
    <col min="27" max="27" width="15" customWidth="1"/>
    <col min="28" max="28" width="16.33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61"/>
      <c r="B1" s="12"/>
      <c r="C1" s="12"/>
      <c r="D1" s="13" t="s">
        <v>1</v>
      </c>
      <c r="E1" s="12"/>
      <c r="F1" s="14" t="s">
        <v>144</v>
      </c>
      <c r="G1" s="14"/>
      <c r="H1" s="162" t="s">
        <v>145</v>
      </c>
      <c r="I1" s="162"/>
      <c r="J1" s="162"/>
      <c r="K1" s="162"/>
      <c r="L1" s="14" t="s">
        <v>146</v>
      </c>
      <c r="M1" s="12"/>
      <c r="N1" s="12"/>
      <c r="O1" s="13" t="s">
        <v>147</v>
      </c>
      <c r="P1" s="12"/>
      <c r="Q1" s="12"/>
      <c r="R1" s="12"/>
      <c r="S1" s="14" t="s">
        <v>148</v>
      </c>
      <c r="T1" s="14"/>
      <c r="U1" s="161"/>
      <c r="V1" s="161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/>
      <c r="AT2" s="21" t="s">
        <v>115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96</v>
      </c>
    </row>
    <row r="4" ht="36.96" customHeight="1">
      <c r="B4" s="25"/>
      <c r="C4" s="26" t="s">
        <v>149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29" t="s">
        <v>13</v>
      </c>
      <c r="AT4" s="21" t="s">
        <v>6</v>
      </c>
    </row>
    <row r="5" ht="6.96" customHeight="1">
      <c r="B5" s="25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28"/>
    </row>
    <row r="6" ht="25.44" customHeight="1">
      <c r="B6" s="25"/>
      <c r="C6" s="31"/>
      <c r="D6" s="38" t="s">
        <v>19</v>
      </c>
      <c r="E6" s="31"/>
      <c r="F6" s="163">
        <f>'Rekapitulace stavby'!K6</f>
        <v>0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1"/>
      <c r="R6" s="28"/>
    </row>
    <row r="7" ht="25.44" customHeight="1">
      <c r="B7" s="25"/>
      <c r="C7" s="31"/>
      <c r="D7" s="38" t="s">
        <v>150</v>
      </c>
      <c r="E7" s="31"/>
      <c r="F7" s="163" t="s">
        <v>284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28"/>
    </row>
    <row r="8" s="1" customFormat="1" ht="32.88" customHeight="1">
      <c r="B8" s="46"/>
      <c r="C8" s="47"/>
      <c r="D8" s="35" t="s">
        <v>285</v>
      </c>
      <c r="E8" s="47"/>
      <c r="F8" s="36" t="s">
        <v>1255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8"/>
    </row>
    <row r="9" s="1" customFormat="1" ht="14.4" customHeight="1">
      <c r="B9" s="46"/>
      <c r="C9" s="47"/>
      <c r="D9" s="38" t="s">
        <v>21</v>
      </c>
      <c r="E9" s="47"/>
      <c r="F9" s="33" t="s">
        <v>22</v>
      </c>
      <c r="G9" s="47"/>
      <c r="H9" s="47"/>
      <c r="I9" s="47"/>
      <c r="J9" s="47"/>
      <c r="K9" s="47"/>
      <c r="L9" s="47"/>
      <c r="M9" s="38" t="s">
        <v>23</v>
      </c>
      <c r="N9" s="47"/>
      <c r="O9" s="33" t="s">
        <v>22</v>
      </c>
      <c r="P9" s="47"/>
      <c r="Q9" s="47"/>
      <c r="R9" s="48"/>
    </row>
    <row r="10" s="1" customFormat="1" ht="14.4" customHeight="1">
      <c r="B10" s="46"/>
      <c r="C10" s="47"/>
      <c r="D10" s="38" t="s">
        <v>24</v>
      </c>
      <c r="E10" s="47"/>
      <c r="F10" s="33" t="s">
        <v>25</v>
      </c>
      <c r="G10" s="47"/>
      <c r="H10" s="47"/>
      <c r="I10" s="47"/>
      <c r="J10" s="47"/>
      <c r="K10" s="47"/>
      <c r="L10" s="47"/>
      <c r="M10" s="38" t="s">
        <v>26</v>
      </c>
      <c r="N10" s="47"/>
      <c r="O10" s="164">
        <f>'Rekapitulace stavby'!AN8</f>
        <v>0</v>
      </c>
      <c r="P10" s="90"/>
      <c r="Q10" s="47"/>
      <c r="R10" s="48"/>
    </row>
    <row r="11" s="1" customFormat="1" ht="10.8" customHeight="1"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/>
    </row>
    <row r="12" s="1" customFormat="1" ht="14.4" customHeight="1">
      <c r="B12" s="46"/>
      <c r="C12" s="47"/>
      <c r="D12" s="38" t="s">
        <v>28</v>
      </c>
      <c r="E12" s="47"/>
      <c r="F12" s="47"/>
      <c r="G12" s="47"/>
      <c r="H12" s="47"/>
      <c r="I12" s="47"/>
      <c r="J12" s="47"/>
      <c r="K12" s="47"/>
      <c r="L12" s="47"/>
      <c r="M12" s="38" t="s">
        <v>29</v>
      </c>
      <c r="N12" s="47"/>
      <c r="O12" s="33" t="s">
        <v>30</v>
      </c>
      <c r="P12" s="33"/>
      <c r="Q12" s="47"/>
      <c r="R12" s="48"/>
    </row>
    <row r="13" s="1" customFormat="1" ht="18" customHeight="1">
      <c r="B13" s="46"/>
      <c r="C13" s="47"/>
      <c r="D13" s="47"/>
      <c r="E13" s="33" t="s">
        <v>31</v>
      </c>
      <c r="F13" s="47"/>
      <c r="G13" s="47"/>
      <c r="H13" s="47"/>
      <c r="I13" s="47"/>
      <c r="J13" s="47"/>
      <c r="K13" s="47"/>
      <c r="L13" s="47"/>
      <c r="M13" s="38" t="s">
        <v>32</v>
      </c>
      <c r="N13" s="47"/>
      <c r="O13" s="33" t="s">
        <v>22</v>
      </c>
      <c r="P13" s="33"/>
      <c r="Q13" s="47"/>
      <c r="R13" s="48"/>
    </row>
    <row r="14" s="1" customFormat="1" ht="6.96" customHeight="1">
      <c r="B14" s="46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/>
    </row>
    <row r="15" s="1" customFormat="1" ht="14.4" customHeight="1">
      <c r="B15" s="46"/>
      <c r="C15" s="47"/>
      <c r="D15" s="38" t="s">
        <v>33</v>
      </c>
      <c r="E15" s="47"/>
      <c r="F15" s="47"/>
      <c r="G15" s="47"/>
      <c r="H15" s="47"/>
      <c r="I15" s="47"/>
      <c r="J15" s="47"/>
      <c r="K15" s="47"/>
      <c r="L15" s="47"/>
      <c r="M15" s="38" t="s">
        <v>29</v>
      </c>
      <c r="N15" s="47"/>
      <c r="O15" s="39" t="s">
        <v>22</v>
      </c>
      <c r="P15" s="33"/>
      <c r="Q15" s="47"/>
      <c r="R15" s="48"/>
    </row>
    <row r="16" s="1" customFormat="1" ht="18" customHeight="1">
      <c r="B16" s="46"/>
      <c r="C16" s="47"/>
      <c r="D16" s="47"/>
      <c r="E16" s="39" t="s">
        <v>152</v>
      </c>
      <c r="F16" s="165"/>
      <c r="G16" s="165"/>
      <c r="H16" s="165"/>
      <c r="I16" s="165"/>
      <c r="J16" s="165"/>
      <c r="K16" s="165"/>
      <c r="L16" s="165"/>
      <c r="M16" s="38" t="s">
        <v>32</v>
      </c>
      <c r="N16" s="47"/>
      <c r="O16" s="39" t="s">
        <v>22</v>
      </c>
      <c r="P16" s="33"/>
      <c r="Q16" s="47"/>
      <c r="R16" s="48"/>
    </row>
    <row r="17" s="1" customFormat="1" ht="6.96" customHeight="1">
      <c r="B17" s="46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/>
    </row>
    <row r="18" s="1" customFormat="1" ht="14.4" customHeight="1">
      <c r="B18" s="46"/>
      <c r="C18" s="47"/>
      <c r="D18" s="38" t="s">
        <v>35</v>
      </c>
      <c r="E18" s="47"/>
      <c r="F18" s="47"/>
      <c r="G18" s="47"/>
      <c r="H18" s="47"/>
      <c r="I18" s="47"/>
      <c r="J18" s="47"/>
      <c r="K18" s="47"/>
      <c r="L18" s="47"/>
      <c r="M18" s="38" t="s">
        <v>29</v>
      </c>
      <c r="N18" s="47"/>
      <c r="O18" s="33" t="s">
        <v>30</v>
      </c>
      <c r="P18" s="33"/>
      <c r="Q18" s="47"/>
      <c r="R18" s="48"/>
    </row>
    <row r="19" s="1" customFormat="1" ht="18" customHeight="1">
      <c r="B19" s="46"/>
      <c r="C19" s="47"/>
      <c r="D19" s="47"/>
      <c r="E19" s="33" t="s">
        <v>31</v>
      </c>
      <c r="F19" s="47"/>
      <c r="G19" s="47"/>
      <c r="H19" s="47"/>
      <c r="I19" s="47"/>
      <c r="J19" s="47"/>
      <c r="K19" s="47"/>
      <c r="L19" s="47"/>
      <c r="M19" s="38" t="s">
        <v>32</v>
      </c>
      <c r="N19" s="47"/>
      <c r="O19" s="33" t="s">
        <v>22</v>
      </c>
      <c r="P19" s="33"/>
      <c r="Q19" s="47"/>
      <c r="R19" s="48"/>
    </row>
    <row r="20" s="1" customFormat="1" ht="6.96" customHeight="1">
      <c r="B20" s="46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/>
    </row>
    <row r="21" s="1" customFormat="1" ht="14.4" customHeight="1">
      <c r="B21" s="46"/>
      <c r="C21" s="47"/>
      <c r="D21" s="38" t="s">
        <v>37</v>
      </c>
      <c r="E21" s="47"/>
      <c r="F21" s="47"/>
      <c r="G21" s="47"/>
      <c r="H21" s="47"/>
      <c r="I21" s="47"/>
      <c r="J21" s="47"/>
      <c r="K21" s="47"/>
      <c r="L21" s="47"/>
      <c r="M21" s="38" t="s">
        <v>29</v>
      </c>
      <c r="N21" s="47"/>
      <c r="O21" s="33" t="s">
        <v>38</v>
      </c>
      <c r="P21" s="33"/>
      <c r="Q21" s="47"/>
      <c r="R21" s="48"/>
    </row>
    <row r="22" s="1" customFormat="1" ht="18" customHeight="1">
      <c r="B22" s="46"/>
      <c r="C22" s="47"/>
      <c r="D22" s="47"/>
      <c r="E22" s="33" t="s">
        <v>39</v>
      </c>
      <c r="F22" s="47"/>
      <c r="G22" s="47"/>
      <c r="H22" s="47"/>
      <c r="I22" s="47"/>
      <c r="J22" s="47"/>
      <c r="K22" s="47"/>
      <c r="L22" s="47"/>
      <c r="M22" s="38" t="s">
        <v>32</v>
      </c>
      <c r="N22" s="47"/>
      <c r="O22" s="33" t="s">
        <v>22</v>
      </c>
      <c r="P22" s="33"/>
      <c r="Q22" s="47"/>
      <c r="R22" s="48"/>
    </row>
    <row r="23" s="1" customFormat="1" ht="6.96" customHeight="1">
      <c r="B23" s="46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/>
    </row>
    <row r="24" s="1" customFormat="1" ht="14.4" customHeight="1">
      <c r="B24" s="46"/>
      <c r="C24" s="47"/>
      <c r="D24" s="38" t="s">
        <v>40</v>
      </c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</row>
    <row r="25" s="1" customFormat="1" ht="16.5" customHeight="1">
      <c r="B25" s="46"/>
      <c r="C25" s="47"/>
      <c r="D25" s="47"/>
      <c r="E25" s="42" t="s">
        <v>22</v>
      </c>
      <c r="F25" s="42"/>
      <c r="G25" s="42"/>
      <c r="H25" s="42"/>
      <c r="I25" s="42"/>
      <c r="J25" s="42"/>
      <c r="K25" s="42"/>
      <c r="L25" s="42"/>
      <c r="M25" s="47"/>
      <c r="N25" s="47"/>
      <c r="O25" s="47"/>
      <c r="P25" s="47"/>
      <c r="Q25" s="47"/>
      <c r="R25" s="48"/>
    </row>
    <row r="26" s="1" customFormat="1" ht="6.96" customHeight="1">
      <c r="B26" s="46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/>
    </row>
    <row r="27" s="1" customFormat="1" ht="6.96" customHeight="1">
      <c r="B27" s="46"/>
      <c r="C27" s="4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47"/>
      <c r="R27" s="48"/>
    </row>
    <row r="28" s="1" customFormat="1" ht="14.4" customHeight="1">
      <c r="B28" s="46"/>
      <c r="C28" s="47"/>
      <c r="D28" s="166" t="s">
        <v>154</v>
      </c>
      <c r="E28" s="47"/>
      <c r="F28" s="47"/>
      <c r="G28" s="47"/>
      <c r="H28" s="47"/>
      <c r="I28" s="47"/>
      <c r="J28" s="47"/>
      <c r="K28" s="47"/>
      <c r="L28" s="47"/>
      <c r="M28" s="45">
        <f>N89</f>
        <v>0</v>
      </c>
      <c r="N28" s="45"/>
      <c r="O28" s="45"/>
      <c r="P28" s="45"/>
      <c r="Q28" s="47"/>
      <c r="R28" s="48"/>
    </row>
    <row r="29" s="1" customFormat="1" ht="14.4" customHeight="1">
      <c r="B29" s="46"/>
      <c r="C29" s="47"/>
      <c r="D29" s="44" t="s">
        <v>138</v>
      </c>
      <c r="E29" s="47"/>
      <c r="F29" s="47"/>
      <c r="G29" s="47"/>
      <c r="H29" s="47"/>
      <c r="I29" s="47"/>
      <c r="J29" s="47"/>
      <c r="K29" s="47"/>
      <c r="L29" s="47"/>
      <c r="M29" s="45">
        <f>N110</f>
        <v>0</v>
      </c>
      <c r="N29" s="45"/>
      <c r="O29" s="45"/>
      <c r="P29" s="45"/>
      <c r="Q29" s="47"/>
      <c r="R29" s="48"/>
    </row>
    <row r="30" s="1" customFormat="1" ht="6.96" customHeight="1">
      <c r="B30" s="46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/>
    </row>
    <row r="31" s="1" customFormat="1" ht="25.44" customHeight="1">
      <c r="B31" s="46"/>
      <c r="C31" s="47"/>
      <c r="D31" s="167" t="s">
        <v>44</v>
      </c>
      <c r="E31" s="47"/>
      <c r="F31" s="47"/>
      <c r="G31" s="47"/>
      <c r="H31" s="47"/>
      <c r="I31" s="47"/>
      <c r="J31" s="47"/>
      <c r="K31" s="47"/>
      <c r="L31" s="47"/>
      <c r="M31" s="168">
        <f>ROUND(M28+M29,2)</f>
        <v>0</v>
      </c>
      <c r="N31" s="47"/>
      <c r="O31" s="47"/>
      <c r="P31" s="47"/>
      <c r="Q31" s="47"/>
      <c r="R31" s="48"/>
    </row>
    <row r="32" s="1" customFormat="1" ht="6.96" customHeight="1">
      <c r="B32" s="46"/>
      <c r="C32" s="4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47"/>
      <c r="R32" s="48"/>
    </row>
    <row r="33" s="1" customFormat="1" ht="14.4" customHeight="1">
      <c r="B33" s="46"/>
      <c r="C33" s="47"/>
      <c r="D33" s="54" t="s">
        <v>45</v>
      </c>
      <c r="E33" s="54" t="s">
        <v>46</v>
      </c>
      <c r="F33" s="55">
        <v>0.20999999999999999</v>
      </c>
      <c r="G33" s="169" t="s">
        <v>47</v>
      </c>
      <c r="H33" s="170">
        <f>ROUND((((SUM(BE110:BE117)+SUM(BE136:BE362))+SUM(BE364:BE368))),2)</f>
        <v>0</v>
      </c>
      <c r="I33" s="47"/>
      <c r="J33" s="47"/>
      <c r="K33" s="47"/>
      <c r="L33" s="47"/>
      <c r="M33" s="170">
        <f>ROUND(((ROUND((SUM(BE110:BE117)+SUM(BE136:BE362)), 2)*F33)+SUM(BE364:BE368)*F33),2)</f>
        <v>0</v>
      </c>
      <c r="N33" s="47"/>
      <c r="O33" s="47"/>
      <c r="P33" s="47"/>
      <c r="Q33" s="47"/>
      <c r="R33" s="48"/>
    </row>
    <row r="34" s="1" customFormat="1" ht="14.4" customHeight="1">
      <c r="B34" s="46"/>
      <c r="C34" s="47"/>
      <c r="D34" s="47"/>
      <c r="E34" s="54" t="s">
        <v>48</v>
      </c>
      <c r="F34" s="55">
        <v>0.14999999999999999</v>
      </c>
      <c r="G34" s="169" t="s">
        <v>47</v>
      </c>
      <c r="H34" s="170">
        <f>ROUND((((SUM(BF110:BF117)+SUM(BF136:BF362))+SUM(BF364:BF368))),2)</f>
        <v>0</v>
      </c>
      <c r="I34" s="47"/>
      <c r="J34" s="47"/>
      <c r="K34" s="47"/>
      <c r="L34" s="47"/>
      <c r="M34" s="170">
        <f>ROUND(((ROUND((SUM(BF110:BF117)+SUM(BF136:BF362)), 2)*F34)+SUM(BF364:BF368)*F34),2)</f>
        <v>0</v>
      </c>
      <c r="N34" s="47"/>
      <c r="O34" s="47"/>
      <c r="P34" s="47"/>
      <c r="Q34" s="47"/>
      <c r="R34" s="48"/>
    </row>
    <row r="35" hidden="1" s="1" customFormat="1" ht="14.4" customHeight="1">
      <c r="B35" s="46"/>
      <c r="C35" s="47"/>
      <c r="D35" s="47"/>
      <c r="E35" s="54" t="s">
        <v>49</v>
      </c>
      <c r="F35" s="55">
        <v>0.20999999999999999</v>
      </c>
      <c r="G35" s="169" t="s">
        <v>47</v>
      </c>
      <c r="H35" s="170">
        <f>ROUND((((SUM(BG110:BG117)+SUM(BG136:BG362))+SUM(BG364:BG368))),2)</f>
        <v>0</v>
      </c>
      <c r="I35" s="47"/>
      <c r="J35" s="47"/>
      <c r="K35" s="47"/>
      <c r="L35" s="47"/>
      <c r="M35" s="170">
        <v>0</v>
      </c>
      <c r="N35" s="47"/>
      <c r="O35" s="47"/>
      <c r="P35" s="47"/>
      <c r="Q35" s="47"/>
      <c r="R35" s="48"/>
    </row>
    <row r="36" hidden="1" s="1" customFormat="1" ht="14.4" customHeight="1">
      <c r="B36" s="46"/>
      <c r="C36" s="47"/>
      <c r="D36" s="47"/>
      <c r="E36" s="54" t="s">
        <v>50</v>
      </c>
      <c r="F36" s="55">
        <v>0.14999999999999999</v>
      </c>
      <c r="G36" s="169" t="s">
        <v>47</v>
      </c>
      <c r="H36" s="170">
        <f>ROUND((((SUM(BH110:BH117)+SUM(BH136:BH362))+SUM(BH364:BH368))),2)</f>
        <v>0</v>
      </c>
      <c r="I36" s="47"/>
      <c r="J36" s="47"/>
      <c r="K36" s="47"/>
      <c r="L36" s="47"/>
      <c r="M36" s="170">
        <v>0</v>
      </c>
      <c r="N36" s="47"/>
      <c r="O36" s="47"/>
      <c r="P36" s="47"/>
      <c r="Q36" s="47"/>
      <c r="R36" s="48"/>
    </row>
    <row r="37" hidden="1" s="1" customFormat="1" ht="14.4" customHeight="1">
      <c r="B37" s="46"/>
      <c r="C37" s="47"/>
      <c r="D37" s="47"/>
      <c r="E37" s="54" t="s">
        <v>51</v>
      </c>
      <c r="F37" s="55">
        <v>0</v>
      </c>
      <c r="G37" s="169" t="s">
        <v>47</v>
      </c>
      <c r="H37" s="170">
        <f>ROUND((((SUM(BI110:BI117)+SUM(BI136:BI362))+SUM(BI364:BI368))),2)</f>
        <v>0</v>
      </c>
      <c r="I37" s="47"/>
      <c r="J37" s="47"/>
      <c r="K37" s="47"/>
      <c r="L37" s="47"/>
      <c r="M37" s="170">
        <v>0</v>
      </c>
      <c r="N37" s="47"/>
      <c r="O37" s="47"/>
      <c r="P37" s="47"/>
      <c r="Q37" s="47"/>
      <c r="R37" s="48"/>
    </row>
    <row r="38" s="1" customFormat="1" ht="6.96" customHeight="1">
      <c r="B38" s="46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/>
    </row>
    <row r="39" s="1" customFormat="1" ht="25.44" customHeight="1">
      <c r="B39" s="46"/>
      <c r="C39" s="159"/>
      <c r="D39" s="171" t="s">
        <v>52</v>
      </c>
      <c r="E39" s="103"/>
      <c r="F39" s="103"/>
      <c r="G39" s="172" t="s">
        <v>53</v>
      </c>
      <c r="H39" s="173" t="s">
        <v>54</v>
      </c>
      <c r="I39" s="103"/>
      <c r="J39" s="103"/>
      <c r="K39" s="103"/>
      <c r="L39" s="174">
        <f>SUM(M31:M37)</f>
        <v>0</v>
      </c>
      <c r="M39" s="174"/>
      <c r="N39" s="174"/>
      <c r="O39" s="174"/>
      <c r="P39" s="175"/>
      <c r="Q39" s="159"/>
      <c r="R39" s="48"/>
    </row>
    <row r="40" s="1" customFormat="1" ht="14.4" customHeight="1">
      <c r="B40" s="46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/>
    </row>
    <row r="41" s="1" customFormat="1" ht="14.4" customHeight="1"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/>
    </row>
    <row r="42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28"/>
    </row>
    <row r="4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28"/>
    </row>
    <row r="44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28"/>
    </row>
    <row r="45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28"/>
    </row>
    <row r="46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28"/>
    </row>
    <row r="47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28"/>
    </row>
    <row r="48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28"/>
    </row>
    <row r="49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8"/>
    </row>
    <row r="50" s="1" customFormat="1">
      <c r="B50" s="46"/>
      <c r="C50" s="47"/>
      <c r="D50" s="66" t="s">
        <v>55</v>
      </c>
      <c r="E50" s="67"/>
      <c r="F50" s="67"/>
      <c r="G50" s="67"/>
      <c r="H50" s="68"/>
      <c r="I50" s="47"/>
      <c r="J50" s="66" t="s">
        <v>56</v>
      </c>
      <c r="K50" s="67"/>
      <c r="L50" s="67"/>
      <c r="M50" s="67"/>
      <c r="N50" s="67"/>
      <c r="O50" s="67"/>
      <c r="P50" s="68"/>
      <c r="Q50" s="47"/>
      <c r="R50" s="48"/>
    </row>
    <row r="51">
      <c r="B51" s="25"/>
      <c r="C51" s="31"/>
      <c r="D51" s="69"/>
      <c r="E51" s="31"/>
      <c r="F51" s="31"/>
      <c r="G51" s="31"/>
      <c r="H51" s="70"/>
      <c r="I51" s="31"/>
      <c r="J51" s="69"/>
      <c r="K51" s="31"/>
      <c r="L51" s="31"/>
      <c r="M51" s="31"/>
      <c r="N51" s="31"/>
      <c r="O51" s="31"/>
      <c r="P51" s="70"/>
      <c r="Q51" s="31"/>
      <c r="R51" s="28"/>
    </row>
    <row r="52">
      <c r="B52" s="25"/>
      <c r="C52" s="31"/>
      <c r="D52" s="69"/>
      <c r="E52" s="31"/>
      <c r="F52" s="31"/>
      <c r="G52" s="31"/>
      <c r="H52" s="70"/>
      <c r="I52" s="31"/>
      <c r="J52" s="69"/>
      <c r="K52" s="31"/>
      <c r="L52" s="31"/>
      <c r="M52" s="31"/>
      <c r="N52" s="31"/>
      <c r="O52" s="31"/>
      <c r="P52" s="70"/>
      <c r="Q52" s="31"/>
      <c r="R52" s="28"/>
    </row>
    <row r="53">
      <c r="B53" s="25"/>
      <c r="C53" s="31"/>
      <c r="D53" s="69"/>
      <c r="E53" s="31"/>
      <c r="F53" s="31"/>
      <c r="G53" s="31"/>
      <c r="H53" s="70"/>
      <c r="I53" s="31"/>
      <c r="J53" s="69"/>
      <c r="K53" s="31"/>
      <c r="L53" s="31"/>
      <c r="M53" s="31"/>
      <c r="N53" s="31"/>
      <c r="O53" s="31"/>
      <c r="P53" s="70"/>
      <c r="Q53" s="31"/>
      <c r="R53" s="28"/>
    </row>
    <row r="54">
      <c r="B54" s="25"/>
      <c r="C54" s="31"/>
      <c r="D54" s="69"/>
      <c r="E54" s="31"/>
      <c r="F54" s="31"/>
      <c r="G54" s="31"/>
      <c r="H54" s="70"/>
      <c r="I54" s="31"/>
      <c r="J54" s="69"/>
      <c r="K54" s="31"/>
      <c r="L54" s="31"/>
      <c r="M54" s="31"/>
      <c r="N54" s="31"/>
      <c r="O54" s="31"/>
      <c r="P54" s="70"/>
      <c r="Q54" s="31"/>
      <c r="R54" s="28"/>
    </row>
    <row r="55">
      <c r="B55" s="25"/>
      <c r="C55" s="31"/>
      <c r="D55" s="69"/>
      <c r="E55" s="31"/>
      <c r="F55" s="31"/>
      <c r="G55" s="31"/>
      <c r="H55" s="70"/>
      <c r="I55" s="31"/>
      <c r="J55" s="69"/>
      <c r="K55" s="31"/>
      <c r="L55" s="31"/>
      <c r="M55" s="31"/>
      <c r="N55" s="31"/>
      <c r="O55" s="31"/>
      <c r="P55" s="70"/>
      <c r="Q55" s="31"/>
      <c r="R55" s="28"/>
    </row>
    <row r="56">
      <c r="B56" s="25"/>
      <c r="C56" s="31"/>
      <c r="D56" s="69"/>
      <c r="E56" s="31"/>
      <c r="F56" s="31"/>
      <c r="G56" s="31"/>
      <c r="H56" s="70"/>
      <c r="I56" s="31"/>
      <c r="J56" s="69"/>
      <c r="K56" s="31"/>
      <c r="L56" s="31"/>
      <c r="M56" s="31"/>
      <c r="N56" s="31"/>
      <c r="O56" s="31"/>
      <c r="P56" s="70"/>
      <c r="Q56" s="31"/>
      <c r="R56" s="28"/>
    </row>
    <row r="57">
      <c r="B57" s="25"/>
      <c r="C57" s="31"/>
      <c r="D57" s="69"/>
      <c r="E57" s="31"/>
      <c r="F57" s="31"/>
      <c r="G57" s="31"/>
      <c r="H57" s="70"/>
      <c r="I57" s="31"/>
      <c r="J57" s="69"/>
      <c r="K57" s="31"/>
      <c r="L57" s="31"/>
      <c r="M57" s="31"/>
      <c r="N57" s="31"/>
      <c r="O57" s="31"/>
      <c r="P57" s="70"/>
      <c r="Q57" s="31"/>
      <c r="R57" s="28"/>
    </row>
    <row r="58">
      <c r="B58" s="25"/>
      <c r="C58" s="31"/>
      <c r="D58" s="69"/>
      <c r="E58" s="31"/>
      <c r="F58" s="31"/>
      <c r="G58" s="31"/>
      <c r="H58" s="70"/>
      <c r="I58" s="31"/>
      <c r="J58" s="69"/>
      <c r="K58" s="31"/>
      <c r="L58" s="31"/>
      <c r="M58" s="31"/>
      <c r="N58" s="31"/>
      <c r="O58" s="31"/>
      <c r="P58" s="70"/>
      <c r="Q58" s="31"/>
      <c r="R58" s="28"/>
    </row>
    <row r="59" s="1" customFormat="1">
      <c r="B59" s="46"/>
      <c r="C59" s="47"/>
      <c r="D59" s="71" t="s">
        <v>57</v>
      </c>
      <c r="E59" s="72"/>
      <c r="F59" s="72"/>
      <c r="G59" s="73" t="s">
        <v>58</v>
      </c>
      <c r="H59" s="74"/>
      <c r="I59" s="47"/>
      <c r="J59" s="71" t="s">
        <v>57</v>
      </c>
      <c r="K59" s="72"/>
      <c r="L59" s="72"/>
      <c r="M59" s="72"/>
      <c r="N59" s="73" t="s">
        <v>58</v>
      </c>
      <c r="O59" s="72"/>
      <c r="P59" s="74"/>
      <c r="Q59" s="47"/>
      <c r="R59" s="48"/>
    </row>
    <row r="60">
      <c r="B60" s="25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28"/>
    </row>
    <row r="61" s="1" customFormat="1">
      <c r="B61" s="46"/>
      <c r="C61" s="47"/>
      <c r="D61" s="66" t="s">
        <v>59</v>
      </c>
      <c r="E61" s="67"/>
      <c r="F61" s="67"/>
      <c r="G61" s="67"/>
      <c r="H61" s="68"/>
      <c r="I61" s="47"/>
      <c r="J61" s="66" t="s">
        <v>60</v>
      </c>
      <c r="K61" s="67"/>
      <c r="L61" s="67"/>
      <c r="M61" s="67"/>
      <c r="N61" s="67"/>
      <c r="O61" s="67"/>
      <c r="P61" s="68"/>
      <c r="Q61" s="47"/>
      <c r="R61" s="48"/>
    </row>
    <row r="62">
      <c r="B62" s="25"/>
      <c r="C62" s="31"/>
      <c r="D62" s="69"/>
      <c r="E62" s="31"/>
      <c r="F62" s="31"/>
      <c r="G62" s="31"/>
      <c r="H62" s="70"/>
      <c r="I62" s="31"/>
      <c r="J62" s="69"/>
      <c r="K62" s="31"/>
      <c r="L62" s="31"/>
      <c r="M62" s="31"/>
      <c r="N62" s="31"/>
      <c r="O62" s="31"/>
      <c r="P62" s="70"/>
      <c r="Q62" s="31"/>
      <c r="R62" s="28"/>
    </row>
    <row r="63">
      <c r="B63" s="25"/>
      <c r="C63" s="31"/>
      <c r="D63" s="69"/>
      <c r="E63" s="31"/>
      <c r="F63" s="31"/>
      <c r="G63" s="31"/>
      <c r="H63" s="70"/>
      <c r="I63" s="31"/>
      <c r="J63" s="69"/>
      <c r="K63" s="31"/>
      <c r="L63" s="31"/>
      <c r="M63" s="31"/>
      <c r="N63" s="31"/>
      <c r="O63" s="31"/>
      <c r="P63" s="70"/>
      <c r="Q63" s="31"/>
      <c r="R63" s="28"/>
    </row>
    <row r="64">
      <c r="B64" s="25"/>
      <c r="C64" s="31"/>
      <c r="D64" s="69"/>
      <c r="E64" s="31"/>
      <c r="F64" s="31"/>
      <c r="G64" s="31"/>
      <c r="H64" s="70"/>
      <c r="I64" s="31"/>
      <c r="J64" s="69"/>
      <c r="K64" s="31"/>
      <c r="L64" s="31"/>
      <c r="M64" s="31"/>
      <c r="N64" s="31"/>
      <c r="O64" s="31"/>
      <c r="P64" s="70"/>
      <c r="Q64" s="31"/>
      <c r="R64" s="28"/>
    </row>
    <row r="65">
      <c r="B65" s="25"/>
      <c r="C65" s="31"/>
      <c r="D65" s="69"/>
      <c r="E65" s="31"/>
      <c r="F65" s="31"/>
      <c r="G65" s="31"/>
      <c r="H65" s="70"/>
      <c r="I65" s="31"/>
      <c r="J65" s="69"/>
      <c r="K65" s="31"/>
      <c r="L65" s="31"/>
      <c r="M65" s="31"/>
      <c r="N65" s="31"/>
      <c r="O65" s="31"/>
      <c r="P65" s="70"/>
      <c r="Q65" s="31"/>
      <c r="R65" s="28"/>
    </row>
    <row r="66">
      <c r="B66" s="25"/>
      <c r="C66" s="31"/>
      <c r="D66" s="69"/>
      <c r="E66" s="31"/>
      <c r="F66" s="31"/>
      <c r="G66" s="31"/>
      <c r="H66" s="70"/>
      <c r="I66" s="31"/>
      <c r="J66" s="69"/>
      <c r="K66" s="31"/>
      <c r="L66" s="31"/>
      <c r="M66" s="31"/>
      <c r="N66" s="31"/>
      <c r="O66" s="31"/>
      <c r="P66" s="70"/>
      <c r="Q66" s="31"/>
      <c r="R66" s="28"/>
    </row>
    <row r="67">
      <c r="B67" s="25"/>
      <c r="C67" s="31"/>
      <c r="D67" s="69"/>
      <c r="E67" s="31"/>
      <c r="F67" s="31"/>
      <c r="G67" s="31"/>
      <c r="H67" s="70"/>
      <c r="I67" s="31"/>
      <c r="J67" s="69"/>
      <c r="K67" s="31"/>
      <c r="L67" s="31"/>
      <c r="M67" s="31"/>
      <c r="N67" s="31"/>
      <c r="O67" s="31"/>
      <c r="P67" s="70"/>
      <c r="Q67" s="31"/>
      <c r="R67" s="28"/>
    </row>
    <row r="68">
      <c r="B68" s="25"/>
      <c r="C68" s="31"/>
      <c r="D68" s="69"/>
      <c r="E68" s="31"/>
      <c r="F68" s="31"/>
      <c r="G68" s="31"/>
      <c r="H68" s="70"/>
      <c r="I68" s="31"/>
      <c r="J68" s="69"/>
      <c r="K68" s="31"/>
      <c r="L68" s="31"/>
      <c r="M68" s="31"/>
      <c r="N68" s="31"/>
      <c r="O68" s="31"/>
      <c r="P68" s="70"/>
      <c r="Q68" s="31"/>
      <c r="R68" s="28"/>
    </row>
    <row r="69">
      <c r="B69" s="25"/>
      <c r="C69" s="31"/>
      <c r="D69" s="69"/>
      <c r="E69" s="31"/>
      <c r="F69" s="31"/>
      <c r="G69" s="31"/>
      <c r="H69" s="70"/>
      <c r="I69" s="31"/>
      <c r="J69" s="69"/>
      <c r="K69" s="31"/>
      <c r="L69" s="31"/>
      <c r="M69" s="31"/>
      <c r="N69" s="31"/>
      <c r="O69" s="31"/>
      <c r="P69" s="70"/>
      <c r="Q69" s="31"/>
      <c r="R69" s="28"/>
    </row>
    <row r="70" s="1" customFormat="1">
      <c r="B70" s="46"/>
      <c r="C70" s="47"/>
      <c r="D70" s="71" t="s">
        <v>57</v>
      </c>
      <c r="E70" s="72"/>
      <c r="F70" s="72"/>
      <c r="G70" s="73" t="s">
        <v>58</v>
      </c>
      <c r="H70" s="74"/>
      <c r="I70" s="47"/>
      <c r="J70" s="71" t="s">
        <v>57</v>
      </c>
      <c r="K70" s="72"/>
      <c r="L70" s="72"/>
      <c r="M70" s="72"/>
      <c r="N70" s="73" t="s">
        <v>58</v>
      </c>
      <c r="O70" s="72"/>
      <c r="P70" s="74"/>
      <c r="Q70" s="47"/>
      <c r="R70" s="48"/>
    </row>
    <row r="71" s="1" customFormat="1" ht="14.4" customHeight="1">
      <c r="B71" s="75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7"/>
    </row>
    <row r="75" s="1" customFormat="1" ht="6.96" customHeight="1">
      <c r="B75" s="176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8"/>
    </row>
    <row r="76" s="1" customFormat="1" ht="36.96" customHeight="1">
      <c r="B76" s="46"/>
      <c r="C76" s="26" t="s">
        <v>155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8"/>
      <c r="T76" s="179"/>
      <c r="U76" s="179"/>
    </row>
    <row r="77" s="1" customFormat="1" ht="6.96" customHeight="1"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/>
      <c r="T77" s="179"/>
      <c r="U77" s="179"/>
    </row>
    <row r="78" s="1" customFormat="1" ht="30" customHeight="1">
      <c r="B78" s="46"/>
      <c r="C78" s="38" t="s">
        <v>19</v>
      </c>
      <c r="D78" s="47"/>
      <c r="E78" s="47"/>
      <c r="F78" s="163">
        <f>F6</f>
        <v>0</v>
      </c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47"/>
      <c r="R78" s="48"/>
      <c r="T78" s="179"/>
      <c r="U78" s="179"/>
    </row>
    <row r="79" ht="30" customHeight="1">
      <c r="B79" s="25"/>
      <c r="C79" s="38" t="s">
        <v>150</v>
      </c>
      <c r="D79" s="31"/>
      <c r="E79" s="31"/>
      <c r="F79" s="163" t="s">
        <v>284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28"/>
      <c r="T79" s="249"/>
      <c r="U79" s="249"/>
    </row>
    <row r="80" s="1" customFormat="1" ht="36.96" customHeight="1">
      <c r="B80" s="46"/>
      <c r="C80" s="85" t="s">
        <v>285</v>
      </c>
      <c r="D80" s="47"/>
      <c r="E80" s="47"/>
      <c r="F80" s="87">
        <f>F8</f>
        <v>0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/>
      <c r="T80" s="179"/>
      <c r="U80" s="179"/>
    </row>
    <row r="81" s="1" customFormat="1" ht="6.96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/>
      <c r="T81" s="179"/>
      <c r="U81" s="179"/>
    </row>
    <row r="82" s="1" customFormat="1" ht="18" customHeight="1">
      <c r="B82" s="46"/>
      <c r="C82" s="38" t="s">
        <v>24</v>
      </c>
      <c r="D82" s="47"/>
      <c r="E82" s="47"/>
      <c r="F82" s="33">
        <f>F10</f>
        <v>0</v>
      </c>
      <c r="G82" s="47"/>
      <c r="H82" s="47"/>
      <c r="I82" s="47"/>
      <c r="J82" s="47"/>
      <c r="K82" s="38" t="s">
        <v>26</v>
      </c>
      <c r="L82" s="47"/>
      <c r="M82" s="90">
        <f>IF(O10="","",O10)</f>
        <v>0</v>
      </c>
      <c r="N82" s="90"/>
      <c r="O82" s="90"/>
      <c r="P82" s="90"/>
      <c r="Q82" s="47"/>
      <c r="R82" s="48"/>
      <c r="T82" s="179"/>
      <c r="U82" s="179"/>
    </row>
    <row r="83" s="1" customFormat="1" ht="6.96" customHeight="1"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/>
      <c r="T83" s="179"/>
      <c r="U83" s="179"/>
    </row>
    <row r="84" s="1" customFormat="1">
      <c r="B84" s="46"/>
      <c r="C84" s="38" t="s">
        <v>28</v>
      </c>
      <c r="D84" s="47"/>
      <c r="E84" s="47"/>
      <c r="F84" s="33">
        <f>E13</f>
        <v>0</v>
      </c>
      <c r="G84" s="47"/>
      <c r="H84" s="47"/>
      <c r="I84" s="47"/>
      <c r="J84" s="47"/>
      <c r="K84" s="38" t="s">
        <v>35</v>
      </c>
      <c r="L84" s="47"/>
      <c r="M84" s="33">
        <f>E19</f>
        <v>0</v>
      </c>
      <c r="N84" s="33"/>
      <c r="O84" s="33"/>
      <c r="P84" s="33"/>
      <c r="Q84" s="33"/>
      <c r="R84" s="48"/>
      <c r="T84" s="179"/>
      <c r="U84" s="179"/>
    </row>
    <row r="85" s="1" customFormat="1" ht="14.4" customHeight="1">
      <c r="B85" s="46"/>
      <c r="C85" s="38" t="s">
        <v>33</v>
      </c>
      <c r="D85" s="47"/>
      <c r="E85" s="47"/>
      <c r="F85" s="33">
        <f>IF(E16="","",E16)</f>
        <v>0</v>
      </c>
      <c r="G85" s="47"/>
      <c r="H85" s="47"/>
      <c r="I85" s="47"/>
      <c r="J85" s="47"/>
      <c r="K85" s="38" t="s">
        <v>37</v>
      </c>
      <c r="L85" s="47"/>
      <c r="M85" s="33">
        <f>E22</f>
        <v>0</v>
      </c>
      <c r="N85" s="33"/>
      <c r="O85" s="33"/>
      <c r="P85" s="33"/>
      <c r="Q85" s="33"/>
      <c r="R85" s="48"/>
      <c r="T85" s="179"/>
      <c r="U85" s="179"/>
    </row>
    <row r="86" s="1" customFormat="1" ht="10.32" customHeight="1"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/>
      <c r="T86" s="179"/>
      <c r="U86" s="179"/>
    </row>
    <row r="87" s="1" customFormat="1" ht="29.28" customHeight="1">
      <c r="B87" s="46"/>
      <c r="C87" s="180" t="s">
        <v>156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80" t="s">
        <v>157</v>
      </c>
      <c r="O87" s="159"/>
      <c r="P87" s="159"/>
      <c r="Q87" s="159"/>
      <c r="R87" s="48"/>
      <c r="T87" s="179"/>
      <c r="U87" s="179"/>
    </row>
    <row r="88" s="1" customFormat="1" ht="10.32" customHeight="1"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/>
      <c r="T88" s="179"/>
      <c r="U88" s="179"/>
    </row>
    <row r="89" s="1" customFormat="1" ht="29.28" customHeight="1">
      <c r="B89" s="46"/>
      <c r="C89" s="181" t="s">
        <v>158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113">
        <f>N136</f>
        <v>0</v>
      </c>
      <c r="O89" s="182"/>
      <c r="P89" s="182"/>
      <c r="Q89" s="182"/>
      <c r="R89" s="48"/>
      <c r="T89" s="179"/>
      <c r="U89" s="179"/>
      <c r="AU89" s="21" t="s">
        <v>159</v>
      </c>
    </row>
    <row r="90" s="7" customFormat="1" ht="24.96" customHeight="1">
      <c r="B90" s="183"/>
      <c r="C90" s="184"/>
      <c r="D90" s="185" t="s">
        <v>287</v>
      </c>
      <c r="E90" s="184"/>
      <c r="F90" s="184"/>
      <c r="G90" s="184"/>
      <c r="H90" s="184"/>
      <c r="I90" s="184"/>
      <c r="J90" s="184"/>
      <c r="K90" s="184"/>
      <c r="L90" s="184"/>
      <c r="M90" s="184"/>
      <c r="N90" s="186">
        <f>N137</f>
        <v>0</v>
      </c>
      <c r="O90" s="184"/>
      <c r="P90" s="184"/>
      <c r="Q90" s="184"/>
      <c r="R90" s="187"/>
      <c r="T90" s="188"/>
      <c r="U90" s="188"/>
    </row>
    <row r="91" s="8" customFormat="1" ht="19.92" customHeight="1">
      <c r="B91" s="189"/>
      <c r="C91" s="134"/>
      <c r="D91" s="147" t="s">
        <v>413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6">
        <f>N138</f>
        <v>0</v>
      </c>
      <c r="O91" s="134"/>
      <c r="P91" s="134"/>
      <c r="Q91" s="134"/>
      <c r="R91" s="190"/>
      <c r="T91" s="191"/>
      <c r="U91" s="191"/>
    </row>
    <row r="92" s="8" customFormat="1" ht="19.92" customHeight="1">
      <c r="B92" s="189"/>
      <c r="C92" s="134"/>
      <c r="D92" s="147" t="s">
        <v>1256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6">
        <f>N143</f>
        <v>0</v>
      </c>
      <c r="O92" s="134"/>
      <c r="P92" s="134"/>
      <c r="Q92" s="134"/>
      <c r="R92" s="190"/>
      <c r="T92" s="191"/>
      <c r="U92" s="191"/>
    </row>
    <row r="93" s="8" customFormat="1" ht="19.92" customHeight="1">
      <c r="B93" s="189"/>
      <c r="C93" s="134"/>
      <c r="D93" s="147" t="s">
        <v>417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6">
        <f>N171</f>
        <v>0</v>
      </c>
      <c r="O93" s="134"/>
      <c r="P93" s="134"/>
      <c r="Q93" s="134"/>
      <c r="R93" s="190"/>
      <c r="T93" s="191"/>
      <c r="U93" s="191"/>
    </row>
    <row r="94" s="8" customFormat="1" ht="19.92" customHeight="1">
      <c r="B94" s="189"/>
      <c r="C94" s="134"/>
      <c r="D94" s="147" t="s">
        <v>665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6">
        <f>N189</f>
        <v>0</v>
      </c>
      <c r="O94" s="134"/>
      <c r="P94" s="134"/>
      <c r="Q94" s="134"/>
      <c r="R94" s="190"/>
      <c r="T94" s="191"/>
      <c r="U94" s="191"/>
    </row>
    <row r="95" s="8" customFormat="1" ht="19.92" customHeight="1">
      <c r="B95" s="189"/>
      <c r="C95" s="134"/>
      <c r="D95" s="147" t="s">
        <v>666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6">
        <f>N198</f>
        <v>0</v>
      </c>
      <c r="O95" s="134"/>
      <c r="P95" s="134"/>
      <c r="Q95" s="134"/>
      <c r="R95" s="190"/>
      <c r="T95" s="191"/>
      <c r="U95" s="191"/>
    </row>
    <row r="96" s="8" customFormat="1" ht="19.92" customHeight="1">
      <c r="B96" s="189"/>
      <c r="C96" s="134"/>
      <c r="D96" s="147" t="s">
        <v>418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6">
        <f>N220</f>
        <v>0</v>
      </c>
      <c r="O96" s="134"/>
      <c r="P96" s="134"/>
      <c r="Q96" s="134"/>
      <c r="R96" s="190"/>
      <c r="T96" s="191"/>
      <c r="U96" s="191"/>
    </row>
    <row r="97" s="7" customFormat="1" ht="24.96" customHeight="1">
      <c r="B97" s="183"/>
      <c r="C97" s="184"/>
      <c r="D97" s="185" t="s">
        <v>419</v>
      </c>
      <c r="E97" s="184"/>
      <c r="F97" s="184"/>
      <c r="G97" s="184"/>
      <c r="H97" s="184"/>
      <c r="I97" s="184"/>
      <c r="J97" s="184"/>
      <c r="K97" s="184"/>
      <c r="L97" s="184"/>
      <c r="M97" s="184"/>
      <c r="N97" s="186">
        <f>N222</f>
        <v>0</v>
      </c>
      <c r="O97" s="184"/>
      <c r="P97" s="184"/>
      <c r="Q97" s="184"/>
      <c r="R97" s="187"/>
      <c r="T97" s="188"/>
      <c r="U97" s="188"/>
    </row>
    <row r="98" s="8" customFormat="1" ht="19.92" customHeight="1">
      <c r="B98" s="189"/>
      <c r="C98" s="134"/>
      <c r="D98" s="147" t="s">
        <v>420</v>
      </c>
      <c r="E98" s="134"/>
      <c r="F98" s="134"/>
      <c r="G98" s="134"/>
      <c r="H98" s="134"/>
      <c r="I98" s="134"/>
      <c r="J98" s="134"/>
      <c r="K98" s="134"/>
      <c r="L98" s="134"/>
      <c r="M98" s="134"/>
      <c r="N98" s="136">
        <f>N223</f>
        <v>0</v>
      </c>
      <c r="O98" s="134"/>
      <c r="P98" s="134"/>
      <c r="Q98" s="134"/>
      <c r="R98" s="190"/>
      <c r="T98" s="191"/>
      <c r="U98" s="191"/>
    </row>
    <row r="99" s="8" customFormat="1" ht="19.92" customHeight="1">
      <c r="B99" s="189"/>
      <c r="C99" s="134"/>
      <c r="D99" s="147" t="s">
        <v>421</v>
      </c>
      <c r="E99" s="134"/>
      <c r="F99" s="134"/>
      <c r="G99" s="134"/>
      <c r="H99" s="134"/>
      <c r="I99" s="134"/>
      <c r="J99" s="134"/>
      <c r="K99" s="134"/>
      <c r="L99" s="134"/>
      <c r="M99" s="134"/>
      <c r="N99" s="136">
        <f>N237</f>
        <v>0</v>
      </c>
      <c r="O99" s="134"/>
      <c r="P99" s="134"/>
      <c r="Q99" s="134"/>
      <c r="R99" s="190"/>
      <c r="T99" s="191"/>
      <c r="U99" s="191"/>
    </row>
    <row r="100" s="8" customFormat="1" ht="19.92" customHeight="1">
      <c r="B100" s="189"/>
      <c r="C100" s="134"/>
      <c r="D100" s="147" t="s">
        <v>1257</v>
      </c>
      <c r="E100" s="134"/>
      <c r="F100" s="134"/>
      <c r="G100" s="134"/>
      <c r="H100" s="134"/>
      <c r="I100" s="134"/>
      <c r="J100" s="134"/>
      <c r="K100" s="134"/>
      <c r="L100" s="134"/>
      <c r="M100" s="134"/>
      <c r="N100" s="136">
        <f>N255</f>
        <v>0</v>
      </c>
      <c r="O100" s="134"/>
      <c r="P100" s="134"/>
      <c r="Q100" s="134"/>
      <c r="R100" s="190"/>
      <c r="T100" s="191"/>
      <c r="U100" s="191"/>
    </row>
    <row r="101" s="8" customFormat="1" ht="19.92" customHeight="1">
      <c r="B101" s="189"/>
      <c r="C101" s="134"/>
      <c r="D101" s="147" t="s">
        <v>667</v>
      </c>
      <c r="E101" s="134"/>
      <c r="F101" s="134"/>
      <c r="G101" s="134"/>
      <c r="H101" s="134"/>
      <c r="I101" s="134"/>
      <c r="J101" s="134"/>
      <c r="K101" s="134"/>
      <c r="L101" s="134"/>
      <c r="M101" s="134"/>
      <c r="N101" s="136">
        <f>N269</f>
        <v>0</v>
      </c>
      <c r="O101" s="134"/>
      <c r="P101" s="134"/>
      <c r="Q101" s="134"/>
      <c r="R101" s="190"/>
      <c r="T101" s="191"/>
      <c r="U101" s="191"/>
    </row>
    <row r="102" s="8" customFormat="1" ht="19.92" customHeight="1">
      <c r="B102" s="189"/>
      <c r="C102" s="134"/>
      <c r="D102" s="147" t="s">
        <v>1258</v>
      </c>
      <c r="E102" s="134"/>
      <c r="F102" s="134"/>
      <c r="G102" s="134"/>
      <c r="H102" s="134"/>
      <c r="I102" s="134"/>
      <c r="J102" s="134"/>
      <c r="K102" s="134"/>
      <c r="L102" s="134"/>
      <c r="M102" s="134"/>
      <c r="N102" s="136">
        <f>N277</f>
        <v>0</v>
      </c>
      <c r="O102" s="134"/>
      <c r="P102" s="134"/>
      <c r="Q102" s="134"/>
      <c r="R102" s="190"/>
      <c r="T102" s="191"/>
      <c r="U102" s="191"/>
    </row>
    <row r="103" s="8" customFormat="1" ht="19.92" customHeight="1">
      <c r="B103" s="189"/>
      <c r="C103" s="134"/>
      <c r="D103" s="147" t="s">
        <v>1259</v>
      </c>
      <c r="E103" s="134"/>
      <c r="F103" s="134"/>
      <c r="G103" s="134"/>
      <c r="H103" s="134"/>
      <c r="I103" s="134"/>
      <c r="J103" s="134"/>
      <c r="K103" s="134"/>
      <c r="L103" s="134"/>
      <c r="M103" s="134"/>
      <c r="N103" s="136">
        <f>N286</f>
        <v>0</v>
      </c>
      <c r="O103" s="134"/>
      <c r="P103" s="134"/>
      <c r="Q103" s="134"/>
      <c r="R103" s="190"/>
      <c r="T103" s="191"/>
      <c r="U103" s="191"/>
    </row>
    <row r="104" s="8" customFormat="1" ht="19.92" customHeight="1">
      <c r="B104" s="189"/>
      <c r="C104" s="134"/>
      <c r="D104" s="147" t="s">
        <v>1260</v>
      </c>
      <c r="E104" s="134"/>
      <c r="F104" s="134"/>
      <c r="G104" s="134"/>
      <c r="H104" s="134"/>
      <c r="I104" s="134"/>
      <c r="J104" s="134"/>
      <c r="K104" s="134"/>
      <c r="L104" s="134"/>
      <c r="M104" s="134"/>
      <c r="N104" s="136">
        <f>N291</f>
        <v>0</v>
      </c>
      <c r="O104" s="134"/>
      <c r="P104" s="134"/>
      <c r="Q104" s="134"/>
      <c r="R104" s="190"/>
      <c r="T104" s="191"/>
      <c r="U104" s="191"/>
    </row>
    <row r="105" s="8" customFormat="1" ht="19.92" customHeight="1">
      <c r="B105" s="189"/>
      <c r="C105" s="134"/>
      <c r="D105" s="147" t="s">
        <v>1261</v>
      </c>
      <c r="E105" s="134"/>
      <c r="F105" s="134"/>
      <c r="G105" s="134"/>
      <c r="H105" s="134"/>
      <c r="I105" s="134"/>
      <c r="J105" s="134"/>
      <c r="K105" s="134"/>
      <c r="L105" s="134"/>
      <c r="M105" s="134"/>
      <c r="N105" s="136">
        <f>N308</f>
        <v>0</v>
      </c>
      <c r="O105" s="134"/>
      <c r="P105" s="134"/>
      <c r="Q105" s="134"/>
      <c r="R105" s="190"/>
      <c r="T105" s="191"/>
      <c r="U105" s="191"/>
    </row>
    <row r="106" s="8" customFormat="1" ht="19.92" customHeight="1">
      <c r="B106" s="189"/>
      <c r="C106" s="134"/>
      <c r="D106" s="147" t="s">
        <v>1262</v>
      </c>
      <c r="E106" s="134"/>
      <c r="F106" s="134"/>
      <c r="G106" s="134"/>
      <c r="H106" s="134"/>
      <c r="I106" s="134"/>
      <c r="J106" s="134"/>
      <c r="K106" s="134"/>
      <c r="L106" s="134"/>
      <c r="M106" s="134"/>
      <c r="N106" s="136">
        <f>N330</f>
        <v>0</v>
      </c>
      <c r="O106" s="134"/>
      <c r="P106" s="134"/>
      <c r="Q106" s="134"/>
      <c r="R106" s="190"/>
      <c r="T106" s="191"/>
      <c r="U106" s="191"/>
    </row>
    <row r="107" s="8" customFormat="1" ht="19.92" customHeight="1">
      <c r="B107" s="189"/>
      <c r="C107" s="134"/>
      <c r="D107" s="147" t="s">
        <v>1263</v>
      </c>
      <c r="E107" s="134"/>
      <c r="F107" s="134"/>
      <c r="G107" s="134"/>
      <c r="H107" s="134"/>
      <c r="I107" s="134"/>
      <c r="J107" s="134"/>
      <c r="K107" s="134"/>
      <c r="L107" s="134"/>
      <c r="M107" s="134"/>
      <c r="N107" s="136">
        <f>N352</f>
        <v>0</v>
      </c>
      <c r="O107" s="134"/>
      <c r="P107" s="134"/>
      <c r="Q107" s="134"/>
      <c r="R107" s="190"/>
      <c r="T107" s="191"/>
      <c r="U107" s="191"/>
    </row>
    <row r="108" s="7" customFormat="1" ht="21.84" customHeight="1">
      <c r="B108" s="183"/>
      <c r="C108" s="184"/>
      <c r="D108" s="185" t="s">
        <v>167</v>
      </c>
      <c r="E108" s="184"/>
      <c r="F108" s="184"/>
      <c r="G108" s="184"/>
      <c r="H108" s="184"/>
      <c r="I108" s="184"/>
      <c r="J108" s="184"/>
      <c r="K108" s="184"/>
      <c r="L108" s="184"/>
      <c r="M108" s="184"/>
      <c r="N108" s="192">
        <f>N363</f>
        <v>0</v>
      </c>
      <c r="O108" s="184"/>
      <c r="P108" s="184"/>
      <c r="Q108" s="184"/>
      <c r="R108" s="187"/>
      <c r="T108" s="188"/>
      <c r="U108" s="188"/>
    </row>
    <row r="109" s="1" customFormat="1" ht="21.84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8"/>
      <c r="T109" s="179"/>
      <c r="U109" s="179"/>
    </row>
    <row r="110" s="1" customFormat="1" ht="29.28" customHeight="1">
      <c r="B110" s="46"/>
      <c r="C110" s="181" t="s">
        <v>168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182">
        <f>ROUND(N111+N112+N113+N114+N115+N116,2)</f>
        <v>0</v>
      </c>
      <c r="O110" s="193"/>
      <c r="P110" s="193"/>
      <c r="Q110" s="193"/>
      <c r="R110" s="48"/>
      <c r="T110" s="194"/>
      <c r="U110" s="195" t="s">
        <v>45</v>
      </c>
    </row>
    <row r="111" s="1" customFormat="1" ht="18" customHeight="1">
      <c r="B111" s="46"/>
      <c r="C111" s="47"/>
      <c r="D111" s="153" t="s">
        <v>169</v>
      </c>
      <c r="E111" s="147"/>
      <c r="F111" s="147"/>
      <c r="G111" s="147"/>
      <c r="H111" s="147"/>
      <c r="I111" s="47"/>
      <c r="J111" s="47"/>
      <c r="K111" s="47"/>
      <c r="L111" s="47"/>
      <c r="M111" s="47"/>
      <c r="N111" s="148">
        <f>ROUND(N89*T111,2)</f>
        <v>0</v>
      </c>
      <c r="O111" s="136"/>
      <c r="P111" s="136"/>
      <c r="Q111" s="136"/>
      <c r="R111" s="48"/>
      <c r="S111" s="196"/>
      <c r="T111" s="197"/>
      <c r="U111" s="198" t="s">
        <v>46</v>
      </c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199"/>
      <c r="AL111" s="199"/>
      <c r="AM111" s="199"/>
      <c r="AN111" s="199"/>
      <c r="AO111" s="199"/>
      <c r="AP111" s="199"/>
      <c r="AQ111" s="199"/>
      <c r="AR111" s="199"/>
      <c r="AS111" s="199"/>
      <c r="AT111" s="199"/>
      <c r="AU111" s="199"/>
      <c r="AV111" s="199"/>
      <c r="AW111" s="199"/>
      <c r="AX111" s="199"/>
      <c r="AY111" s="200" t="s">
        <v>88</v>
      </c>
      <c r="AZ111" s="199"/>
      <c r="BA111" s="199"/>
      <c r="BB111" s="199"/>
      <c r="BC111" s="199"/>
      <c r="BD111" s="199"/>
      <c r="BE111" s="201">
        <f>IF(U111="základní",N111,0)</f>
        <v>0</v>
      </c>
      <c r="BF111" s="201">
        <f>IF(U111="snížená",N111,0)</f>
        <v>0</v>
      </c>
      <c r="BG111" s="201">
        <f>IF(U111="zákl. přenesená",N111,0)</f>
        <v>0</v>
      </c>
      <c r="BH111" s="201">
        <f>IF(U111="sníž. přenesená",N111,0)</f>
        <v>0</v>
      </c>
      <c r="BI111" s="201">
        <f>IF(U111="nulová",N111,0)</f>
        <v>0</v>
      </c>
      <c r="BJ111" s="200" t="s">
        <v>89</v>
      </c>
      <c r="BK111" s="199"/>
      <c r="BL111" s="199"/>
      <c r="BM111" s="199"/>
    </row>
    <row r="112" s="1" customFormat="1" ht="18" customHeight="1">
      <c r="B112" s="46"/>
      <c r="C112" s="47"/>
      <c r="D112" s="153" t="s">
        <v>170</v>
      </c>
      <c r="E112" s="147"/>
      <c r="F112" s="147"/>
      <c r="G112" s="147"/>
      <c r="H112" s="147"/>
      <c r="I112" s="47"/>
      <c r="J112" s="47"/>
      <c r="K112" s="47"/>
      <c r="L112" s="47"/>
      <c r="M112" s="47"/>
      <c r="N112" s="148">
        <f>ROUND(N89*T112,2)</f>
        <v>0</v>
      </c>
      <c r="O112" s="136"/>
      <c r="P112" s="136"/>
      <c r="Q112" s="136"/>
      <c r="R112" s="48"/>
      <c r="S112" s="196"/>
      <c r="T112" s="197"/>
      <c r="U112" s="198" t="s">
        <v>46</v>
      </c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199"/>
      <c r="AL112" s="199"/>
      <c r="AM112" s="199"/>
      <c r="AN112" s="199"/>
      <c r="AO112" s="199"/>
      <c r="AP112" s="199"/>
      <c r="AQ112" s="199"/>
      <c r="AR112" s="199"/>
      <c r="AS112" s="199"/>
      <c r="AT112" s="199"/>
      <c r="AU112" s="199"/>
      <c r="AV112" s="199"/>
      <c r="AW112" s="199"/>
      <c r="AX112" s="199"/>
      <c r="AY112" s="200" t="s">
        <v>88</v>
      </c>
      <c r="AZ112" s="199"/>
      <c r="BA112" s="199"/>
      <c r="BB112" s="199"/>
      <c r="BC112" s="199"/>
      <c r="BD112" s="199"/>
      <c r="BE112" s="201">
        <f>IF(U112="základní",N112,0)</f>
        <v>0</v>
      </c>
      <c r="BF112" s="201">
        <f>IF(U112="snížená",N112,0)</f>
        <v>0</v>
      </c>
      <c r="BG112" s="201">
        <f>IF(U112="zákl. přenesená",N112,0)</f>
        <v>0</v>
      </c>
      <c r="BH112" s="201">
        <f>IF(U112="sníž. přenesená",N112,0)</f>
        <v>0</v>
      </c>
      <c r="BI112" s="201">
        <f>IF(U112="nulová",N112,0)</f>
        <v>0</v>
      </c>
      <c r="BJ112" s="200" t="s">
        <v>89</v>
      </c>
      <c r="BK112" s="199"/>
      <c r="BL112" s="199"/>
      <c r="BM112" s="199"/>
    </row>
    <row r="113" s="1" customFormat="1" ht="18" customHeight="1">
      <c r="B113" s="46"/>
      <c r="C113" s="47"/>
      <c r="D113" s="153" t="s">
        <v>171</v>
      </c>
      <c r="E113" s="147"/>
      <c r="F113" s="147"/>
      <c r="G113" s="147"/>
      <c r="H113" s="147"/>
      <c r="I113" s="47"/>
      <c r="J113" s="47"/>
      <c r="K113" s="47"/>
      <c r="L113" s="47"/>
      <c r="M113" s="47"/>
      <c r="N113" s="148">
        <f>ROUND(N89*T113,2)</f>
        <v>0</v>
      </c>
      <c r="O113" s="136"/>
      <c r="P113" s="136"/>
      <c r="Q113" s="136"/>
      <c r="R113" s="48"/>
      <c r="S113" s="196"/>
      <c r="T113" s="197"/>
      <c r="U113" s="198" t="s">
        <v>46</v>
      </c>
      <c r="V113" s="199"/>
      <c r="W113" s="199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199"/>
      <c r="AH113" s="199"/>
      <c r="AI113" s="199"/>
      <c r="AJ113" s="199"/>
      <c r="AK113" s="199"/>
      <c r="AL113" s="199"/>
      <c r="AM113" s="199"/>
      <c r="AN113" s="199"/>
      <c r="AO113" s="199"/>
      <c r="AP113" s="199"/>
      <c r="AQ113" s="199"/>
      <c r="AR113" s="199"/>
      <c r="AS113" s="199"/>
      <c r="AT113" s="199"/>
      <c r="AU113" s="199"/>
      <c r="AV113" s="199"/>
      <c r="AW113" s="199"/>
      <c r="AX113" s="199"/>
      <c r="AY113" s="200" t="s">
        <v>88</v>
      </c>
      <c r="AZ113" s="199"/>
      <c r="BA113" s="199"/>
      <c r="BB113" s="199"/>
      <c r="BC113" s="199"/>
      <c r="BD113" s="199"/>
      <c r="BE113" s="201">
        <f>IF(U113="základní",N113,0)</f>
        <v>0</v>
      </c>
      <c r="BF113" s="201">
        <f>IF(U113="snížená",N113,0)</f>
        <v>0</v>
      </c>
      <c r="BG113" s="201">
        <f>IF(U113="zákl. přenesená",N113,0)</f>
        <v>0</v>
      </c>
      <c r="BH113" s="201">
        <f>IF(U113="sníž. přenesená",N113,0)</f>
        <v>0</v>
      </c>
      <c r="BI113" s="201">
        <f>IF(U113="nulová",N113,0)</f>
        <v>0</v>
      </c>
      <c r="BJ113" s="200" t="s">
        <v>89</v>
      </c>
      <c r="BK113" s="199"/>
      <c r="BL113" s="199"/>
      <c r="BM113" s="199"/>
    </row>
    <row r="114" s="1" customFormat="1" ht="18" customHeight="1">
      <c r="B114" s="46"/>
      <c r="C114" s="47"/>
      <c r="D114" s="153" t="s">
        <v>172</v>
      </c>
      <c r="E114" s="147"/>
      <c r="F114" s="147"/>
      <c r="G114" s="147"/>
      <c r="H114" s="147"/>
      <c r="I114" s="47"/>
      <c r="J114" s="47"/>
      <c r="K114" s="47"/>
      <c r="L114" s="47"/>
      <c r="M114" s="47"/>
      <c r="N114" s="148">
        <f>ROUND(N89*T114,2)</f>
        <v>0</v>
      </c>
      <c r="O114" s="136"/>
      <c r="P114" s="136"/>
      <c r="Q114" s="136"/>
      <c r="R114" s="48"/>
      <c r="S114" s="196"/>
      <c r="T114" s="197"/>
      <c r="U114" s="198" t="s">
        <v>46</v>
      </c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  <c r="AH114" s="199"/>
      <c r="AI114" s="199"/>
      <c r="AJ114" s="199"/>
      <c r="AK114" s="199"/>
      <c r="AL114" s="199"/>
      <c r="AM114" s="199"/>
      <c r="AN114" s="199"/>
      <c r="AO114" s="199"/>
      <c r="AP114" s="199"/>
      <c r="AQ114" s="199"/>
      <c r="AR114" s="199"/>
      <c r="AS114" s="199"/>
      <c r="AT114" s="199"/>
      <c r="AU114" s="199"/>
      <c r="AV114" s="199"/>
      <c r="AW114" s="199"/>
      <c r="AX114" s="199"/>
      <c r="AY114" s="200" t="s">
        <v>88</v>
      </c>
      <c r="AZ114" s="199"/>
      <c r="BA114" s="199"/>
      <c r="BB114" s="199"/>
      <c r="BC114" s="199"/>
      <c r="BD114" s="199"/>
      <c r="BE114" s="201">
        <f>IF(U114="základní",N114,0)</f>
        <v>0</v>
      </c>
      <c r="BF114" s="201">
        <f>IF(U114="snížená",N114,0)</f>
        <v>0</v>
      </c>
      <c r="BG114" s="201">
        <f>IF(U114="zákl. přenesená",N114,0)</f>
        <v>0</v>
      </c>
      <c r="BH114" s="201">
        <f>IF(U114="sníž. přenesená",N114,0)</f>
        <v>0</v>
      </c>
      <c r="BI114" s="201">
        <f>IF(U114="nulová",N114,0)</f>
        <v>0</v>
      </c>
      <c r="BJ114" s="200" t="s">
        <v>89</v>
      </c>
      <c r="BK114" s="199"/>
      <c r="BL114" s="199"/>
      <c r="BM114" s="199"/>
    </row>
    <row r="115" s="1" customFormat="1" ht="18" customHeight="1">
      <c r="B115" s="46"/>
      <c r="C115" s="47"/>
      <c r="D115" s="153" t="s">
        <v>173</v>
      </c>
      <c r="E115" s="147"/>
      <c r="F115" s="147"/>
      <c r="G115" s="147"/>
      <c r="H115" s="147"/>
      <c r="I115" s="47"/>
      <c r="J115" s="47"/>
      <c r="K115" s="47"/>
      <c r="L115" s="47"/>
      <c r="M115" s="47"/>
      <c r="N115" s="148">
        <f>ROUND(N89*T115,2)</f>
        <v>0</v>
      </c>
      <c r="O115" s="136"/>
      <c r="P115" s="136"/>
      <c r="Q115" s="136"/>
      <c r="R115" s="48"/>
      <c r="S115" s="196"/>
      <c r="T115" s="197"/>
      <c r="U115" s="198" t="s">
        <v>46</v>
      </c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  <c r="AH115" s="199"/>
      <c r="AI115" s="199"/>
      <c r="AJ115" s="199"/>
      <c r="AK115" s="199"/>
      <c r="AL115" s="199"/>
      <c r="AM115" s="199"/>
      <c r="AN115" s="199"/>
      <c r="AO115" s="199"/>
      <c r="AP115" s="199"/>
      <c r="AQ115" s="199"/>
      <c r="AR115" s="199"/>
      <c r="AS115" s="199"/>
      <c r="AT115" s="199"/>
      <c r="AU115" s="199"/>
      <c r="AV115" s="199"/>
      <c r="AW115" s="199"/>
      <c r="AX115" s="199"/>
      <c r="AY115" s="200" t="s">
        <v>88</v>
      </c>
      <c r="AZ115" s="199"/>
      <c r="BA115" s="199"/>
      <c r="BB115" s="199"/>
      <c r="BC115" s="199"/>
      <c r="BD115" s="199"/>
      <c r="BE115" s="201">
        <f>IF(U115="základní",N115,0)</f>
        <v>0</v>
      </c>
      <c r="BF115" s="201">
        <f>IF(U115="snížená",N115,0)</f>
        <v>0</v>
      </c>
      <c r="BG115" s="201">
        <f>IF(U115="zákl. přenesená",N115,0)</f>
        <v>0</v>
      </c>
      <c r="BH115" s="201">
        <f>IF(U115="sníž. přenesená",N115,0)</f>
        <v>0</v>
      </c>
      <c r="BI115" s="201">
        <f>IF(U115="nulová",N115,0)</f>
        <v>0</v>
      </c>
      <c r="BJ115" s="200" t="s">
        <v>89</v>
      </c>
      <c r="BK115" s="199"/>
      <c r="BL115" s="199"/>
      <c r="BM115" s="199"/>
    </row>
    <row r="116" s="1" customFormat="1" ht="18" customHeight="1">
      <c r="B116" s="46"/>
      <c r="C116" s="47"/>
      <c r="D116" s="147" t="s">
        <v>174</v>
      </c>
      <c r="E116" s="47"/>
      <c r="F116" s="47"/>
      <c r="G116" s="47"/>
      <c r="H116" s="47"/>
      <c r="I116" s="47"/>
      <c r="J116" s="47"/>
      <c r="K116" s="47"/>
      <c r="L116" s="47"/>
      <c r="M116" s="47"/>
      <c r="N116" s="148">
        <f>ROUND(N89*T116,2)</f>
        <v>0</v>
      </c>
      <c r="O116" s="136"/>
      <c r="P116" s="136"/>
      <c r="Q116" s="136"/>
      <c r="R116" s="48"/>
      <c r="S116" s="196"/>
      <c r="T116" s="202"/>
      <c r="U116" s="203" t="s">
        <v>46</v>
      </c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199"/>
      <c r="AH116" s="199"/>
      <c r="AI116" s="199"/>
      <c r="AJ116" s="199"/>
      <c r="AK116" s="199"/>
      <c r="AL116" s="199"/>
      <c r="AM116" s="199"/>
      <c r="AN116" s="199"/>
      <c r="AO116" s="199"/>
      <c r="AP116" s="199"/>
      <c r="AQ116" s="199"/>
      <c r="AR116" s="199"/>
      <c r="AS116" s="199"/>
      <c r="AT116" s="199"/>
      <c r="AU116" s="199"/>
      <c r="AV116" s="199"/>
      <c r="AW116" s="199"/>
      <c r="AX116" s="199"/>
      <c r="AY116" s="200" t="s">
        <v>175</v>
      </c>
      <c r="AZ116" s="199"/>
      <c r="BA116" s="199"/>
      <c r="BB116" s="199"/>
      <c r="BC116" s="199"/>
      <c r="BD116" s="199"/>
      <c r="BE116" s="201">
        <f>IF(U116="základní",N116,0)</f>
        <v>0</v>
      </c>
      <c r="BF116" s="201">
        <f>IF(U116="snížená",N116,0)</f>
        <v>0</v>
      </c>
      <c r="BG116" s="201">
        <f>IF(U116="zákl. přenesená",N116,0)</f>
        <v>0</v>
      </c>
      <c r="BH116" s="201">
        <f>IF(U116="sníž. přenesená",N116,0)</f>
        <v>0</v>
      </c>
      <c r="BI116" s="201">
        <f>IF(U116="nulová",N116,0)</f>
        <v>0</v>
      </c>
      <c r="BJ116" s="200" t="s">
        <v>89</v>
      </c>
      <c r="BK116" s="199"/>
      <c r="BL116" s="199"/>
      <c r="BM116" s="199"/>
    </row>
    <row r="117" s="1" customForma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8"/>
      <c r="T117" s="179"/>
      <c r="U117" s="179"/>
    </row>
    <row r="118" s="1" customFormat="1" ht="29.28" customHeight="1">
      <c r="B118" s="46"/>
      <c r="C118" s="158" t="s">
        <v>143</v>
      </c>
      <c r="D118" s="159"/>
      <c r="E118" s="159"/>
      <c r="F118" s="159"/>
      <c r="G118" s="159"/>
      <c r="H118" s="159"/>
      <c r="I118" s="159"/>
      <c r="J118" s="159"/>
      <c r="K118" s="159"/>
      <c r="L118" s="160">
        <f>ROUND(SUM(N89+N110),2)</f>
        <v>0</v>
      </c>
      <c r="M118" s="160"/>
      <c r="N118" s="160"/>
      <c r="O118" s="160"/>
      <c r="P118" s="160"/>
      <c r="Q118" s="160"/>
      <c r="R118" s="48"/>
      <c r="T118" s="179"/>
      <c r="U118" s="179"/>
    </row>
    <row r="119" s="1" customFormat="1" ht="6.96" customHeight="1">
      <c r="B119" s="75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7"/>
      <c r="T119" s="179"/>
      <c r="U119" s="179"/>
    </row>
    <row r="123" s="1" customFormat="1" ht="6.96" customHeight="1">
      <c r="B123" s="78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80"/>
    </row>
    <row r="124" s="1" customFormat="1" ht="36.96" customHeight="1">
      <c r="B124" s="46"/>
      <c r="C124" s="26" t="s">
        <v>176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8"/>
    </row>
    <row r="125" s="1" customFormat="1" ht="6.96" customHeight="1">
      <c r="B125" s="46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8"/>
    </row>
    <row r="126" s="1" customFormat="1" ht="30" customHeight="1">
      <c r="B126" s="46"/>
      <c r="C126" s="38" t="s">
        <v>19</v>
      </c>
      <c r="D126" s="47"/>
      <c r="E126" s="47"/>
      <c r="F126" s="163">
        <f>F6</f>
        <v>0</v>
      </c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47"/>
      <c r="R126" s="48"/>
    </row>
    <row r="127" ht="30" customHeight="1">
      <c r="B127" s="25"/>
      <c r="C127" s="38" t="s">
        <v>150</v>
      </c>
      <c r="D127" s="31"/>
      <c r="E127" s="31"/>
      <c r="F127" s="163" t="s">
        <v>284</v>
      </c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28"/>
    </row>
    <row r="128" s="1" customFormat="1" ht="36.96" customHeight="1">
      <c r="B128" s="46"/>
      <c r="C128" s="85" t="s">
        <v>285</v>
      </c>
      <c r="D128" s="47"/>
      <c r="E128" s="47"/>
      <c r="F128" s="87">
        <f>F8</f>
        <v>0</v>
      </c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8"/>
    </row>
    <row r="129" s="1" customFormat="1" ht="6.96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8"/>
    </row>
    <row r="130" s="1" customFormat="1" ht="18" customHeight="1">
      <c r="B130" s="46"/>
      <c r="C130" s="38" t="s">
        <v>24</v>
      </c>
      <c r="D130" s="47"/>
      <c r="E130" s="47"/>
      <c r="F130" s="33">
        <f>F10</f>
        <v>0</v>
      </c>
      <c r="G130" s="47"/>
      <c r="H130" s="47"/>
      <c r="I130" s="47"/>
      <c r="J130" s="47"/>
      <c r="K130" s="38" t="s">
        <v>26</v>
      </c>
      <c r="L130" s="47"/>
      <c r="M130" s="90">
        <f>IF(O10="","",O10)</f>
        <v>0</v>
      </c>
      <c r="N130" s="90"/>
      <c r="O130" s="90"/>
      <c r="P130" s="90"/>
      <c r="Q130" s="47"/>
      <c r="R130" s="48"/>
    </row>
    <row r="131" s="1" customFormat="1" ht="6.96" customHeight="1">
      <c r="B131" s="46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8"/>
    </row>
    <row r="132" s="1" customFormat="1">
      <c r="B132" s="46"/>
      <c r="C132" s="38" t="s">
        <v>28</v>
      </c>
      <c r="D132" s="47"/>
      <c r="E132" s="47"/>
      <c r="F132" s="33">
        <f>E13</f>
        <v>0</v>
      </c>
      <c r="G132" s="47"/>
      <c r="H132" s="47"/>
      <c r="I132" s="47"/>
      <c r="J132" s="47"/>
      <c r="K132" s="38" t="s">
        <v>35</v>
      </c>
      <c r="L132" s="47"/>
      <c r="M132" s="33">
        <f>E19</f>
        <v>0</v>
      </c>
      <c r="N132" s="33"/>
      <c r="O132" s="33"/>
      <c r="P132" s="33"/>
      <c r="Q132" s="33"/>
      <c r="R132" s="48"/>
    </row>
    <row r="133" s="1" customFormat="1" ht="14.4" customHeight="1">
      <c r="B133" s="46"/>
      <c r="C133" s="38" t="s">
        <v>33</v>
      </c>
      <c r="D133" s="47"/>
      <c r="E133" s="47"/>
      <c r="F133" s="33">
        <f>IF(E16="","",E16)</f>
        <v>0</v>
      </c>
      <c r="G133" s="47"/>
      <c r="H133" s="47"/>
      <c r="I133" s="47"/>
      <c r="J133" s="47"/>
      <c r="K133" s="38" t="s">
        <v>37</v>
      </c>
      <c r="L133" s="47"/>
      <c r="M133" s="33">
        <f>E22</f>
        <v>0</v>
      </c>
      <c r="N133" s="33"/>
      <c r="O133" s="33"/>
      <c r="P133" s="33"/>
      <c r="Q133" s="33"/>
      <c r="R133" s="48"/>
    </row>
    <row r="134" s="1" customFormat="1" ht="10.32" customHeight="1">
      <c r="B134" s="46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8"/>
    </row>
    <row r="135" s="9" customFormat="1" ht="29.28" customHeight="1">
      <c r="B135" s="204"/>
      <c r="C135" s="205" t="s">
        <v>177</v>
      </c>
      <c r="D135" s="206" t="s">
        <v>178</v>
      </c>
      <c r="E135" s="206" t="s">
        <v>63</v>
      </c>
      <c r="F135" s="206" t="s">
        <v>179</v>
      </c>
      <c r="G135" s="206"/>
      <c r="H135" s="206"/>
      <c r="I135" s="206"/>
      <c r="J135" s="206" t="s">
        <v>180</v>
      </c>
      <c r="K135" s="206" t="s">
        <v>181</v>
      </c>
      <c r="L135" s="207" t="s">
        <v>182</v>
      </c>
      <c r="M135" s="207"/>
      <c r="N135" s="206" t="s">
        <v>157</v>
      </c>
      <c r="O135" s="206"/>
      <c r="P135" s="206"/>
      <c r="Q135" s="208"/>
      <c r="R135" s="209"/>
      <c r="T135" s="106" t="s">
        <v>183</v>
      </c>
      <c r="U135" s="107" t="s">
        <v>45</v>
      </c>
      <c r="V135" s="107" t="s">
        <v>184</v>
      </c>
      <c r="W135" s="107" t="s">
        <v>185</v>
      </c>
      <c r="X135" s="107" t="s">
        <v>186</v>
      </c>
      <c r="Y135" s="107" t="s">
        <v>187</v>
      </c>
      <c r="Z135" s="107" t="s">
        <v>188</v>
      </c>
      <c r="AA135" s="108" t="s">
        <v>189</v>
      </c>
    </row>
    <row r="136" s="1" customFormat="1" ht="29.28" customHeight="1">
      <c r="B136" s="46"/>
      <c r="C136" s="110" t="s">
        <v>154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210">
        <f>BK136</f>
        <v>0</v>
      </c>
      <c r="O136" s="211"/>
      <c r="P136" s="211"/>
      <c r="Q136" s="211"/>
      <c r="R136" s="48"/>
      <c r="T136" s="109"/>
      <c r="U136" s="67"/>
      <c r="V136" s="67"/>
      <c r="W136" s="212">
        <f>W137+W222+W363</f>
        <v>0</v>
      </c>
      <c r="X136" s="67"/>
      <c r="Y136" s="212">
        <f>Y137+Y222+Y363</f>
        <v>0</v>
      </c>
      <c r="Z136" s="67"/>
      <c r="AA136" s="213">
        <f>AA137+AA222+AA363</f>
        <v>0</v>
      </c>
      <c r="AT136" s="21" t="s">
        <v>80</v>
      </c>
      <c r="AU136" s="21" t="s">
        <v>159</v>
      </c>
      <c r="BK136" s="214">
        <f>BK137+BK222+BK363</f>
        <v>0</v>
      </c>
    </row>
    <row r="137" s="10" customFormat="1" ht="37.44" customHeight="1">
      <c r="B137" s="215"/>
      <c r="C137" s="216"/>
      <c r="D137" s="217" t="s">
        <v>287</v>
      </c>
      <c r="E137" s="217"/>
      <c r="F137" s="217"/>
      <c r="G137" s="217"/>
      <c r="H137" s="217"/>
      <c r="I137" s="217"/>
      <c r="J137" s="217"/>
      <c r="K137" s="217"/>
      <c r="L137" s="217"/>
      <c r="M137" s="217"/>
      <c r="N137" s="192">
        <f>BK137</f>
        <v>0</v>
      </c>
      <c r="O137" s="186"/>
      <c r="P137" s="186"/>
      <c r="Q137" s="186"/>
      <c r="R137" s="218"/>
      <c r="T137" s="219"/>
      <c r="U137" s="216"/>
      <c r="V137" s="216"/>
      <c r="W137" s="220">
        <f>W138+W143+W171+W189+W198+W220</f>
        <v>0</v>
      </c>
      <c r="X137" s="216"/>
      <c r="Y137" s="220">
        <f>Y138+Y143+Y171+Y189+Y198+Y220</f>
        <v>0</v>
      </c>
      <c r="Z137" s="216"/>
      <c r="AA137" s="221">
        <f>AA138+AA143+AA171+AA189+AA198+AA220</f>
        <v>0</v>
      </c>
      <c r="AR137" s="222" t="s">
        <v>89</v>
      </c>
      <c r="AT137" s="223" t="s">
        <v>80</v>
      </c>
      <c r="AU137" s="223" t="s">
        <v>81</v>
      </c>
      <c r="AY137" s="222" t="s">
        <v>191</v>
      </c>
      <c r="BK137" s="224">
        <f>BK138+BK143+BK171+BK189+BK198+BK220</f>
        <v>0</v>
      </c>
    </row>
    <row r="138" s="10" customFormat="1" ht="19.92" customHeight="1">
      <c r="B138" s="215"/>
      <c r="C138" s="216"/>
      <c r="D138" s="225" t="s">
        <v>413</v>
      </c>
      <c r="E138" s="225"/>
      <c r="F138" s="225"/>
      <c r="G138" s="225"/>
      <c r="H138" s="225"/>
      <c r="I138" s="225"/>
      <c r="J138" s="225"/>
      <c r="K138" s="225"/>
      <c r="L138" s="225"/>
      <c r="M138" s="225"/>
      <c r="N138" s="226">
        <f>BK138</f>
        <v>0</v>
      </c>
      <c r="O138" s="227"/>
      <c r="P138" s="227"/>
      <c r="Q138" s="227"/>
      <c r="R138" s="218"/>
      <c r="T138" s="219"/>
      <c r="U138" s="216"/>
      <c r="V138" s="216"/>
      <c r="W138" s="220">
        <f>SUM(W139:W142)</f>
        <v>0</v>
      </c>
      <c r="X138" s="216"/>
      <c r="Y138" s="220">
        <f>SUM(Y139:Y142)</f>
        <v>0</v>
      </c>
      <c r="Z138" s="216"/>
      <c r="AA138" s="221">
        <f>SUM(AA139:AA142)</f>
        <v>0</v>
      </c>
      <c r="AR138" s="222" t="s">
        <v>89</v>
      </c>
      <c r="AT138" s="223" t="s">
        <v>80</v>
      </c>
      <c r="AU138" s="223" t="s">
        <v>89</v>
      </c>
      <c r="AY138" s="222" t="s">
        <v>191</v>
      </c>
      <c r="BK138" s="224">
        <f>SUM(BK139:BK142)</f>
        <v>0</v>
      </c>
    </row>
    <row r="139" s="1" customFormat="1" ht="38.25" customHeight="1">
      <c r="B139" s="46"/>
      <c r="C139" s="228" t="s">
        <v>89</v>
      </c>
      <c r="D139" s="228" t="s">
        <v>192</v>
      </c>
      <c r="E139" s="229" t="s">
        <v>1264</v>
      </c>
      <c r="F139" s="230" t="s">
        <v>1265</v>
      </c>
      <c r="G139" s="230"/>
      <c r="H139" s="230"/>
      <c r="I139" s="230"/>
      <c r="J139" s="231" t="s">
        <v>304</v>
      </c>
      <c r="K139" s="232">
        <v>9.0719999999999992</v>
      </c>
      <c r="L139" s="233">
        <v>0</v>
      </c>
      <c r="M139" s="234"/>
      <c r="N139" s="235">
        <f>ROUND(L139*K139,2)</f>
        <v>0</v>
      </c>
      <c r="O139" s="235"/>
      <c r="P139" s="235"/>
      <c r="Q139" s="235"/>
      <c r="R139" s="48"/>
      <c r="T139" s="236" t="s">
        <v>22</v>
      </c>
      <c r="U139" s="56" t="s">
        <v>46</v>
      </c>
      <c r="V139" s="47"/>
      <c r="W139" s="237">
        <f>V139*K139</f>
        <v>0</v>
      </c>
      <c r="X139" s="237">
        <v>0.90802000000000005</v>
      </c>
      <c r="Y139" s="237">
        <f>X139*K139</f>
        <v>0</v>
      </c>
      <c r="Z139" s="237">
        <v>0</v>
      </c>
      <c r="AA139" s="238">
        <f>Z139*K139</f>
        <v>0</v>
      </c>
      <c r="AR139" s="21" t="s">
        <v>205</v>
      </c>
      <c r="AT139" s="21" t="s">
        <v>192</v>
      </c>
      <c r="AU139" s="21" t="s">
        <v>96</v>
      </c>
      <c r="AY139" s="21" t="s">
        <v>191</v>
      </c>
      <c r="BE139" s="152">
        <f>IF(U139="základní",N139,0)</f>
        <v>0</v>
      </c>
      <c r="BF139" s="152">
        <f>IF(U139="snížená",N139,0)</f>
        <v>0</v>
      </c>
      <c r="BG139" s="152">
        <f>IF(U139="zákl. přenesená",N139,0)</f>
        <v>0</v>
      </c>
      <c r="BH139" s="152">
        <f>IF(U139="sníž. přenesená",N139,0)</f>
        <v>0</v>
      </c>
      <c r="BI139" s="152">
        <f>IF(U139="nulová",N139,0)</f>
        <v>0</v>
      </c>
      <c r="BJ139" s="21" t="s">
        <v>89</v>
      </c>
      <c r="BK139" s="152">
        <f>ROUND(L139*K139,2)</f>
        <v>0</v>
      </c>
      <c r="BL139" s="21" t="s">
        <v>205</v>
      </c>
      <c r="BM139" s="21" t="s">
        <v>1266</v>
      </c>
    </row>
    <row r="140" s="1" customFormat="1" ht="16.5" customHeight="1">
      <c r="B140" s="46"/>
      <c r="C140" s="47"/>
      <c r="D140" s="47"/>
      <c r="E140" s="47"/>
      <c r="F140" s="258" t="s">
        <v>1267</v>
      </c>
      <c r="G140" s="67"/>
      <c r="H140" s="67"/>
      <c r="I140" s="67"/>
      <c r="J140" s="47"/>
      <c r="K140" s="47"/>
      <c r="L140" s="47"/>
      <c r="M140" s="47"/>
      <c r="N140" s="47"/>
      <c r="O140" s="47"/>
      <c r="P140" s="47"/>
      <c r="Q140" s="47"/>
      <c r="R140" s="48"/>
      <c r="T140" s="197"/>
      <c r="U140" s="47"/>
      <c r="V140" s="47"/>
      <c r="W140" s="47"/>
      <c r="X140" s="47"/>
      <c r="Y140" s="47"/>
      <c r="Z140" s="47"/>
      <c r="AA140" s="100"/>
      <c r="AT140" s="21" t="s">
        <v>312</v>
      </c>
      <c r="AU140" s="21" t="s">
        <v>96</v>
      </c>
    </row>
    <row r="141" s="1" customFormat="1" ht="38.25" customHeight="1">
      <c r="B141" s="46"/>
      <c r="C141" s="228" t="s">
        <v>96</v>
      </c>
      <c r="D141" s="228" t="s">
        <v>192</v>
      </c>
      <c r="E141" s="229" t="s">
        <v>1268</v>
      </c>
      <c r="F141" s="230" t="s">
        <v>1269</v>
      </c>
      <c r="G141" s="230"/>
      <c r="H141" s="230"/>
      <c r="I141" s="230"/>
      <c r="J141" s="231" t="s">
        <v>304</v>
      </c>
      <c r="K141" s="232">
        <v>38.118000000000002</v>
      </c>
      <c r="L141" s="233">
        <v>0</v>
      </c>
      <c r="M141" s="234"/>
      <c r="N141" s="235">
        <f>ROUND(L141*K141,2)</f>
        <v>0</v>
      </c>
      <c r="O141" s="235"/>
      <c r="P141" s="235"/>
      <c r="Q141" s="235"/>
      <c r="R141" s="48"/>
      <c r="T141" s="236" t="s">
        <v>22</v>
      </c>
      <c r="U141" s="56" t="s">
        <v>46</v>
      </c>
      <c r="V141" s="47"/>
      <c r="W141" s="237">
        <f>V141*K141</f>
        <v>0</v>
      </c>
      <c r="X141" s="237">
        <v>0.26758999999999999</v>
      </c>
      <c r="Y141" s="237">
        <f>X141*K141</f>
        <v>0</v>
      </c>
      <c r="Z141" s="237">
        <v>0</v>
      </c>
      <c r="AA141" s="238">
        <f>Z141*K141</f>
        <v>0</v>
      </c>
      <c r="AR141" s="21" t="s">
        <v>205</v>
      </c>
      <c r="AT141" s="21" t="s">
        <v>192</v>
      </c>
      <c r="AU141" s="21" t="s">
        <v>96</v>
      </c>
      <c r="AY141" s="21" t="s">
        <v>191</v>
      </c>
      <c r="BE141" s="152">
        <f>IF(U141="základní",N141,0)</f>
        <v>0</v>
      </c>
      <c r="BF141" s="152">
        <f>IF(U141="snížená",N141,0)</f>
        <v>0</v>
      </c>
      <c r="BG141" s="152">
        <f>IF(U141="zákl. přenesená",N141,0)</f>
        <v>0</v>
      </c>
      <c r="BH141" s="152">
        <f>IF(U141="sníž. přenesená",N141,0)</f>
        <v>0</v>
      </c>
      <c r="BI141" s="152">
        <f>IF(U141="nulová",N141,0)</f>
        <v>0</v>
      </c>
      <c r="BJ141" s="21" t="s">
        <v>89</v>
      </c>
      <c r="BK141" s="152">
        <f>ROUND(L141*K141,2)</f>
        <v>0</v>
      </c>
      <c r="BL141" s="21" t="s">
        <v>205</v>
      </c>
      <c r="BM141" s="21" t="s">
        <v>1270</v>
      </c>
    </row>
    <row r="142" s="1" customFormat="1" ht="24" customHeight="1">
      <c r="B142" s="46"/>
      <c r="C142" s="47"/>
      <c r="D142" s="47"/>
      <c r="E142" s="47"/>
      <c r="F142" s="258" t="s">
        <v>1271</v>
      </c>
      <c r="G142" s="67"/>
      <c r="H142" s="67"/>
      <c r="I142" s="67"/>
      <c r="J142" s="47"/>
      <c r="K142" s="47"/>
      <c r="L142" s="47"/>
      <c r="M142" s="47"/>
      <c r="N142" s="47"/>
      <c r="O142" s="47"/>
      <c r="P142" s="47"/>
      <c r="Q142" s="47"/>
      <c r="R142" s="48"/>
      <c r="T142" s="197"/>
      <c r="U142" s="47"/>
      <c r="V142" s="47"/>
      <c r="W142" s="47"/>
      <c r="X142" s="47"/>
      <c r="Y142" s="47"/>
      <c r="Z142" s="47"/>
      <c r="AA142" s="100"/>
      <c r="AT142" s="21" t="s">
        <v>312</v>
      </c>
      <c r="AU142" s="21" t="s">
        <v>96</v>
      </c>
    </row>
    <row r="143" s="10" customFormat="1" ht="29.88" customHeight="1">
      <c r="B143" s="215"/>
      <c r="C143" s="216"/>
      <c r="D143" s="225" t="s">
        <v>1256</v>
      </c>
      <c r="E143" s="225"/>
      <c r="F143" s="225"/>
      <c r="G143" s="225"/>
      <c r="H143" s="225"/>
      <c r="I143" s="225"/>
      <c r="J143" s="225"/>
      <c r="K143" s="225"/>
      <c r="L143" s="225"/>
      <c r="M143" s="225"/>
      <c r="N143" s="226">
        <f>BK143</f>
        <v>0</v>
      </c>
      <c r="O143" s="227"/>
      <c r="P143" s="227"/>
      <c r="Q143" s="227"/>
      <c r="R143" s="218"/>
      <c r="T143" s="219"/>
      <c r="U143" s="216"/>
      <c r="V143" s="216"/>
      <c r="W143" s="220">
        <f>SUM(W144:W170)</f>
        <v>0</v>
      </c>
      <c r="X143" s="216"/>
      <c r="Y143" s="220">
        <f>SUM(Y144:Y170)</f>
        <v>0</v>
      </c>
      <c r="Z143" s="216"/>
      <c r="AA143" s="221">
        <f>SUM(AA144:AA170)</f>
        <v>0</v>
      </c>
      <c r="AR143" s="222" t="s">
        <v>89</v>
      </c>
      <c r="AT143" s="223" t="s">
        <v>80</v>
      </c>
      <c r="AU143" s="223" t="s">
        <v>89</v>
      </c>
      <c r="AY143" s="222" t="s">
        <v>191</v>
      </c>
      <c r="BK143" s="224">
        <f>SUM(BK144:BK170)</f>
        <v>0</v>
      </c>
    </row>
    <row r="144" s="1" customFormat="1" ht="25.5" customHeight="1">
      <c r="B144" s="46"/>
      <c r="C144" s="228" t="s">
        <v>201</v>
      </c>
      <c r="D144" s="228" t="s">
        <v>192</v>
      </c>
      <c r="E144" s="229" t="s">
        <v>1272</v>
      </c>
      <c r="F144" s="230" t="s">
        <v>1273</v>
      </c>
      <c r="G144" s="230"/>
      <c r="H144" s="230"/>
      <c r="I144" s="230"/>
      <c r="J144" s="231" t="s">
        <v>304</v>
      </c>
      <c r="K144" s="232">
        <v>177.38</v>
      </c>
      <c r="L144" s="233">
        <v>0</v>
      </c>
      <c r="M144" s="234"/>
      <c r="N144" s="235">
        <f>ROUND(L144*K144,2)</f>
        <v>0</v>
      </c>
      <c r="O144" s="235"/>
      <c r="P144" s="235"/>
      <c r="Q144" s="235"/>
      <c r="R144" s="48"/>
      <c r="T144" s="236" t="s">
        <v>22</v>
      </c>
      <c r="U144" s="56" t="s">
        <v>46</v>
      </c>
      <c r="V144" s="47"/>
      <c r="W144" s="237">
        <f>V144*K144</f>
        <v>0</v>
      </c>
      <c r="X144" s="237">
        <v>0.00025999999999999998</v>
      </c>
      <c r="Y144" s="237">
        <f>X144*K144</f>
        <v>0</v>
      </c>
      <c r="Z144" s="237">
        <v>0</v>
      </c>
      <c r="AA144" s="238">
        <f>Z144*K144</f>
        <v>0</v>
      </c>
      <c r="AR144" s="21" t="s">
        <v>205</v>
      </c>
      <c r="AT144" s="21" t="s">
        <v>192</v>
      </c>
      <c r="AU144" s="21" t="s">
        <v>96</v>
      </c>
      <c r="AY144" s="21" t="s">
        <v>191</v>
      </c>
      <c r="BE144" s="152">
        <f>IF(U144="základní",N144,0)</f>
        <v>0</v>
      </c>
      <c r="BF144" s="152">
        <f>IF(U144="snížená",N144,0)</f>
        <v>0</v>
      </c>
      <c r="BG144" s="152">
        <f>IF(U144="zákl. přenesená",N144,0)</f>
        <v>0</v>
      </c>
      <c r="BH144" s="152">
        <f>IF(U144="sníž. přenesená",N144,0)</f>
        <v>0</v>
      </c>
      <c r="BI144" s="152">
        <f>IF(U144="nulová",N144,0)</f>
        <v>0</v>
      </c>
      <c r="BJ144" s="21" t="s">
        <v>89</v>
      </c>
      <c r="BK144" s="152">
        <f>ROUND(L144*K144,2)</f>
        <v>0</v>
      </c>
      <c r="BL144" s="21" t="s">
        <v>205</v>
      </c>
      <c r="BM144" s="21" t="s">
        <v>1274</v>
      </c>
    </row>
    <row r="145" s="1" customFormat="1" ht="38.25" customHeight="1">
      <c r="B145" s="46"/>
      <c r="C145" s="228" t="s">
        <v>205</v>
      </c>
      <c r="D145" s="228" t="s">
        <v>192</v>
      </c>
      <c r="E145" s="229" t="s">
        <v>1275</v>
      </c>
      <c r="F145" s="230" t="s">
        <v>1276</v>
      </c>
      <c r="G145" s="230"/>
      <c r="H145" s="230"/>
      <c r="I145" s="230"/>
      <c r="J145" s="231" t="s">
        <v>304</v>
      </c>
      <c r="K145" s="232">
        <v>177.38</v>
      </c>
      <c r="L145" s="233">
        <v>0</v>
      </c>
      <c r="M145" s="234"/>
      <c r="N145" s="235">
        <f>ROUND(L145*K145,2)</f>
        <v>0</v>
      </c>
      <c r="O145" s="235"/>
      <c r="P145" s="235"/>
      <c r="Q145" s="235"/>
      <c r="R145" s="48"/>
      <c r="T145" s="236" t="s">
        <v>22</v>
      </c>
      <c r="U145" s="56" t="s">
        <v>46</v>
      </c>
      <c r="V145" s="47"/>
      <c r="W145" s="237">
        <f>V145*K145</f>
        <v>0</v>
      </c>
      <c r="X145" s="237">
        <v>0.01103</v>
      </c>
      <c r="Y145" s="237">
        <f>X145*K145</f>
        <v>0</v>
      </c>
      <c r="Z145" s="237">
        <v>0</v>
      </c>
      <c r="AA145" s="238">
        <f>Z145*K145</f>
        <v>0</v>
      </c>
      <c r="AR145" s="21" t="s">
        <v>205</v>
      </c>
      <c r="AT145" s="21" t="s">
        <v>192</v>
      </c>
      <c r="AU145" s="21" t="s">
        <v>96</v>
      </c>
      <c r="AY145" s="21" t="s">
        <v>191</v>
      </c>
      <c r="BE145" s="152">
        <f>IF(U145="základní",N145,0)</f>
        <v>0</v>
      </c>
      <c r="BF145" s="152">
        <f>IF(U145="snížená",N145,0)</f>
        <v>0</v>
      </c>
      <c r="BG145" s="152">
        <f>IF(U145="zákl. přenesená",N145,0)</f>
        <v>0</v>
      </c>
      <c r="BH145" s="152">
        <f>IF(U145="sníž. přenesená",N145,0)</f>
        <v>0</v>
      </c>
      <c r="BI145" s="152">
        <f>IF(U145="nulová",N145,0)</f>
        <v>0</v>
      </c>
      <c r="BJ145" s="21" t="s">
        <v>89</v>
      </c>
      <c r="BK145" s="152">
        <f>ROUND(L145*K145,2)</f>
        <v>0</v>
      </c>
      <c r="BL145" s="21" t="s">
        <v>205</v>
      </c>
      <c r="BM145" s="21" t="s">
        <v>1277</v>
      </c>
    </row>
    <row r="146" s="1" customFormat="1" ht="38.25" customHeight="1">
      <c r="B146" s="46"/>
      <c r="C146" s="228" t="s">
        <v>190</v>
      </c>
      <c r="D146" s="228" t="s">
        <v>192</v>
      </c>
      <c r="E146" s="229" t="s">
        <v>1278</v>
      </c>
      <c r="F146" s="230" t="s">
        <v>1279</v>
      </c>
      <c r="G146" s="230"/>
      <c r="H146" s="230"/>
      <c r="I146" s="230"/>
      <c r="J146" s="231" t="s">
        <v>304</v>
      </c>
      <c r="K146" s="232">
        <v>177.38</v>
      </c>
      <c r="L146" s="233">
        <v>0</v>
      </c>
      <c r="M146" s="234"/>
      <c r="N146" s="235">
        <f>ROUND(L146*K146,2)</f>
        <v>0</v>
      </c>
      <c r="O146" s="235"/>
      <c r="P146" s="235"/>
      <c r="Q146" s="235"/>
      <c r="R146" s="48"/>
      <c r="T146" s="236" t="s">
        <v>22</v>
      </c>
      <c r="U146" s="56" t="s">
        <v>46</v>
      </c>
      <c r="V146" s="47"/>
      <c r="W146" s="237">
        <f>V146*K146</f>
        <v>0</v>
      </c>
      <c r="X146" s="237">
        <v>0.0055199999999999997</v>
      </c>
      <c r="Y146" s="237">
        <f>X146*K146</f>
        <v>0</v>
      </c>
      <c r="Z146" s="237">
        <v>0</v>
      </c>
      <c r="AA146" s="238">
        <f>Z146*K146</f>
        <v>0</v>
      </c>
      <c r="AR146" s="21" t="s">
        <v>205</v>
      </c>
      <c r="AT146" s="21" t="s">
        <v>192</v>
      </c>
      <c r="AU146" s="21" t="s">
        <v>96</v>
      </c>
      <c r="AY146" s="21" t="s">
        <v>191</v>
      </c>
      <c r="BE146" s="152">
        <f>IF(U146="základní",N146,0)</f>
        <v>0</v>
      </c>
      <c r="BF146" s="152">
        <f>IF(U146="snížená",N146,0)</f>
        <v>0</v>
      </c>
      <c r="BG146" s="152">
        <f>IF(U146="zákl. přenesená",N146,0)</f>
        <v>0</v>
      </c>
      <c r="BH146" s="152">
        <f>IF(U146="sníž. přenesená",N146,0)</f>
        <v>0</v>
      </c>
      <c r="BI146" s="152">
        <f>IF(U146="nulová",N146,0)</f>
        <v>0</v>
      </c>
      <c r="BJ146" s="21" t="s">
        <v>89</v>
      </c>
      <c r="BK146" s="152">
        <f>ROUND(L146*K146,2)</f>
        <v>0</v>
      </c>
      <c r="BL146" s="21" t="s">
        <v>205</v>
      </c>
      <c r="BM146" s="21" t="s">
        <v>1280</v>
      </c>
    </row>
    <row r="147" s="1" customFormat="1" ht="25.5" customHeight="1">
      <c r="B147" s="46"/>
      <c r="C147" s="228" t="s">
        <v>212</v>
      </c>
      <c r="D147" s="228" t="s">
        <v>192</v>
      </c>
      <c r="E147" s="229" t="s">
        <v>1281</v>
      </c>
      <c r="F147" s="230" t="s">
        <v>1282</v>
      </c>
      <c r="G147" s="230"/>
      <c r="H147" s="230"/>
      <c r="I147" s="230"/>
      <c r="J147" s="231" t="s">
        <v>304</v>
      </c>
      <c r="K147" s="232">
        <v>26.609999999999999</v>
      </c>
      <c r="L147" s="233">
        <v>0</v>
      </c>
      <c r="M147" s="234"/>
      <c r="N147" s="235">
        <f>ROUND(L147*K147,2)</f>
        <v>0</v>
      </c>
      <c r="O147" s="235"/>
      <c r="P147" s="235"/>
      <c r="Q147" s="235"/>
      <c r="R147" s="48"/>
      <c r="T147" s="236" t="s">
        <v>22</v>
      </c>
      <c r="U147" s="56" t="s">
        <v>46</v>
      </c>
      <c r="V147" s="47"/>
      <c r="W147" s="237">
        <f>V147*K147</f>
        <v>0</v>
      </c>
      <c r="X147" s="237">
        <v>0.00109</v>
      </c>
      <c r="Y147" s="237">
        <f>X147*K147</f>
        <v>0</v>
      </c>
      <c r="Z147" s="237">
        <v>0</v>
      </c>
      <c r="AA147" s="238">
        <f>Z147*K147</f>
        <v>0</v>
      </c>
      <c r="AR147" s="21" t="s">
        <v>205</v>
      </c>
      <c r="AT147" s="21" t="s">
        <v>192</v>
      </c>
      <c r="AU147" s="21" t="s">
        <v>96</v>
      </c>
      <c r="AY147" s="21" t="s">
        <v>191</v>
      </c>
      <c r="BE147" s="152">
        <f>IF(U147="základní",N147,0)</f>
        <v>0</v>
      </c>
      <c r="BF147" s="152">
        <f>IF(U147="snížená",N147,0)</f>
        <v>0</v>
      </c>
      <c r="BG147" s="152">
        <f>IF(U147="zákl. přenesená",N147,0)</f>
        <v>0</v>
      </c>
      <c r="BH147" s="152">
        <f>IF(U147="sníž. přenesená",N147,0)</f>
        <v>0</v>
      </c>
      <c r="BI147" s="152">
        <f>IF(U147="nulová",N147,0)</f>
        <v>0</v>
      </c>
      <c r="BJ147" s="21" t="s">
        <v>89</v>
      </c>
      <c r="BK147" s="152">
        <f>ROUND(L147*K147,2)</f>
        <v>0</v>
      </c>
      <c r="BL147" s="21" t="s">
        <v>205</v>
      </c>
      <c r="BM147" s="21" t="s">
        <v>1283</v>
      </c>
    </row>
    <row r="148" s="1" customFormat="1" ht="24" customHeight="1">
      <c r="B148" s="46"/>
      <c r="C148" s="47"/>
      <c r="D148" s="47"/>
      <c r="E148" s="47"/>
      <c r="F148" s="258" t="s">
        <v>1284</v>
      </c>
      <c r="G148" s="67"/>
      <c r="H148" s="67"/>
      <c r="I148" s="67"/>
      <c r="J148" s="47"/>
      <c r="K148" s="47"/>
      <c r="L148" s="47"/>
      <c r="M148" s="47"/>
      <c r="N148" s="47"/>
      <c r="O148" s="47"/>
      <c r="P148" s="47"/>
      <c r="Q148" s="47"/>
      <c r="R148" s="48"/>
      <c r="T148" s="197"/>
      <c r="U148" s="47"/>
      <c r="V148" s="47"/>
      <c r="W148" s="47"/>
      <c r="X148" s="47"/>
      <c r="Y148" s="47"/>
      <c r="Z148" s="47"/>
      <c r="AA148" s="100"/>
      <c r="AT148" s="21" t="s">
        <v>312</v>
      </c>
      <c r="AU148" s="21" t="s">
        <v>96</v>
      </c>
    </row>
    <row r="149" s="1" customFormat="1" ht="25.5" customHeight="1">
      <c r="B149" s="46"/>
      <c r="C149" s="228" t="s">
        <v>216</v>
      </c>
      <c r="D149" s="228" t="s">
        <v>192</v>
      </c>
      <c r="E149" s="229" t="s">
        <v>1285</v>
      </c>
      <c r="F149" s="230" t="s">
        <v>1286</v>
      </c>
      <c r="G149" s="230"/>
      <c r="H149" s="230"/>
      <c r="I149" s="230"/>
      <c r="J149" s="231" t="s">
        <v>304</v>
      </c>
      <c r="K149" s="232">
        <v>108.27</v>
      </c>
      <c r="L149" s="233">
        <v>0</v>
      </c>
      <c r="M149" s="234"/>
      <c r="N149" s="235">
        <f>ROUND(L149*K149,2)</f>
        <v>0</v>
      </c>
      <c r="O149" s="235"/>
      <c r="P149" s="235"/>
      <c r="Q149" s="235"/>
      <c r="R149" s="48"/>
      <c r="T149" s="236" t="s">
        <v>22</v>
      </c>
      <c r="U149" s="56" t="s">
        <v>46</v>
      </c>
      <c r="V149" s="47"/>
      <c r="W149" s="237">
        <f>V149*K149</f>
        <v>0</v>
      </c>
      <c r="X149" s="237">
        <v>0.0073499999999999998</v>
      </c>
      <c r="Y149" s="237">
        <f>X149*K149</f>
        <v>0</v>
      </c>
      <c r="Z149" s="237">
        <v>0</v>
      </c>
      <c r="AA149" s="238">
        <f>Z149*K149</f>
        <v>0</v>
      </c>
      <c r="AR149" s="21" t="s">
        <v>205</v>
      </c>
      <c r="AT149" s="21" t="s">
        <v>192</v>
      </c>
      <c r="AU149" s="21" t="s">
        <v>96</v>
      </c>
      <c r="AY149" s="21" t="s">
        <v>191</v>
      </c>
      <c r="BE149" s="152">
        <f>IF(U149="základní",N149,0)</f>
        <v>0</v>
      </c>
      <c r="BF149" s="152">
        <f>IF(U149="snížená",N149,0)</f>
        <v>0</v>
      </c>
      <c r="BG149" s="152">
        <f>IF(U149="zákl. přenesená",N149,0)</f>
        <v>0</v>
      </c>
      <c r="BH149" s="152">
        <f>IF(U149="sníž. přenesená",N149,0)</f>
        <v>0</v>
      </c>
      <c r="BI149" s="152">
        <f>IF(U149="nulová",N149,0)</f>
        <v>0</v>
      </c>
      <c r="BJ149" s="21" t="s">
        <v>89</v>
      </c>
      <c r="BK149" s="152">
        <f>ROUND(L149*K149,2)</f>
        <v>0</v>
      </c>
      <c r="BL149" s="21" t="s">
        <v>205</v>
      </c>
      <c r="BM149" s="21" t="s">
        <v>1287</v>
      </c>
    </row>
    <row r="150" s="1" customFormat="1" ht="16.5" customHeight="1">
      <c r="B150" s="46"/>
      <c r="C150" s="47"/>
      <c r="D150" s="47"/>
      <c r="E150" s="47"/>
      <c r="F150" s="258" t="s">
        <v>1288</v>
      </c>
      <c r="G150" s="67"/>
      <c r="H150" s="67"/>
      <c r="I150" s="67"/>
      <c r="J150" s="47"/>
      <c r="K150" s="47"/>
      <c r="L150" s="47"/>
      <c r="M150" s="47"/>
      <c r="N150" s="47"/>
      <c r="O150" s="47"/>
      <c r="P150" s="47"/>
      <c r="Q150" s="47"/>
      <c r="R150" s="48"/>
      <c r="T150" s="197"/>
      <c r="U150" s="47"/>
      <c r="V150" s="47"/>
      <c r="W150" s="47"/>
      <c r="X150" s="47"/>
      <c r="Y150" s="47"/>
      <c r="Z150" s="47"/>
      <c r="AA150" s="100"/>
      <c r="AT150" s="21" t="s">
        <v>312</v>
      </c>
      <c r="AU150" s="21" t="s">
        <v>96</v>
      </c>
    </row>
    <row r="151" s="1" customFormat="1" ht="25.5" customHeight="1">
      <c r="B151" s="46"/>
      <c r="C151" s="228" t="s">
        <v>220</v>
      </c>
      <c r="D151" s="228" t="s">
        <v>192</v>
      </c>
      <c r="E151" s="229" t="s">
        <v>1289</v>
      </c>
      <c r="F151" s="230" t="s">
        <v>1290</v>
      </c>
      <c r="G151" s="230"/>
      <c r="H151" s="230"/>
      <c r="I151" s="230"/>
      <c r="J151" s="231" t="s">
        <v>304</v>
      </c>
      <c r="K151" s="232">
        <v>108.27</v>
      </c>
      <c r="L151" s="233">
        <v>0</v>
      </c>
      <c r="M151" s="234"/>
      <c r="N151" s="235">
        <f>ROUND(L151*K151,2)</f>
        <v>0</v>
      </c>
      <c r="O151" s="235"/>
      <c r="P151" s="235"/>
      <c r="Q151" s="235"/>
      <c r="R151" s="48"/>
      <c r="T151" s="236" t="s">
        <v>22</v>
      </c>
      <c r="U151" s="56" t="s">
        <v>46</v>
      </c>
      <c r="V151" s="47"/>
      <c r="W151" s="237">
        <f>V151*K151</f>
        <v>0</v>
      </c>
      <c r="X151" s="237">
        <v>0.0049399999999999999</v>
      </c>
      <c r="Y151" s="237">
        <f>X151*K151</f>
        <v>0</v>
      </c>
      <c r="Z151" s="237">
        <v>0</v>
      </c>
      <c r="AA151" s="238">
        <f>Z151*K151</f>
        <v>0</v>
      </c>
      <c r="AR151" s="21" t="s">
        <v>205</v>
      </c>
      <c r="AT151" s="21" t="s">
        <v>192</v>
      </c>
      <c r="AU151" s="21" t="s">
        <v>96</v>
      </c>
      <c r="AY151" s="21" t="s">
        <v>191</v>
      </c>
      <c r="BE151" s="152">
        <f>IF(U151="základní",N151,0)</f>
        <v>0</v>
      </c>
      <c r="BF151" s="152">
        <f>IF(U151="snížená",N151,0)</f>
        <v>0</v>
      </c>
      <c r="BG151" s="152">
        <f>IF(U151="zákl. přenesená",N151,0)</f>
        <v>0</v>
      </c>
      <c r="BH151" s="152">
        <f>IF(U151="sníž. přenesená",N151,0)</f>
        <v>0</v>
      </c>
      <c r="BI151" s="152">
        <f>IF(U151="nulová",N151,0)</f>
        <v>0</v>
      </c>
      <c r="BJ151" s="21" t="s">
        <v>89</v>
      </c>
      <c r="BK151" s="152">
        <f>ROUND(L151*K151,2)</f>
        <v>0</v>
      </c>
      <c r="BL151" s="21" t="s">
        <v>205</v>
      </c>
      <c r="BM151" s="21" t="s">
        <v>1291</v>
      </c>
    </row>
    <row r="152" s="1" customFormat="1" ht="16.5" customHeight="1">
      <c r="B152" s="46"/>
      <c r="C152" s="47"/>
      <c r="D152" s="47"/>
      <c r="E152" s="47"/>
      <c r="F152" s="258" t="s">
        <v>1288</v>
      </c>
      <c r="G152" s="67"/>
      <c r="H152" s="67"/>
      <c r="I152" s="67"/>
      <c r="J152" s="47"/>
      <c r="K152" s="47"/>
      <c r="L152" s="47"/>
      <c r="M152" s="47"/>
      <c r="N152" s="47"/>
      <c r="O152" s="47"/>
      <c r="P152" s="47"/>
      <c r="Q152" s="47"/>
      <c r="R152" s="48"/>
      <c r="T152" s="197"/>
      <c r="U152" s="47"/>
      <c r="V152" s="47"/>
      <c r="W152" s="47"/>
      <c r="X152" s="47"/>
      <c r="Y152" s="47"/>
      <c r="Z152" s="47"/>
      <c r="AA152" s="100"/>
      <c r="AT152" s="21" t="s">
        <v>312</v>
      </c>
      <c r="AU152" s="21" t="s">
        <v>96</v>
      </c>
    </row>
    <row r="153" s="1" customFormat="1" ht="25.5" customHeight="1">
      <c r="B153" s="46"/>
      <c r="C153" s="228" t="s">
        <v>224</v>
      </c>
      <c r="D153" s="228" t="s">
        <v>192</v>
      </c>
      <c r="E153" s="229" t="s">
        <v>1292</v>
      </c>
      <c r="F153" s="230" t="s">
        <v>1293</v>
      </c>
      <c r="G153" s="230"/>
      <c r="H153" s="230"/>
      <c r="I153" s="230"/>
      <c r="J153" s="231" t="s">
        <v>304</v>
      </c>
      <c r="K153" s="232">
        <v>108.27</v>
      </c>
      <c r="L153" s="233">
        <v>0</v>
      </c>
      <c r="M153" s="234"/>
      <c r="N153" s="235">
        <f>ROUND(L153*K153,2)</f>
        <v>0</v>
      </c>
      <c r="O153" s="235"/>
      <c r="P153" s="235"/>
      <c r="Q153" s="235"/>
      <c r="R153" s="48"/>
      <c r="T153" s="236" t="s">
        <v>22</v>
      </c>
      <c r="U153" s="56" t="s">
        <v>46</v>
      </c>
      <c r="V153" s="47"/>
      <c r="W153" s="237">
        <f>V153*K153</f>
        <v>0</v>
      </c>
      <c r="X153" s="237">
        <v>0.021000000000000001</v>
      </c>
      <c r="Y153" s="237">
        <f>X153*K153</f>
        <v>0</v>
      </c>
      <c r="Z153" s="237">
        <v>0</v>
      </c>
      <c r="AA153" s="238">
        <f>Z153*K153</f>
        <v>0</v>
      </c>
      <c r="AR153" s="21" t="s">
        <v>205</v>
      </c>
      <c r="AT153" s="21" t="s">
        <v>192</v>
      </c>
      <c r="AU153" s="21" t="s">
        <v>96</v>
      </c>
      <c r="AY153" s="21" t="s">
        <v>191</v>
      </c>
      <c r="BE153" s="152">
        <f>IF(U153="základní",N153,0)</f>
        <v>0</v>
      </c>
      <c r="BF153" s="152">
        <f>IF(U153="snížená",N153,0)</f>
        <v>0</v>
      </c>
      <c r="BG153" s="152">
        <f>IF(U153="zákl. přenesená",N153,0)</f>
        <v>0</v>
      </c>
      <c r="BH153" s="152">
        <f>IF(U153="sníž. přenesená",N153,0)</f>
        <v>0</v>
      </c>
      <c r="BI153" s="152">
        <f>IF(U153="nulová",N153,0)</f>
        <v>0</v>
      </c>
      <c r="BJ153" s="21" t="s">
        <v>89</v>
      </c>
      <c r="BK153" s="152">
        <f>ROUND(L153*K153,2)</f>
        <v>0</v>
      </c>
      <c r="BL153" s="21" t="s">
        <v>205</v>
      </c>
      <c r="BM153" s="21" t="s">
        <v>1294</v>
      </c>
    </row>
    <row r="154" s="1" customFormat="1" ht="16.5" customHeight="1">
      <c r="B154" s="46"/>
      <c r="C154" s="47"/>
      <c r="D154" s="47"/>
      <c r="E154" s="47"/>
      <c r="F154" s="258" t="s">
        <v>1288</v>
      </c>
      <c r="G154" s="67"/>
      <c r="H154" s="67"/>
      <c r="I154" s="67"/>
      <c r="J154" s="47"/>
      <c r="K154" s="47"/>
      <c r="L154" s="47"/>
      <c r="M154" s="47"/>
      <c r="N154" s="47"/>
      <c r="O154" s="47"/>
      <c r="P154" s="47"/>
      <c r="Q154" s="47"/>
      <c r="R154" s="48"/>
      <c r="T154" s="197"/>
      <c r="U154" s="47"/>
      <c r="V154" s="47"/>
      <c r="W154" s="47"/>
      <c r="X154" s="47"/>
      <c r="Y154" s="47"/>
      <c r="Z154" s="47"/>
      <c r="AA154" s="100"/>
      <c r="AT154" s="21" t="s">
        <v>312</v>
      </c>
      <c r="AU154" s="21" t="s">
        <v>96</v>
      </c>
    </row>
    <row r="155" s="1" customFormat="1" ht="38.25" customHeight="1">
      <c r="B155" s="46"/>
      <c r="C155" s="228" t="s">
        <v>228</v>
      </c>
      <c r="D155" s="228" t="s">
        <v>192</v>
      </c>
      <c r="E155" s="229" t="s">
        <v>1295</v>
      </c>
      <c r="F155" s="230" t="s">
        <v>1296</v>
      </c>
      <c r="G155" s="230"/>
      <c r="H155" s="230"/>
      <c r="I155" s="230"/>
      <c r="J155" s="231" t="s">
        <v>304</v>
      </c>
      <c r="K155" s="232">
        <v>216.53999999999999</v>
      </c>
      <c r="L155" s="233">
        <v>0</v>
      </c>
      <c r="M155" s="234"/>
      <c r="N155" s="235">
        <f>ROUND(L155*K155,2)</f>
        <v>0</v>
      </c>
      <c r="O155" s="235"/>
      <c r="P155" s="235"/>
      <c r="Q155" s="235"/>
      <c r="R155" s="48"/>
      <c r="T155" s="236" t="s">
        <v>22</v>
      </c>
      <c r="U155" s="56" t="s">
        <v>46</v>
      </c>
      <c r="V155" s="47"/>
      <c r="W155" s="237">
        <f>V155*K155</f>
        <v>0</v>
      </c>
      <c r="X155" s="237">
        <v>0.010500000000000001</v>
      </c>
      <c r="Y155" s="237">
        <f>X155*K155</f>
        <v>0</v>
      </c>
      <c r="Z155" s="237">
        <v>0</v>
      </c>
      <c r="AA155" s="238">
        <f>Z155*K155</f>
        <v>0</v>
      </c>
      <c r="AR155" s="21" t="s">
        <v>205</v>
      </c>
      <c r="AT155" s="21" t="s">
        <v>192</v>
      </c>
      <c r="AU155" s="21" t="s">
        <v>96</v>
      </c>
      <c r="AY155" s="21" t="s">
        <v>191</v>
      </c>
      <c r="BE155" s="152">
        <f>IF(U155="základní",N155,0)</f>
        <v>0</v>
      </c>
      <c r="BF155" s="152">
        <f>IF(U155="snížená",N155,0)</f>
        <v>0</v>
      </c>
      <c r="BG155" s="152">
        <f>IF(U155="zákl. přenesená",N155,0)</f>
        <v>0</v>
      </c>
      <c r="BH155" s="152">
        <f>IF(U155="sníž. přenesená",N155,0)</f>
        <v>0</v>
      </c>
      <c r="BI155" s="152">
        <f>IF(U155="nulová",N155,0)</f>
        <v>0</v>
      </c>
      <c r="BJ155" s="21" t="s">
        <v>89</v>
      </c>
      <c r="BK155" s="152">
        <f>ROUND(L155*K155,2)</f>
        <v>0</v>
      </c>
      <c r="BL155" s="21" t="s">
        <v>205</v>
      </c>
      <c r="BM155" s="21" t="s">
        <v>1297</v>
      </c>
    </row>
    <row r="156" s="1" customFormat="1" ht="16.5" customHeight="1">
      <c r="B156" s="46"/>
      <c r="C156" s="47"/>
      <c r="D156" s="47"/>
      <c r="E156" s="47"/>
      <c r="F156" s="258" t="s">
        <v>1288</v>
      </c>
      <c r="G156" s="67"/>
      <c r="H156" s="67"/>
      <c r="I156" s="67"/>
      <c r="J156" s="47"/>
      <c r="K156" s="47"/>
      <c r="L156" s="47"/>
      <c r="M156" s="47"/>
      <c r="N156" s="47"/>
      <c r="O156" s="47"/>
      <c r="P156" s="47"/>
      <c r="Q156" s="47"/>
      <c r="R156" s="48"/>
      <c r="T156" s="197"/>
      <c r="U156" s="47"/>
      <c r="V156" s="47"/>
      <c r="W156" s="47"/>
      <c r="X156" s="47"/>
      <c r="Y156" s="47"/>
      <c r="Z156" s="47"/>
      <c r="AA156" s="100"/>
      <c r="AT156" s="21" t="s">
        <v>312</v>
      </c>
      <c r="AU156" s="21" t="s">
        <v>96</v>
      </c>
    </row>
    <row r="157" s="1" customFormat="1" ht="25.5" customHeight="1">
      <c r="B157" s="46"/>
      <c r="C157" s="228" t="s">
        <v>232</v>
      </c>
      <c r="D157" s="228" t="s">
        <v>192</v>
      </c>
      <c r="E157" s="229" t="s">
        <v>1298</v>
      </c>
      <c r="F157" s="230" t="s">
        <v>1299</v>
      </c>
      <c r="G157" s="230"/>
      <c r="H157" s="230"/>
      <c r="I157" s="230"/>
      <c r="J157" s="231" t="s">
        <v>304</v>
      </c>
      <c r="K157" s="232">
        <v>27.640000000000001</v>
      </c>
      <c r="L157" s="233">
        <v>0</v>
      </c>
      <c r="M157" s="234"/>
      <c r="N157" s="235">
        <f>ROUND(L157*K157,2)</f>
        <v>0</v>
      </c>
      <c r="O157" s="235"/>
      <c r="P157" s="235"/>
      <c r="Q157" s="235"/>
      <c r="R157" s="48"/>
      <c r="T157" s="236" t="s">
        <v>22</v>
      </c>
      <c r="U157" s="56" t="s">
        <v>46</v>
      </c>
      <c r="V157" s="47"/>
      <c r="W157" s="237">
        <f>V157*K157</f>
        <v>0</v>
      </c>
      <c r="X157" s="237">
        <v>0.00025999999999999998</v>
      </c>
      <c r="Y157" s="237">
        <f>X157*K157</f>
        <v>0</v>
      </c>
      <c r="Z157" s="237">
        <v>0</v>
      </c>
      <c r="AA157" s="238">
        <f>Z157*K157</f>
        <v>0</v>
      </c>
      <c r="AR157" s="21" t="s">
        <v>205</v>
      </c>
      <c r="AT157" s="21" t="s">
        <v>192</v>
      </c>
      <c r="AU157" s="21" t="s">
        <v>96</v>
      </c>
      <c r="AY157" s="21" t="s">
        <v>191</v>
      </c>
      <c r="BE157" s="152">
        <f>IF(U157="základní",N157,0)</f>
        <v>0</v>
      </c>
      <c r="BF157" s="152">
        <f>IF(U157="snížená",N157,0)</f>
        <v>0</v>
      </c>
      <c r="BG157" s="152">
        <f>IF(U157="zákl. přenesená",N157,0)</f>
        <v>0</v>
      </c>
      <c r="BH157" s="152">
        <f>IF(U157="sníž. přenesená",N157,0)</f>
        <v>0</v>
      </c>
      <c r="BI157" s="152">
        <f>IF(U157="nulová",N157,0)</f>
        <v>0</v>
      </c>
      <c r="BJ157" s="21" t="s">
        <v>89</v>
      </c>
      <c r="BK157" s="152">
        <f>ROUND(L157*K157,2)</f>
        <v>0</v>
      </c>
      <c r="BL157" s="21" t="s">
        <v>205</v>
      </c>
      <c r="BM157" s="21" t="s">
        <v>1300</v>
      </c>
    </row>
    <row r="158" s="1" customFormat="1" ht="16.5" customHeight="1">
      <c r="B158" s="46"/>
      <c r="C158" s="47"/>
      <c r="D158" s="47"/>
      <c r="E158" s="47"/>
      <c r="F158" s="258" t="s">
        <v>1301</v>
      </c>
      <c r="G158" s="67"/>
      <c r="H158" s="67"/>
      <c r="I158" s="67"/>
      <c r="J158" s="47"/>
      <c r="K158" s="47"/>
      <c r="L158" s="47"/>
      <c r="M158" s="47"/>
      <c r="N158" s="47"/>
      <c r="O158" s="47"/>
      <c r="P158" s="47"/>
      <c r="Q158" s="47"/>
      <c r="R158" s="48"/>
      <c r="T158" s="197"/>
      <c r="U158" s="47"/>
      <c r="V158" s="47"/>
      <c r="W158" s="47"/>
      <c r="X158" s="47"/>
      <c r="Y158" s="47"/>
      <c r="Z158" s="47"/>
      <c r="AA158" s="100"/>
      <c r="AT158" s="21" t="s">
        <v>312</v>
      </c>
      <c r="AU158" s="21" t="s">
        <v>96</v>
      </c>
    </row>
    <row r="159" s="1" customFormat="1" ht="25.5" customHeight="1">
      <c r="B159" s="46"/>
      <c r="C159" s="228" t="s">
        <v>236</v>
      </c>
      <c r="D159" s="228" t="s">
        <v>192</v>
      </c>
      <c r="E159" s="229" t="s">
        <v>1292</v>
      </c>
      <c r="F159" s="230" t="s">
        <v>1293</v>
      </c>
      <c r="G159" s="230"/>
      <c r="H159" s="230"/>
      <c r="I159" s="230"/>
      <c r="J159" s="231" t="s">
        <v>304</v>
      </c>
      <c r="K159" s="232">
        <v>27.640000000000001</v>
      </c>
      <c r="L159" s="233">
        <v>0</v>
      </c>
      <c r="M159" s="234"/>
      <c r="N159" s="235">
        <f>ROUND(L159*K159,2)</f>
        <v>0</v>
      </c>
      <c r="O159" s="235"/>
      <c r="P159" s="235"/>
      <c r="Q159" s="235"/>
      <c r="R159" s="48"/>
      <c r="T159" s="236" t="s">
        <v>22</v>
      </c>
      <c r="U159" s="56" t="s">
        <v>46</v>
      </c>
      <c r="V159" s="47"/>
      <c r="W159" s="237">
        <f>V159*K159</f>
        <v>0</v>
      </c>
      <c r="X159" s="237">
        <v>0.021000000000000001</v>
      </c>
      <c r="Y159" s="237">
        <f>X159*K159</f>
        <v>0</v>
      </c>
      <c r="Z159" s="237">
        <v>0</v>
      </c>
      <c r="AA159" s="238">
        <f>Z159*K159</f>
        <v>0</v>
      </c>
      <c r="AR159" s="21" t="s">
        <v>205</v>
      </c>
      <c r="AT159" s="21" t="s">
        <v>192</v>
      </c>
      <c r="AU159" s="21" t="s">
        <v>96</v>
      </c>
      <c r="AY159" s="21" t="s">
        <v>191</v>
      </c>
      <c r="BE159" s="152">
        <f>IF(U159="základní",N159,0)</f>
        <v>0</v>
      </c>
      <c r="BF159" s="152">
        <f>IF(U159="snížená",N159,0)</f>
        <v>0</v>
      </c>
      <c r="BG159" s="152">
        <f>IF(U159="zákl. přenesená",N159,0)</f>
        <v>0</v>
      </c>
      <c r="BH159" s="152">
        <f>IF(U159="sníž. přenesená",N159,0)</f>
        <v>0</v>
      </c>
      <c r="BI159" s="152">
        <f>IF(U159="nulová",N159,0)</f>
        <v>0</v>
      </c>
      <c r="BJ159" s="21" t="s">
        <v>89</v>
      </c>
      <c r="BK159" s="152">
        <f>ROUND(L159*K159,2)</f>
        <v>0</v>
      </c>
      <c r="BL159" s="21" t="s">
        <v>205</v>
      </c>
      <c r="BM159" s="21" t="s">
        <v>1302</v>
      </c>
    </row>
    <row r="160" s="1" customFormat="1" ht="16.5" customHeight="1">
      <c r="B160" s="46"/>
      <c r="C160" s="47"/>
      <c r="D160" s="47"/>
      <c r="E160" s="47"/>
      <c r="F160" s="258" t="s">
        <v>1301</v>
      </c>
      <c r="G160" s="67"/>
      <c r="H160" s="67"/>
      <c r="I160" s="67"/>
      <c r="J160" s="47"/>
      <c r="K160" s="47"/>
      <c r="L160" s="47"/>
      <c r="M160" s="47"/>
      <c r="N160" s="47"/>
      <c r="O160" s="47"/>
      <c r="P160" s="47"/>
      <c r="Q160" s="47"/>
      <c r="R160" s="48"/>
      <c r="T160" s="197"/>
      <c r="U160" s="47"/>
      <c r="V160" s="47"/>
      <c r="W160" s="47"/>
      <c r="X160" s="47"/>
      <c r="Y160" s="47"/>
      <c r="Z160" s="47"/>
      <c r="AA160" s="100"/>
      <c r="AT160" s="21" t="s">
        <v>312</v>
      </c>
      <c r="AU160" s="21" t="s">
        <v>96</v>
      </c>
    </row>
    <row r="161" s="1" customFormat="1" ht="25.5" customHeight="1">
      <c r="B161" s="46"/>
      <c r="C161" s="228" t="s">
        <v>240</v>
      </c>
      <c r="D161" s="228" t="s">
        <v>192</v>
      </c>
      <c r="E161" s="229" t="s">
        <v>1298</v>
      </c>
      <c r="F161" s="230" t="s">
        <v>1299</v>
      </c>
      <c r="G161" s="230"/>
      <c r="H161" s="230"/>
      <c r="I161" s="230"/>
      <c r="J161" s="231" t="s">
        <v>304</v>
      </c>
      <c r="K161" s="232">
        <v>251.489</v>
      </c>
      <c r="L161" s="233">
        <v>0</v>
      </c>
      <c r="M161" s="234"/>
      <c r="N161" s="235">
        <f>ROUND(L161*K161,2)</f>
        <v>0</v>
      </c>
      <c r="O161" s="235"/>
      <c r="P161" s="235"/>
      <c r="Q161" s="235"/>
      <c r="R161" s="48"/>
      <c r="T161" s="236" t="s">
        <v>22</v>
      </c>
      <c r="U161" s="56" t="s">
        <v>46</v>
      </c>
      <c r="V161" s="47"/>
      <c r="W161" s="237">
        <f>V161*K161</f>
        <v>0</v>
      </c>
      <c r="X161" s="237">
        <v>0.00025999999999999998</v>
      </c>
      <c r="Y161" s="237">
        <f>X161*K161</f>
        <v>0</v>
      </c>
      <c r="Z161" s="237">
        <v>0</v>
      </c>
      <c r="AA161" s="238">
        <f>Z161*K161</f>
        <v>0</v>
      </c>
      <c r="AR161" s="21" t="s">
        <v>205</v>
      </c>
      <c r="AT161" s="21" t="s">
        <v>192</v>
      </c>
      <c r="AU161" s="21" t="s">
        <v>96</v>
      </c>
      <c r="AY161" s="21" t="s">
        <v>191</v>
      </c>
      <c r="BE161" s="152">
        <f>IF(U161="základní",N161,0)</f>
        <v>0</v>
      </c>
      <c r="BF161" s="152">
        <f>IF(U161="snížená",N161,0)</f>
        <v>0</v>
      </c>
      <c r="BG161" s="152">
        <f>IF(U161="zákl. přenesená",N161,0)</f>
        <v>0</v>
      </c>
      <c r="BH161" s="152">
        <f>IF(U161="sníž. přenesená",N161,0)</f>
        <v>0</v>
      </c>
      <c r="BI161" s="152">
        <f>IF(U161="nulová",N161,0)</f>
        <v>0</v>
      </c>
      <c r="BJ161" s="21" t="s">
        <v>89</v>
      </c>
      <c r="BK161" s="152">
        <f>ROUND(L161*K161,2)</f>
        <v>0</v>
      </c>
      <c r="BL161" s="21" t="s">
        <v>205</v>
      </c>
      <c r="BM161" s="21" t="s">
        <v>1303</v>
      </c>
    </row>
    <row r="162" s="1" customFormat="1" ht="16.5" customHeight="1">
      <c r="B162" s="46"/>
      <c r="C162" s="47"/>
      <c r="D162" s="47"/>
      <c r="E162" s="47"/>
      <c r="F162" s="258" t="s">
        <v>1304</v>
      </c>
      <c r="G162" s="67"/>
      <c r="H162" s="67"/>
      <c r="I162" s="67"/>
      <c r="J162" s="47"/>
      <c r="K162" s="47"/>
      <c r="L162" s="47"/>
      <c r="M162" s="47"/>
      <c r="N162" s="47"/>
      <c r="O162" s="47"/>
      <c r="P162" s="47"/>
      <c r="Q162" s="47"/>
      <c r="R162" s="48"/>
      <c r="T162" s="197"/>
      <c r="U162" s="47"/>
      <c r="V162" s="47"/>
      <c r="W162" s="47"/>
      <c r="X162" s="47"/>
      <c r="Y162" s="47"/>
      <c r="Z162" s="47"/>
      <c r="AA162" s="100"/>
      <c r="AT162" s="21" t="s">
        <v>312</v>
      </c>
      <c r="AU162" s="21" t="s">
        <v>96</v>
      </c>
    </row>
    <row r="163" s="1" customFormat="1" ht="25.5" customHeight="1">
      <c r="B163" s="46"/>
      <c r="C163" s="228" t="s">
        <v>244</v>
      </c>
      <c r="D163" s="228" t="s">
        <v>192</v>
      </c>
      <c r="E163" s="229" t="s">
        <v>1305</v>
      </c>
      <c r="F163" s="230" t="s">
        <v>1306</v>
      </c>
      <c r="G163" s="230"/>
      <c r="H163" s="230"/>
      <c r="I163" s="230"/>
      <c r="J163" s="231" t="s">
        <v>304</v>
      </c>
      <c r="K163" s="232">
        <v>251.489</v>
      </c>
      <c r="L163" s="233">
        <v>0</v>
      </c>
      <c r="M163" s="234"/>
      <c r="N163" s="235">
        <f>ROUND(L163*K163,2)</f>
        <v>0</v>
      </c>
      <c r="O163" s="235"/>
      <c r="P163" s="235"/>
      <c r="Q163" s="235"/>
      <c r="R163" s="48"/>
      <c r="T163" s="236" t="s">
        <v>22</v>
      </c>
      <c r="U163" s="56" t="s">
        <v>46</v>
      </c>
      <c r="V163" s="47"/>
      <c r="W163" s="237">
        <f>V163*K163</f>
        <v>0</v>
      </c>
      <c r="X163" s="237">
        <v>0.01103</v>
      </c>
      <c r="Y163" s="237">
        <f>X163*K163</f>
        <v>0</v>
      </c>
      <c r="Z163" s="237">
        <v>0</v>
      </c>
      <c r="AA163" s="238">
        <f>Z163*K163</f>
        <v>0</v>
      </c>
      <c r="AR163" s="21" t="s">
        <v>205</v>
      </c>
      <c r="AT163" s="21" t="s">
        <v>192</v>
      </c>
      <c r="AU163" s="21" t="s">
        <v>96</v>
      </c>
      <c r="AY163" s="21" t="s">
        <v>191</v>
      </c>
      <c r="BE163" s="152">
        <f>IF(U163="základní",N163,0)</f>
        <v>0</v>
      </c>
      <c r="BF163" s="152">
        <f>IF(U163="snížená",N163,0)</f>
        <v>0</v>
      </c>
      <c r="BG163" s="152">
        <f>IF(U163="zákl. přenesená",N163,0)</f>
        <v>0</v>
      </c>
      <c r="BH163" s="152">
        <f>IF(U163="sníž. přenesená",N163,0)</f>
        <v>0</v>
      </c>
      <c r="BI163" s="152">
        <f>IF(U163="nulová",N163,0)</f>
        <v>0</v>
      </c>
      <c r="BJ163" s="21" t="s">
        <v>89</v>
      </c>
      <c r="BK163" s="152">
        <f>ROUND(L163*K163,2)</f>
        <v>0</v>
      </c>
      <c r="BL163" s="21" t="s">
        <v>205</v>
      </c>
      <c r="BM163" s="21" t="s">
        <v>1307</v>
      </c>
    </row>
    <row r="164" s="1" customFormat="1" ht="16.5" customHeight="1">
      <c r="B164" s="46"/>
      <c r="C164" s="47"/>
      <c r="D164" s="47"/>
      <c r="E164" s="47"/>
      <c r="F164" s="258" t="s">
        <v>1304</v>
      </c>
      <c r="G164" s="67"/>
      <c r="H164" s="67"/>
      <c r="I164" s="67"/>
      <c r="J164" s="47"/>
      <c r="K164" s="47"/>
      <c r="L164" s="47"/>
      <c r="M164" s="47"/>
      <c r="N164" s="47"/>
      <c r="O164" s="47"/>
      <c r="P164" s="47"/>
      <c r="Q164" s="47"/>
      <c r="R164" s="48"/>
      <c r="T164" s="197"/>
      <c r="U164" s="47"/>
      <c r="V164" s="47"/>
      <c r="W164" s="47"/>
      <c r="X164" s="47"/>
      <c r="Y164" s="47"/>
      <c r="Z164" s="47"/>
      <c r="AA164" s="100"/>
      <c r="AT164" s="21" t="s">
        <v>312</v>
      </c>
      <c r="AU164" s="21" t="s">
        <v>96</v>
      </c>
    </row>
    <row r="165" s="1" customFormat="1" ht="25.5" customHeight="1">
      <c r="B165" s="46"/>
      <c r="C165" s="228" t="s">
        <v>11</v>
      </c>
      <c r="D165" s="228" t="s">
        <v>192</v>
      </c>
      <c r="E165" s="229" t="s">
        <v>1308</v>
      </c>
      <c r="F165" s="230" t="s">
        <v>1309</v>
      </c>
      <c r="G165" s="230"/>
      <c r="H165" s="230"/>
      <c r="I165" s="230"/>
      <c r="J165" s="231" t="s">
        <v>304</v>
      </c>
      <c r="K165" s="232">
        <v>251.489</v>
      </c>
      <c r="L165" s="233">
        <v>0</v>
      </c>
      <c r="M165" s="234"/>
      <c r="N165" s="235">
        <f>ROUND(L165*K165,2)</f>
        <v>0</v>
      </c>
      <c r="O165" s="235"/>
      <c r="P165" s="235"/>
      <c r="Q165" s="235"/>
      <c r="R165" s="48"/>
      <c r="T165" s="236" t="s">
        <v>22</v>
      </c>
      <c r="U165" s="56" t="s">
        <v>46</v>
      </c>
      <c r="V165" s="47"/>
      <c r="W165" s="237">
        <f>V165*K165</f>
        <v>0</v>
      </c>
      <c r="X165" s="237">
        <v>0.0055199999999999997</v>
      </c>
      <c r="Y165" s="237">
        <f>X165*K165</f>
        <v>0</v>
      </c>
      <c r="Z165" s="237">
        <v>0</v>
      </c>
      <c r="AA165" s="238">
        <f>Z165*K165</f>
        <v>0</v>
      </c>
      <c r="AR165" s="21" t="s">
        <v>205</v>
      </c>
      <c r="AT165" s="21" t="s">
        <v>192</v>
      </c>
      <c r="AU165" s="21" t="s">
        <v>96</v>
      </c>
      <c r="AY165" s="21" t="s">
        <v>191</v>
      </c>
      <c r="BE165" s="152">
        <f>IF(U165="základní",N165,0)</f>
        <v>0</v>
      </c>
      <c r="BF165" s="152">
        <f>IF(U165="snížená",N165,0)</f>
        <v>0</v>
      </c>
      <c r="BG165" s="152">
        <f>IF(U165="zákl. přenesená",N165,0)</f>
        <v>0</v>
      </c>
      <c r="BH165" s="152">
        <f>IF(U165="sníž. přenesená",N165,0)</f>
        <v>0</v>
      </c>
      <c r="BI165" s="152">
        <f>IF(U165="nulová",N165,0)</f>
        <v>0</v>
      </c>
      <c r="BJ165" s="21" t="s">
        <v>89</v>
      </c>
      <c r="BK165" s="152">
        <f>ROUND(L165*K165,2)</f>
        <v>0</v>
      </c>
      <c r="BL165" s="21" t="s">
        <v>205</v>
      </c>
      <c r="BM165" s="21" t="s">
        <v>1310</v>
      </c>
    </row>
    <row r="166" s="1" customFormat="1" ht="16.5" customHeight="1">
      <c r="B166" s="46"/>
      <c r="C166" s="47"/>
      <c r="D166" s="47"/>
      <c r="E166" s="47"/>
      <c r="F166" s="258" t="s">
        <v>1304</v>
      </c>
      <c r="G166" s="67"/>
      <c r="H166" s="67"/>
      <c r="I166" s="67"/>
      <c r="J166" s="47"/>
      <c r="K166" s="47"/>
      <c r="L166" s="47"/>
      <c r="M166" s="47"/>
      <c r="N166" s="47"/>
      <c r="O166" s="47"/>
      <c r="P166" s="47"/>
      <c r="Q166" s="47"/>
      <c r="R166" s="48"/>
      <c r="T166" s="197"/>
      <c r="U166" s="47"/>
      <c r="V166" s="47"/>
      <c r="W166" s="47"/>
      <c r="X166" s="47"/>
      <c r="Y166" s="47"/>
      <c r="Z166" s="47"/>
      <c r="AA166" s="100"/>
      <c r="AT166" s="21" t="s">
        <v>312</v>
      </c>
      <c r="AU166" s="21" t="s">
        <v>96</v>
      </c>
    </row>
    <row r="167" s="1" customFormat="1" ht="25.5" customHeight="1">
      <c r="B167" s="46"/>
      <c r="C167" s="228" t="s">
        <v>251</v>
      </c>
      <c r="D167" s="228" t="s">
        <v>192</v>
      </c>
      <c r="E167" s="229" t="s">
        <v>1311</v>
      </c>
      <c r="F167" s="230" t="s">
        <v>1312</v>
      </c>
      <c r="G167" s="230"/>
      <c r="H167" s="230"/>
      <c r="I167" s="230"/>
      <c r="J167" s="231" t="s">
        <v>304</v>
      </c>
      <c r="K167" s="232">
        <v>58.109999999999999</v>
      </c>
      <c r="L167" s="233">
        <v>0</v>
      </c>
      <c r="M167" s="234"/>
      <c r="N167" s="235">
        <f>ROUND(L167*K167,2)</f>
        <v>0</v>
      </c>
      <c r="O167" s="235"/>
      <c r="P167" s="235"/>
      <c r="Q167" s="235"/>
      <c r="R167" s="48"/>
      <c r="T167" s="236" t="s">
        <v>22</v>
      </c>
      <c r="U167" s="56" t="s">
        <v>46</v>
      </c>
      <c r="V167" s="47"/>
      <c r="W167" s="237">
        <f>V167*K167</f>
        <v>0</v>
      </c>
      <c r="X167" s="237">
        <v>0.00079000000000000001</v>
      </c>
      <c r="Y167" s="237">
        <f>X167*K167</f>
        <v>0</v>
      </c>
      <c r="Z167" s="237">
        <v>0</v>
      </c>
      <c r="AA167" s="238">
        <f>Z167*K167</f>
        <v>0</v>
      </c>
      <c r="AR167" s="21" t="s">
        <v>205</v>
      </c>
      <c r="AT167" s="21" t="s">
        <v>192</v>
      </c>
      <c r="AU167" s="21" t="s">
        <v>96</v>
      </c>
      <c r="AY167" s="21" t="s">
        <v>191</v>
      </c>
      <c r="BE167" s="152">
        <f>IF(U167="základní",N167,0)</f>
        <v>0</v>
      </c>
      <c r="BF167" s="152">
        <f>IF(U167="snížená",N167,0)</f>
        <v>0</v>
      </c>
      <c r="BG167" s="152">
        <f>IF(U167="zákl. přenesená",N167,0)</f>
        <v>0</v>
      </c>
      <c r="BH167" s="152">
        <f>IF(U167="sníž. přenesená",N167,0)</f>
        <v>0</v>
      </c>
      <c r="BI167" s="152">
        <f>IF(U167="nulová",N167,0)</f>
        <v>0</v>
      </c>
      <c r="BJ167" s="21" t="s">
        <v>89</v>
      </c>
      <c r="BK167" s="152">
        <f>ROUND(L167*K167,2)</f>
        <v>0</v>
      </c>
      <c r="BL167" s="21" t="s">
        <v>205</v>
      </c>
      <c r="BM167" s="21" t="s">
        <v>1313</v>
      </c>
    </row>
    <row r="168" s="1" customFormat="1" ht="36" customHeight="1">
      <c r="B168" s="46"/>
      <c r="C168" s="47"/>
      <c r="D168" s="47"/>
      <c r="E168" s="47"/>
      <c r="F168" s="258" t="s">
        <v>1314</v>
      </c>
      <c r="G168" s="67"/>
      <c r="H168" s="67"/>
      <c r="I168" s="67"/>
      <c r="J168" s="47"/>
      <c r="K168" s="47"/>
      <c r="L168" s="47"/>
      <c r="M168" s="47"/>
      <c r="N168" s="47"/>
      <c r="O168" s="47"/>
      <c r="P168" s="47"/>
      <c r="Q168" s="47"/>
      <c r="R168" s="48"/>
      <c r="T168" s="197"/>
      <c r="U168" s="47"/>
      <c r="V168" s="47"/>
      <c r="W168" s="47"/>
      <c r="X168" s="47"/>
      <c r="Y168" s="47"/>
      <c r="Z168" s="47"/>
      <c r="AA168" s="100"/>
      <c r="AT168" s="21" t="s">
        <v>312</v>
      </c>
      <c r="AU168" s="21" t="s">
        <v>96</v>
      </c>
    </row>
    <row r="169" s="1" customFormat="1" ht="25.5" customHeight="1">
      <c r="B169" s="46"/>
      <c r="C169" s="228" t="s">
        <v>255</v>
      </c>
      <c r="D169" s="228" t="s">
        <v>192</v>
      </c>
      <c r="E169" s="229" t="s">
        <v>1315</v>
      </c>
      <c r="F169" s="230" t="s">
        <v>1316</v>
      </c>
      <c r="G169" s="230"/>
      <c r="H169" s="230"/>
      <c r="I169" s="230"/>
      <c r="J169" s="231" t="s">
        <v>304</v>
      </c>
      <c r="K169" s="232">
        <v>174.84399999999999</v>
      </c>
      <c r="L169" s="233">
        <v>0</v>
      </c>
      <c r="M169" s="234"/>
      <c r="N169" s="235">
        <f>ROUND(L169*K169,2)</f>
        <v>0</v>
      </c>
      <c r="O169" s="235"/>
      <c r="P169" s="235"/>
      <c r="Q169" s="235"/>
      <c r="R169" s="48"/>
      <c r="T169" s="236" t="s">
        <v>22</v>
      </c>
      <c r="U169" s="56" t="s">
        <v>46</v>
      </c>
      <c r="V169" s="47"/>
      <c r="W169" s="237">
        <f>V169*K169</f>
        <v>0</v>
      </c>
      <c r="X169" s="237">
        <v>0.00024000000000000001</v>
      </c>
      <c r="Y169" s="237">
        <f>X169*K169</f>
        <v>0</v>
      </c>
      <c r="Z169" s="237">
        <v>0</v>
      </c>
      <c r="AA169" s="238">
        <f>Z169*K169</f>
        <v>0</v>
      </c>
      <c r="AR169" s="21" t="s">
        <v>205</v>
      </c>
      <c r="AT169" s="21" t="s">
        <v>192</v>
      </c>
      <c r="AU169" s="21" t="s">
        <v>96</v>
      </c>
      <c r="AY169" s="21" t="s">
        <v>191</v>
      </c>
      <c r="BE169" s="152">
        <f>IF(U169="základní",N169,0)</f>
        <v>0</v>
      </c>
      <c r="BF169" s="152">
        <f>IF(U169="snížená",N169,0)</f>
        <v>0</v>
      </c>
      <c r="BG169" s="152">
        <f>IF(U169="zákl. přenesená",N169,0)</f>
        <v>0</v>
      </c>
      <c r="BH169" s="152">
        <f>IF(U169="sníž. přenesená",N169,0)</f>
        <v>0</v>
      </c>
      <c r="BI169" s="152">
        <f>IF(U169="nulová",N169,0)</f>
        <v>0</v>
      </c>
      <c r="BJ169" s="21" t="s">
        <v>89</v>
      </c>
      <c r="BK169" s="152">
        <f>ROUND(L169*K169,2)</f>
        <v>0</v>
      </c>
      <c r="BL169" s="21" t="s">
        <v>205</v>
      </c>
      <c r="BM169" s="21" t="s">
        <v>1317</v>
      </c>
    </row>
    <row r="170" s="1" customFormat="1" ht="51" customHeight="1">
      <c r="B170" s="46"/>
      <c r="C170" s="228" t="s">
        <v>259</v>
      </c>
      <c r="D170" s="228" t="s">
        <v>192</v>
      </c>
      <c r="E170" s="229" t="s">
        <v>1318</v>
      </c>
      <c r="F170" s="230" t="s">
        <v>1319</v>
      </c>
      <c r="G170" s="230"/>
      <c r="H170" s="230"/>
      <c r="I170" s="230"/>
      <c r="J170" s="231" t="s">
        <v>297</v>
      </c>
      <c r="K170" s="232">
        <v>1</v>
      </c>
      <c r="L170" s="233">
        <v>0</v>
      </c>
      <c r="M170" s="234"/>
      <c r="N170" s="235">
        <f>ROUND(L170*K170,2)</f>
        <v>0</v>
      </c>
      <c r="O170" s="235"/>
      <c r="P170" s="235"/>
      <c r="Q170" s="235"/>
      <c r="R170" s="48"/>
      <c r="T170" s="236" t="s">
        <v>22</v>
      </c>
      <c r="U170" s="56" t="s">
        <v>46</v>
      </c>
      <c r="V170" s="47"/>
      <c r="W170" s="237">
        <f>V170*K170</f>
        <v>0</v>
      </c>
      <c r="X170" s="237">
        <v>0</v>
      </c>
      <c r="Y170" s="237">
        <f>X170*K170</f>
        <v>0</v>
      </c>
      <c r="Z170" s="237">
        <v>0</v>
      </c>
      <c r="AA170" s="238">
        <f>Z170*K170</f>
        <v>0</v>
      </c>
      <c r="AR170" s="21" t="s">
        <v>205</v>
      </c>
      <c r="AT170" s="21" t="s">
        <v>192</v>
      </c>
      <c r="AU170" s="21" t="s">
        <v>96</v>
      </c>
      <c r="AY170" s="21" t="s">
        <v>191</v>
      </c>
      <c r="BE170" s="152">
        <f>IF(U170="základní",N170,0)</f>
        <v>0</v>
      </c>
      <c r="BF170" s="152">
        <f>IF(U170="snížená",N170,0)</f>
        <v>0</v>
      </c>
      <c r="BG170" s="152">
        <f>IF(U170="zákl. přenesená",N170,0)</f>
        <v>0</v>
      </c>
      <c r="BH170" s="152">
        <f>IF(U170="sníž. přenesená",N170,0)</f>
        <v>0</v>
      </c>
      <c r="BI170" s="152">
        <f>IF(U170="nulová",N170,0)</f>
        <v>0</v>
      </c>
      <c r="BJ170" s="21" t="s">
        <v>89</v>
      </c>
      <c r="BK170" s="152">
        <f>ROUND(L170*K170,2)</f>
        <v>0</v>
      </c>
      <c r="BL170" s="21" t="s">
        <v>205</v>
      </c>
      <c r="BM170" s="21" t="s">
        <v>1320</v>
      </c>
    </row>
    <row r="171" s="10" customFormat="1" ht="29.88" customHeight="1">
      <c r="B171" s="215"/>
      <c r="C171" s="216"/>
      <c r="D171" s="225" t="s">
        <v>417</v>
      </c>
      <c r="E171" s="225"/>
      <c r="F171" s="225"/>
      <c r="G171" s="225"/>
      <c r="H171" s="225"/>
      <c r="I171" s="225"/>
      <c r="J171" s="225"/>
      <c r="K171" s="225"/>
      <c r="L171" s="225"/>
      <c r="M171" s="225"/>
      <c r="N171" s="239">
        <f>BK171</f>
        <v>0</v>
      </c>
      <c r="O171" s="240"/>
      <c r="P171" s="240"/>
      <c r="Q171" s="240"/>
      <c r="R171" s="218"/>
      <c r="T171" s="219"/>
      <c r="U171" s="216"/>
      <c r="V171" s="216"/>
      <c r="W171" s="220">
        <f>SUM(W172:W188)</f>
        <v>0</v>
      </c>
      <c r="X171" s="216"/>
      <c r="Y171" s="220">
        <f>SUM(Y172:Y188)</f>
        <v>0</v>
      </c>
      <c r="Z171" s="216"/>
      <c r="AA171" s="221">
        <f>SUM(AA172:AA188)</f>
        <v>0</v>
      </c>
      <c r="AR171" s="222" t="s">
        <v>89</v>
      </c>
      <c r="AT171" s="223" t="s">
        <v>80</v>
      </c>
      <c r="AU171" s="223" t="s">
        <v>89</v>
      </c>
      <c r="AY171" s="222" t="s">
        <v>191</v>
      </c>
      <c r="BK171" s="224">
        <f>SUM(BK172:BK188)</f>
        <v>0</v>
      </c>
    </row>
    <row r="172" s="1" customFormat="1" ht="38.25" customHeight="1">
      <c r="B172" s="46"/>
      <c r="C172" s="228" t="s">
        <v>263</v>
      </c>
      <c r="D172" s="228" t="s">
        <v>192</v>
      </c>
      <c r="E172" s="229" t="s">
        <v>1321</v>
      </c>
      <c r="F172" s="230" t="s">
        <v>1322</v>
      </c>
      <c r="G172" s="230"/>
      <c r="H172" s="230"/>
      <c r="I172" s="230"/>
      <c r="J172" s="231" t="s">
        <v>315</v>
      </c>
      <c r="K172" s="232">
        <v>1.28</v>
      </c>
      <c r="L172" s="233">
        <v>0</v>
      </c>
      <c r="M172" s="234"/>
      <c r="N172" s="235">
        <f>ROUND(L172*K172,2)</f>
        <v>0</v>
      </c>
      <c r="O172" s="235"/>
      <c r="P172" s="235"/>
      <c r="Q172" s="235"/>
      <c r="R172" s="48"/>
      <c r="T172" s="236" t="s">
        <v>22</v>
      </c>
      <c r="U172" s="56" t="s">
        <v>46</v>
      </c>
      <c r="V172" s="47"/>
      <c r="W172" s="237">
        <f>V172*K172</f>
        <v>0</v>
      </c>
      <c r="X172" s="237">
        <v>2.45329</v>
      </c>
      <c r="Y172" s="237">
        <f>X172*K172</f>
        <v>0</v>
      </c>
      <c r="Z172" s="237">
        <v>0</v>
      </c>
      <c r="AA172" s="238">
        <f>Z172*K172</f>
        <v>0</v>
      </c>
      <c r="AR172" s="21" t="s">
        <v>205</v>
      </c>
      <c r="AT172" s="21" t="s">
        <v>192</v>
      </c>
      <c r="AU172" s="21" t="s">
        <v>96</v>
      </c>
      <c r="AY172" s="21" t="s">
        <v>191</v>
      </c>
      <c r="BE172" s="152">
        <f>IF(U172="základní",N172,0)</f>
        <v>0</v>
      </c>
      <c r="BF172" s="152">
        <f>IF(U172="snížená",N172,0)</f>
        <v>0</v>
      </c>
      <c r="BG172" s="152">
        <f>IF(U172="zákl. přenesená",N172,0)</f>
        <v>0</v>
      </c>
      <c r="BH172" s="152">
        <f>IF(U172="sníž. přenesená",N172,0)</f>
        <v>0</v>
      </c>
      <c r="BI172" s="152">
        <f>IF(U172="nulová",N172,0)</f>
        <v>0</v>
      </c>
      <c r="BJ172" s="21" t="s">
        <v>89</v>
      </c>
      <c r="BK172" s="152">
        <f>ROUND(L172*K172,2)</f>
        <v>0</v>
      </c>
      <c r="BL172" s="21" t="s">
        <v>205</v>
      </c>
      <c r="BM172" s="21" t="s">
        <v>1323</v>
      </c>
    </row>
    <row r="173" s="1" customFormat="1" ht="24" customHeight="1">
      <c r="B173" s="46"/>
      <c r="C173" s="47"/>
      <c r="D173" s="47"/>
      <c r="E173" s="47"/>
      <c r="F173" s="258" t="s">
        <v>1324</v>
      </c>
      <c r="G173" s="67"/>
      <c r="H173" s="67"/>
      <c r="I173" s="67"/>
      <c r="J173" s="47"/>
      <c r="K173" s="47"/>
      <c r="L173" s="47"/>
      <c r="M173" s="47"/>
      <c r="N173" s="47"/>
      <c r="O173" s="47"/>
      <c r="P173" s="47"/>
      <c r="Q173" s="47"/>
      <c r="R173" s="48"/>
      <c r="T173" s="197"/>
      <c r="U173" s="47"/>
      <c r="V173" s="47"/>
      <c r="W173" s="47"/>
      <c r="X173" s="47"/>
      <c r="Y173" s="47"/>
      <c r="Z173" s="47"/>
      <c r="AA173" s="100"/>
      <c r="AT173" s="21" t="s">
        <v>312</v>
      </c>
      <c r="AU173" s="21" t="s">
        <v>96</v>
      </c>
    </row>
    <row r="174" s="1" customFormat="1" ht="38.25" customHeight="1">
      <c r="B174" s="46"/>
      <c r="C174" s="228" t="s">
        <v>267</v>
      </c>
      <c r="D174" s="228" t="s">
        <v>192</v>
      </c>
      <c r="E174" s="229" t="s">
        <v>1325</v>
      </c>
      <c r="F174" s="230" t="s">
        <v>1326</v>
      </c>
      <c r="G174" s="230"/>
      <c r="H174" s="230"/>
      <c r="I174" s="230"/>
      <c r="J174" s="231" t="s">
        <v>315</v>
      </c>
      <c r="K174" s="232">
        <v>1.28</v>
      </c>
      <c r="L174" s="233">
        <v>0</v>
      </c>
      <c r="M174" s="234"/>
      <c r="N174" s="235">
        <f>ROUND(L174*K174,2)</f>
        <v>0</v>
      </c>
      <c r="O174" s="235"/>
      <c r="P174" s="235"/>
      <c r="Q174" s="235"/>
      <c r="R174" s="48"/>
      <c r="T174" s="236" t="s">
        <v>22</v>
      </c>
      <c r="U174" s="56" t="s">
        <v>46</v>
      </c>
      <c r="V174" s="47"/>
      <c r="W174" s="237">
        <f>V174*K174</f>
        <v>0</v>
      </c>
      <c r="X174" s="237">
        <v>0</v>
      </c>
      <c r="Y174" s="237">
        <f>X174*K174</f>
        <v>0</v>
      </c>
      <c r="Z174" s="237">
        <v>0</v>
      </c>
      <c r="AA174" s="238">
        <f>Z174*K174</f>
        <v>0</v>
      </c>
      <c r="AR174" s="21" t="s">
        <v>205</v>
      </c>
      <c r="AT174" s="21" t="s">
        <v>192</v>
      </c>
      <c r="AU174" s="21" t="s">
        <v>96</v>
      </c>
      <c r="AY174" s="21" t="s">
        <v>191</v>
      </c>
      <c r="BE174" s="152">
        <f>IF(U174="základní",N174,0)</f>
        <v>0</v>
      </c>
      <c r="BF174" s="152">
        <f>IF(U174="snížená",N174,0)</f>
        <v>0</v>
      </c>
      <c r="BG174" s="152">
        <f>IF(U174="zákl. přenesená",N174,0)</f>
        <v>0</v>
      </c>
      <c r="BH174" s="152">
        <f>IF(U174="sníž. přenesená",N174,0)</f>
        <v>0</v>
      </c>
      <c r="BI174" s="152">
        <f>IF(U174="nulová",N174,0)</f>
        <v>0</v>
      </c>
      <c r="BJ174" s="21" t="s">
        <v>89</v>
      </c>
      <c r="BK174" s="152">
        <f>ROUND(L174*K174,2)</f>
        <v>0</v>
      </c>
      <c r="BL174" s="21" t="s">
        <v>205</v>
      </c>
      <c r="BM174" s="21" t="s">
        <v>1327</v>
      </c>
    </row>
    <row r="175" s="1" customFormat="1" ht="16.5" customHeight="1">
      <c r="B175" s="46"/>
      <c r="C175" s="47"/>
      <c r="D175" s="47"/>
      <c r="E175" s="47"/>
      <c r="F175" s="258" t="s">
        <v>1328</v>
      </c>
      <c r="G175" s="67"/>
      <c r="H175" s="67"/>
      <c r="I175" s="67"/>
      <c r="J175" s="47"/>
      <c r="K175" s="47"/>
      <c r="L175" s="47"/>
      <c r="M175" s="47"/>
      <c r="N175" s="47"/>
      <c r="O175" s="47"/>
      <c r="P175" s="47"/>
      <c r="Q175" s="47"/>
      <c r="R175" s="48"/>
      <c r="T175" s="197"/>
      <c r="U175" s="47"/>
      <c r="V175" s="47"/>
      <c r="W175" s="47"/>
      <c r="X175" s="47"/>
      <c r="Y175" s="47"/>
      <c r="Z175" s="47"/>
      <c r="AA175" s="100"/>
      <c r="AT175" s="21" t="s">
        <v>312</v>
      </c>
      <c r="AU175" s="21" t="s">
        <v>96</v>
      </c>
    </row>
    <row r="176" s="1" customFormat="1" ht="16.5" customHeight="1">
      <c r="B176" s="46"/>
      <c r="C176" s="228" t="s">
        <v>10</v>
      </c>
      <c r="D176" s="228" t="s">
        <v>192</v>
      </c>
      <c r="E176" s="229" t="s">
        <v>817</v>
      </c>
      <c r="F176" s="230" t="s">
        <v>818</v>
      </c>
      <c r="G176" s="230"/>
      <c r="H176" s="230"/>
      <c r="I176" s="230"/>
      <c r="J176" s="231" t="s">
        <v>304</v>
      </c>
      <c r="K176" s="232">
        <v>2.1299999999999999</v>
      </c>
      <c r="L176" s="233">
        <v>0</v>
      </c>
      <c r="M176" s="234"/>
      <c r="N176" s="235">
        <f>ROUND(L176*K176,2)</f>
        <v>0</v>
      </c>
      <c r="O176" s="235"/>
      <c r="P176" s="235"/>
      <c r="Q176" s="235"/>
      <c r="R176" s="48"/>
      <c r="T176" s="236" t="s">
        <v>22</v>
      </c>
      <c r="U176" s="56" t="s">
        <v>46</v>
      </c>
      <c r="V176" s="47"/>
      <c r="W176" s="237">
        <f>V176*K176</f>
        <v>0</v>
      </c>
      <c r="X176" s="237">
        <v>0.013520000000000001</v>
      </c>
      <c r="Y176" s="237">
        <f>X176*K176</f>
        <v>0</v>
      </c>
      <c r="Z176" s="237">
        <v>0</v>
      </c>
      <c r="AA176" s="238">
        <f>Z176*K176</f>
        <v>0</v>
      </c>
      <c r="AR176" s="21" t="s">
        <v>205</v>
      </c>
      <c r="AT176" s="21" t="s">
        <v>192</v>
      </c>
      <c r="AU176" s="21" t="s">
        <v>96</v>
      </c>
      <c r="AY176" s="21" t="s">
        <v>191</v>
      </c>
      <c r="BE176" s="152">
        <f>IF(U176="základní",N176,0)</f>
        <v>0</v>
      </c>
      <c r="BF176" s="152">
        <f>IF(U176="snížená",N176,0)</f>
        <v>0</v>
      </c>
      <c r="BG176" s="152">
        <f>IF(U176="zákl. přenesená",N176,0)</f>
        <v>0</v>
      </c>
      <c r="BH176" s="152">
        <f>IF(U176="sníž. přenesená",N176,0)</f>
        <v>0</v>
      </c>
      <c r="BI176" s="152">
        <f>IF(U176="nulová",N176,0)</f>
        <v>0</v>
      </c>
      <c r="BJ176" s="21" t="s">
        <v>89</v>
      </c>
      <c r="BK176" s="152">
        <f>ROUND(L176*K176,2)</f>
        <v>0</v>
      </c>
      <c r="BL176" s="21" t="s">
        <v>205</v>
      </c>
      <c r="BM176" s="21" t="s">
        <v>1329</v>
      </c>
    </row>
    <row r="177" s="1" customFormat="1" ht="16.5" customHeight="1">
      <c r="B177" s="46"/>
      <c r="C177" s="47"/>
      <c r="D177" s="47"/>
      <c r="E177" s="47"/>
      <c r="F177" s="258" t="s">
        <v>1328</v>
      </c>
      <c r="G177" s="67"/>
      <c r="H177" s="67"/>
      <c r="I177" s="67"/>
      <c r="J177" s="47"/>
      <c r="K177" s="47"/>
      <c r="L177" s="47"/>
      <c r="M177" s="47"/>
      <c r="N177" s="47"/>
      <c r="O177" s="47"/>
      <c r="P177" s="47"/>
      <c r="Q177" s="47"/>
      <c r="R177" s="48"/>
      <c r="T177" s="197"/>
      <c r="U177" s="47"/>
      <c r="V177" s="47"/>
      <c r="W177" s="47"/>
      <c r="X177" s="47"/>
      <c r="Y177" s="47"/>
      <c r="Z177" s="47"/>
      <c r="AA177" s="100"/>
      <c r="AT177" s="21" t="s">
        <v>312</v>
      </c>
      <c r="AU177" s="21" t="s">
        <v>96</v>
      </c>
    </row>
    <row r="178" s="1" customFormat="1" ht="25.5" customHeight="1">
      <c r="B178" s="46"/>
      <c r="C178" s="228" t="s">
        <v>274</v>
      </c>
      <c r="D178" s="228" t="s">
        <v>192</v>
      </c>
      <c r="E178" s="229" t="s">
        <v>820</v>
      </c>
      <c r="F178" s="230" t="s">
        <v>821</v>
      </c>
      <c r="G178" s="230"/>
      <c r="H178" s="230"/>
      <c r="I178" s="230"/>
      <c r="J178" s="231" t="s">
        <v>304</v>
      </c>
      <c r="K178" s="232">
        <v>2.1299999999999999</v>
      </c>
      <c r="L178" s="233">
        <v>0</v>
      </c>
      <c r="M178" s="234"/>
      <c r="N178" s="235">
        <f>ROUND(L178*K178,2)</f>
        <v>0</v>
      </c>
      <c r="O178" s="235"/>
      <c r="P178" s="235"/>
      <c r="Q178" s="235"/>
      <c r="R178" s="48"/>
      <c r="T178" s="236" t="s">
        <v>22</v>
      </c>
      <c r="U178" s="56" t="s">
        <v>46</v>
      </c>
      <c r="V178" s="47"/>
      <c r="W178" s="237">
        <f>V178*K178</f>
        <v>0</v>
      </c>
      <c r="X178" s="237">
        <v>0</v>
      </c>
      <c r="Y178" s="237">
        <f>X178*K178</f>
        <v>0</v>
      </c>
      <c r="Z178" s="237">
        <v>0</v>
      </c>
      <c r="AA178" s="238">
        <f>Z178*K178</f>
        <v>0</v>
      </c>
      <c r="AR178" s="21" t="s">
        <v>205</v>
      </c>
      <c r="AT178" s="21" t="s">
        <v>192</v>
      </c>
      <c r="AU178" s="21" t="s">
        <v>96</v>
      </c>
      <c r="AY178" s="21" t="s">
        <v>191</v>
      </c>
      <c r="BE178" s="152">
        <f>IF(U178="základní",N178,0)</f>
        <v>0</v>
      </c>
      <c r="BF178" s="152">
        <f>IF(U178="snížená",N178,0)</f>
        <v>0</v>
      </c>
      <c r="BG178" s="152">
        <f>IF(U178="zákl. přenesená",N178,0)</f>
        <v>0</v>
      </c>
      <c r="BH178" s="152">
        <f>IF(U178="sníž. přenesená",N178,0)</f>
        <v>0</v>
      </c>
      <c r="BI178" s="152">
        <f>IF(U178="nulová",N178,0)</f>
        <v>0</v>
      </c>
      <c r="BJ178" s="21" t="s">
        <v>89</v>
      </c>
      <c r="BK178" s="152">
        <f>ROUND(L178*K178,2)</f>
        <v>0</v>
      </c>
      <c r="BL178" s="21" t="s">
        <v>205</v>
      </c>
      <c r="BM178" s="21" t="s">
        <v>1330</v>
      </c>
    </row>
    <row r="179" s="1" customFormat="1" ht="16.5" customHeight="1">
      <c r="B179" s="46"/>
      <c r="C179" s="228" t="s">
        <v>278</v>
      </c>
      <c r="D179" s="228" t="s">
        <v>192</v>
      </c>
      <c r="E179" s="229" t="s">
        <v>553</v>
      </c>
      <c r="F179" s="230" t="s">
        <v>554</v>
      </c>
      <c r="G179" s="230"/>
      <c r="H179" s="230"/>
      <c r="I179" s="230"/>
      <c r="J179" s="231" t="s">
        <v>309</v>
      </c>
      <c r="K179" s="232">
        <v>0.13100000000000001</v>
      </c>
      <c r="L179" s="233">
        <v>0</v>
      </c>
      <c r="M179" s="234"/>
      <c r="N179" s="235">
        <f>ROUND(L179*K179,2)</f>
        <v>0</v>
      </c>
      <c r="O179" s="235"/>
      <c r="P179" s="235"/>
      <c r="Q179" s="235"/>
      <c r="R179" s="48"/>
      <c r="T179" s="236" t="s">
        <v>22</v>
      </c>
      <c r="U179" s="56" t="s">
        <v>46</v>
      </c>
      <c r="V179" s="47"/>
      <c r="W179" s="237">
        <f>V179*K179</f>
        <v>0</v>
      </c>
      <c r="X179" s="237">
        <v>1.0530600000000001</v>
      </c>
      <c r="Y179" s="237">
        <f>X179*K179</f>
        <v>0</v>
      </c>
      <c r="Z179" s="237">
        <v>0</v>
      </c>
      <c r="AA179" s="238">
        <f>Z179*K179</f>
        <v>0</v>
      </c>
      <c r="AR179" s="21" t="s">
        <v>205</v>
      </c>
      <c r="AT179" s="21" t="s">
        <v>192</v>
      </c>
      <c r="AU179" s="21" t="s">
        <v>96</v>
      </c>
      <c r="AY179" s="21" t="s">
        <v>191</v>
      </c>
      <c r="BE179" s="152">
        <f>IF(U179="základní",N179,0)</f>
        <v>0</v>
      </c>
      <c r="BF179" s="152">
        <f>IF(U179="snížená",N179,0)</f>
        <v>0</v>
      </c>
      <c r="BG179" s="152">
        <f>IF(U179="zákl. přenesená",N179,0)</f>
        <v>0</v>
      </c>
      <c r="BH179" s="152">
        <f>IF(U179="sníž. přenesená",N179,0)</f>
        <v>0</v>
      </c>
      <c r="BI179" s="152">
        <f>IF(U179="nulová",N179,0)</f>
        <v>0</v>
      </c>
      <c r="BJ179" s="21" t="s">
        <v>89</v>
      </c>
      <c r="BK179" s="152">
        <f>ROUND(L179*K179,2)</f>
        <v>0</v>
      </c>
      <c r="BL179" s="21" t="s">
        <v>205</v>
      </c>
      <c r="BM179" s="21" t="s">
        <v>1331</v>
      </c>
    </row>
    <row r="180" s="1" customFormat="1" ht="24" customHeight="1">
      <c r="B180" s="46"/>
      <c r="C180" s="47"/>
      <c r="D180" s="47"/>
      <c r="E180" s="47"/>
      <c r="F180" s="258" t="s">
        <v>1332</v>
      </c>
      <c r="G180" s="67"/>
      <c r="H180" s="67"/>
      <c r="I180" s="67"/>
      <c r="J180" s="47"/>
      <c r="K180" s="47"/>
      <c r="L180" s="47"/>
      <c r="M180" s="47"/>
      <c r="N180" s="47"/>
      <c r="O180" s="47"/>
      <c r="P180" s="47"/>
      <c r="Q180" s="47"/>
      <c r="R180" s="48"/>
      <c r="T180" s="197"/>
      <c r="U180" s="47"/>
      <c r="V180" s="47"/>
      <c r="W180" s="47"/>
      <c r="X180" s="47"/>
      <c r="Y180" s="47"/>
      <c r="Z180" s="47"/>
      <c r="AA180" s="100"/>
      <c r="AT180" s="21" t="s">
        <v>312</v>
      </c>
      <c r="AU180" s="21" t="s">
        <v>96</v>
      </c>
    </row>
    <row r="181" s="1" customFormat="1" ht="25.5" customHeight="1">
      <c r="B181" s="46"/>
      <c r="C181" s="228" t="s">
        <v>377</v>
      </c>
      <c r="D181" s="228" t="s">
        <v>192</v>
      </c>
      <c r="E181" s="229" t="s">
        <v>1333</v>
      </c>
      <c r="F181" s="230" t="s">
        <v>1334</v>
      </c>
      <c r="G181" s="230"/>
      <c r="H181" s="230"/>
      <c r="I181" s="230"/>
      <c r="J181" s="231" t="s">
        <v>304</v>
      </c>
      <c r="K181" s="232">
        <v>25.77</v>
      </c>
      <c r="L181" s="233">
        <v>0</v>
      </c>
      <c r="M181" s="234"/>
      <c r="N181" s="235">
        <f>ROUND(L181*K181,2)</f>
        <v>0</v>
      </c>
      <c r="O181" s="235"/>
      <c r="P181" s="235"/>
      <c r="Q181" s="235"/>
      <c r="R181" s="48"/>
      <c r="T181" s="236" t="s">
        <v>22</v>
      </c>
      <c r="U181" s="56" t="s">
        <v>46</v>
      </c>
      <c r="V181" s="47"/>
      <c r="W181" s="237">
        <f>V181*K181</f>
        <v>0</v>
      </c>
      <c r="X181" s="237">
        <v>0.10557</v>
      </c>
      <c r="Y181" s="237">
        <f>X181*K181</f>
        <v>0</v>
      </c>
      <c r="Z181" s="237">
        <v>0</v>
      </c>
      <c r="AA181" s="238">
        <f>Z181*K181</f>
        <v>0</v>
      </c>
      <c r="AR181" s="21" t="s">
        <v>205</v>
      </c>
      <c r="AT181" s="21" t="s">
        <v>192</v>
      </c>
      <c r="AU181" s="21" t="s">
        <v>96</v>
      </c>
      <c r="AY181" s="21" t="s">
        <v>191</v>
      </c>
      <c r="BE181" s="152">
        <f>IF(U181="základní",N181,0)</f>
        <v>0</v>
      </c>
      <c r="BF181" s="152">
        <f>IF(U181="snížená",N181,0)</f>
        <v>0</v>
      </c>
      <c r="BG181" s="152">
        <f>IF(U181="zákl. přenesená",N181,0)</f>
        <v>0</v>
      </c>
      <c r="BH181" s="152">
        <f>IF(U181="sníž. přenesená",N181,0)</f>
        <v>0</v>
      </c>
      <c r="BI181" s="152">
        <f>IF(U181="nulová",N181,0)</f>
        <v>0</v>
      </c>
      <c r="BJ181" s="21" t="s">
        <v>89</v>
      </c>
      <c r="BK181" s="152">
        <f>ROUND(L181*K181,2)</f>
        <v>0</v>
      </c>
      <c r="BL181" s="21" t="s">
        <v>205</v>
      </c>
      <c r="BM181" s="21" t="s">
        <v>1335</v>
      </c>
    </row>
    <row r="182" s="1" customFormat="1" ht="96" customHeight="1">
      <c r="B182" s="46"/>
      <c r="C182" s="47"/>
      <c r="D182" s="47"/>
      <c r="E182" s="47"/>
      <c r="F182" s="258" t="s">
        <v>1336</v>
      </c>
      <c r="G182" s="67"/>
      <c r="H182" s="67"/>
      <c r="I182" s="67"/>
      <c r="J182" s="47"/>
      <c r="K182" s="47"/>
      <c r="L182" s="47"/>
      <c r="M182" s="47"/>
      <c r="N182" s="47"/>
      <c r="O182" s="47"/>
      <c r="P182" s="47"/>
      <c r="Q182" s="47"/>
      <c r="R182" s="48"/>
      <c r="T182" s="197"/>
      <c r="U182" s="47"/>
      <c r="V182" s="47"/>
      <c r="W182" s="47"/>
      <c r="X182" s="47"/>
      <c r="Y182" s="47"/>
      <c r="Z182" s="47"/>
      <c r="AA182" s="100"/>
      <c r="AT182" s="21" t="s">
        <v>312</v>
      </c>
      <c r="AU182" s="21" t="s">
        <v>96</v>
      </c>
    </row>
    <row r="183" s="1" customFormat="1" ht="25.5" customHeight="1">
      <c r="B183" s="46"/>
      <c r="C183" s="228" t="s">
        <v>381</v>
      </c>
      <c r="D183" s="228" t="s">
        <v>192</v>
      </c>
      <c r="E183" s="229" t="s">
        <v>1337</v>
      </c>
      <c r="F183" s="230" t="s">
        <v>1338</v>
      </c>
      <c r="G183" s="230"/>
      <c r="H183" s="230"/>
      <c r="I183" s="230"/>
      <c r="J183" s="231" t="s">
        <v>304</v>
      </c>
      <c r="K183" s="232">
        <v>309.50999999999999</v>
      </c>
      <c r="L183" s="233">
        <v>0</v>
      </c>
      <c r="M183" s="234"/>
      <c r="N183" s="235">
        <f>ROUND(L183*K183,2)</f>
        <v>0</v>
      </c>
      <c r="O183" s="235"/>
      <c r="P183" s="235"/>
      <c r="Q183" s="235"/>
      <c r="R183" s="48"/>
      <c r="T183" s="236" t="s">
        <v>22</v>
      </c>
      <c r="U183" s="56" t="s">
        <v>46</v>
      </c>
      <c r="V183" s="47"/>
      <c r="W183" s="237">
        <f>V183*K183</f>
        <v>0</v>
      </c>
      <c r="X183" s="237">
        <v>0.13607</v>
      </c>
      <c r="Y183" s="237">
        <f>X183*K183</f>
        <v>0</v>
      </c>
      <c r="Z183" s="237">
        <v>0</v>
      </c>
      <c r="AA183" s="238">
        <f>Z183*K183</f>
        <v>0</v>
      </c>
      <c r="AR183" s="21" t="s">
        <v>205</v>
      </c>
      <c r="AT183" s="21" t="s">
        <v>192</v>
      </c>
      <c r="AU183" s="21" t="s">
        <v>96</v>
      </c>
      <c r="AY183" s="21" t="s">
        <v>191</v>
      </c>
      <c r="BE183" s="152">
        <f>IF(U183="základní",N183,0)</f>
        <v>0</v>
      </c>
      <c r="BF183" s="152">
        <f>IF(U183="snížená",N183,0)</f>
        <v>0</v>
      </c>
      <c r="BG183" s="152">
        <f>IF(U183="zákl. přenesená",N183,0)</f>
        <v>0</v>
      </c>
      <c r="BH183" s="152">
        <f>IF(U183="sníž. přenesená",N183,0)</f>
        <v>0</v>
      </c>
      <c r="BI183" s="152">
        <f>IF(U183="nulová",N183,0)</f>
        <v>0</v>
      </c>
      <c r="BJ183" s="21" t="s">
        <v>89</v>
      </c>
      <c r="BK183" s="152">
        <f>ROUND(L183*K183,2)</f>
        <v>0</v>
      </c>
      <c r="BL183" s="21" t="s">
        <v>205</v>
      </c>
      <c r="BM183" s="21" t="s">
        <v>1339</v>
      </c>
    </row>
    <row r="184" s="1" customFormat="1" ht="96" customHeight="1">
      <c r="B184" s="46"/>
      <c r="C184" s="47"/>
      <c r="D184" s="47"/>
      <c r="E184" s="47"/>
      <c r="F184" s="258" t="s">
        <v>1340</v>
      </c>
      <c r="G184" s="67"/>
      <c r="H184" s="67"/>
      <c r="I184" s="67"/>
      <c r="J184" s="47"/>
      <c r="K184" s="47"/>
      <c r="L184" s="47"/>
      <c r="M184" s="47"/>
      <c r="N184" s="47"/>
      <c r="O184" s="47"/>
      <c r="P184" s="47"/>
      <c r="Q184" s="47"/>
      <c r="R184" s="48"/>
      <c r="T184" s="197"/>
      <c r="U184" s="47"/>
      <c r="V184" s="47"/>
      <c r="W184" s="47"/>
      <c r="X184" s="47"/>
      <c r="Y184" s="47"/>
      <c r="Z184" s="47"/>
      <c r="AA184" s="100"/>
      <c r="AT184" s="21" t="s">
        <v>312</v>
      </c>
      <c r="AU184" s="21" t="s">
        <v>96</v>
      </c>
    </row>
    <row r="185" s="1" customFormat="1" ht="16.5" customHeight="1">
      <c r="B185" s="46"/>
      <c r="C185" s="228" t="s">
        <v>384</v>
      </c>
      <c r="D185" s="228" t="s">
        <v>192</v>
      </c>
      <c r="E185" s="229" t="s">
        <v>1341</v>
      </c>
      <c r="F185" s="230" t="s">
        <v>1342</v>
      </c>
      <c r="G185" s="230"/>
      <c r="H185" s="230"/>
      <c r="I185" s="230"/>
      <c r="J185" s="231" t="s">
        <v>304</v>
      </c>
      <c r="K185" s="232">
        <v>342.60000000000002</v>
      </c>
      <c r="L185" s="233">
        <v>0</v>
      </c>
      <c r="M185" s="234"/>
      <c r="N185" s="235">
        <f>ROUND(L185*K185,2)</f>
        <v>0</v>
      </c>
      <c r="O185" s="235"/>
      <c r="P185" s="235"/>
      <c r="Q185" s="235"/>
      <c r="R185" s="48"/>
      <c r="T185" s="236" t="s">
        <v>22</v>
      </c>
      <c r="U185" s="56" t="s">
        <v>46</v>
      </c>
      <c r="V185" s="47"/>
      <c r="W185" s="237">
        <f>V185*K185</f>
        <v>0</v>
      </c>
      <c r="X185" s="237">
        <v>0.00012</v>
      </c>
      <c r="Y185" s="237">
        <f>X185*K185</f>
        <v>0</v>
      </c>
      <c r="Z185" s="237">
        <v>0</v>
      </c>
      <c r="AA185" s="238">
        <f>Z185*K185</f>
        <v>0</v>
      </c>
      <c r="AR185" s="21" t="s">
        <v>205</v>
      </c>
      <c r="AT185" s="21" t="s">
        <v>192</v>
      </c>
      <c r="AU185" s="21" t="s">
        <v>96</v>
      </c>
      <c r="AY185" s="21" t="s">
        <v>191</v>
      </c>
      <c r="BE185" s="152">
        <f>IF(U185="základní",N185,0)</f>
        <v>0</v>
      </c>
      <c r="BF185" s="152">
        <f>IF(U185="snížená",N185,0)</f>
        <v>0</v>
      </c>
      <c r="BG185" s="152">
        <f>IF(U185="zákl. přenesená",N185,0)</f>
        <v>0</v>
      </c>
      <c r="BH185" s="152">
        <f>IF(U185="sníž. přenesená",N185,0)</f>
        <v>0</v>
      </c>
      <c r="BI185" s="152">
        <f>IF(U185="nulová",N185,0)</f>
        <v>0</v>
      </c>
      <c r="BJ185" s="21" t="s">
        <v>89</v>
      </c>
      <c r="BK185" s="152">
        <f>ROUND(L185*K185,2)</f>
        <v>0</v>
      </c>
      <c r="BL185" s="21" t="s">
        <v>205</v>
      </c>
      <c r="BM185" s="21" t="s">
        <v>1343</v>
      </c>
    </row>
    <row r="186" s="1" customFormat="1" ht="36" customHeight="1">
      <c r="B186" s="46"/>
      <c r="C186" s="47"/>
      <c r="D186" s="47"/>
      <c r="E186" s="47"/>
      <c r="F186" s="258" t="s">
        <v>1344</v>
      </c>
      <c r="G186" s="67"/>
      <c r="H186" s="67"/>
      <c r="I186" s="67"/>
      <c r="J186" s="47"/>
      <c r="K186" s="47"/>
      <c r="L186" s="47"/>
      <c r="M186" s="47"/>
      <c r="N186" s="47"/>
      <c r="O186" s="47"/>
      <c r="P186" s="47"/>
      <c r="Q186" s="47"/>
      <c r="R186" s="48"/>
      <c r="T186" s="197"/>
      <c r="U186" s="47"/>
      <c r="V186" s="47"/>
      <c r="W186" s="47"/>
      <c r="X186" s="47"/>
      <c r="Y186" s="47"/>
      <c r="Z186" s="47"/>
      <c r="AA186" s="100"/>
      <c r="AT186" s="21" t="s">
        <v>312</v>
      </c>
      <c r="AU186" s="21" t="s">
        <v>96</v>
      </c>
    </row>
    <row r="187" s="1" customFormat="1" ht="25.5" customHeight="1">
      <c r="B187" s="46"/>
      <c r="C187" s="228" t="s">
        <v>389</v>
      </c>
      <c r="D187" s="228" t="s">
        <v>192</v>
      </c>
      <c r="E187" s="229" t="s">
        <v>1345</v>
      </c>
      <c r="F187" s="230" t="s">
        <v>1346</v>
      </c>
      <c r="G187" s="230"/>
      <c r="H187" s="230"/>
      <c r="I187" s="230"/>
      <c r="J187" s="231" t="s">
        <v>315</v>
      </c>
      <c r="K187" s="232">
        <v>2.863</v>
      </c>
      <c r="L187" s="233">
        <v>0</v>
      </c>
      <c r="M187" s="234"/>
      <c r="N187" s="235">
        <f>ROUND(L187*K187,2)</f>
        <v>0</v>
      </c>
      <c r="O187" s="235"/>
      <c r="P187" s="235"/>
      <c r="Q187" s="235"/>
      <c r="R187" s="48"/>
      <c r="T187" s="236" t="s">
        <v>22</v>
      </c>
      <c r="U187" s="56" t="s">
        <v>46</v>
      </c>
      <c r="V187" s="47"/>
      <c r="W187" s="237">
        <f>V187*K187</f>
        <v>0</v>
      </c>
      <c r="X187" s="237">
        <v>2.1600000000000001</v>
      </c>
      <c r="Y187" s="237">
        <f>X187*K187</f>
        <v>0</v>
      </c>
      <c r="Z187" s="237">
        <v>0</v>
      </c>
      <c r="AA187" s="238">
        <f>Z187*K187</f>
        <v>0</v>
      </c>
      <c r="AR187" s="21" t="s">
        <v>205</v>
      </c>
      <c r="AT187" s="21" t="s">
        <v>192</v>
      </c>
      <c r="AU187" s="21" t="s">
        <v>96</v>
      </c>
      <c r="AY187" s="21" t="s">
        <v>191</v>
      </c>
      <c r="BE187" s="152">
        <f>IF(U187="základní",N187,0)</f>
        <v>0</v>
      </c>
      <c r="BF187" s="152">
        <f>IF(U187="snížená",N187,0)</f>
        <v>0</v>
      </c>
      <c r="BG187" s="152">
        <f>IF(U187="zákl. přenesená",N187,0)</f>
        <v>0</v>
      </c>
      <c r="BH187" s="152">
        <f>IF(U187="sníž. přenesená",N187,0)</f>
        <v>0</v>
      </c>
      <c r="BI187" s="152">
        <f>IF(U187="nulová",N187,0)</f>
        <v>0</v>
      </c>
      <c r="BJ187" s="21" t="s">
        <v>89</v>
      </c>
      <c r="BK187" s="152">
        <f>ROUND(L187*K187,2)</f>
        <v>0</v>
      </c>
      <c r="BL187" s="21" t="s">
        <v>205</v>
      </c>
      <c r="BM187" s="21" t="s">
        <v>1347</v>
      </c>
    </row>
    <row r="188" s="1" customFormat="1" ht="16.5" customHeight="1">
      <c r="B188" s="46"/>
      <c r="C188" s="47"/>
      <c r="D188" s="47"/>
      <c r="E188" s="47"/>
      <c r="F188" s="258" t="s">
        <v>1328</v>
      </c>
      <c r="G188" s="67"/>
      <c r="H188" s="67"/>
      <c r="I188" s="67"/>
      <c r="J188" s="47"/>
      <c r="K188" s="47"/>
      <c r="L188" s="47"/>
      <c r="M188" s="47"/>
      <c r="N188" s="47"/>
      <c r="O188" s="47"/>
      <c r="P188" s="47"/>
      <c r="Q188" s="47"/>
      <c r="R188" s="48"/>
      <c r="T188" s="197"/>
      <c r="U188" s="47"/>
      <c r="V188" s="47"/>
      <c r="W188" s="47"/>
      <c r="X188" s="47"/>
      <c r="Y188" s="47"/>
      <c r="Z188" s="47"/>
      <c r="AA188" s="100"/>
      <c r="AT188" s="21" t="s">
        <v>312</v>
      </c>
      <c r="AU188" s="21" t="s">
        <v>96</v>
      </c>
    </row>
    <row r="189" s="10" customFormat="1" ht="29.88" customHeight="1">
      <c r="B189" s="215"/>
      <c r="C189" s="216"/>
      <c r="D189" s="225" t="s">
        <v>665</v>
      </c>
      <c r="E189" s="225"/>
      <c r="F189" s="225"/>
      <c r="G189" s="225"/>
      <c r="H189" s="225"/>
      <c r="I189" s="225"/>
      <c r="J189" s="225"/>
      <c r="K189" s="225"/>
      <c r="L189" s="225"/>
      <c r="M189" s="225"/>
      <c r="N189" s="226">
        <f>BK189</f>
        <v>0</v>
      </c>
      <c r="O189" s="227"/>
      <c r="P189" s="227"/>
      <c r="Q189" s="227"/>
      <c r="R189" s="218"/>
      <c r="T189" s="219"/>
      <c r="U189" s="216"/>
      <c r="V189" s="216"/>
      <c r="W189" s="220">
        <f>SUM(W190:W197)</f>
        <v>0</v>
      </c>
      <c r="X189" s="216"/>
      <c r="Y189" s="220">
        <f>SUM(Y190:Y197)</f>
        <v>0</v>
      </c>
      <c r="Z189" s="216"/>
      <c r="AA189" s="221">
        <f>SUM(AA190:AA197)</f>
        <v>0</v>
      </c>
      <c r="AR189" s="222" t="s">
        <v>89</v>
      </c>
      <c r="AT189" s="223" t="s">
        <v>80</v>
      </c>
      <c r="AU189" s="223" t="s">
        <v>89</v>
      </c>
      <c r="AY189" s="222" t="s">
        <v>191</v>
      </c>
      <c r="BK189" s="224">
        <f>SUM(BK190:BK197)</f>
        <v>0</v>
      </c>
    </row>
    <row r="190" s="1" customFormat="1" ht="38.25" customHeight="1">
      <c r="B190" s="46"/>
      <c r="C190" s="228" t="s">
        <v>393</v>
      </c>
      <c r="D190" s="228" t="s">
        <v>192</v>
      </c>
      <c r="E190" s="229" t="s">
        <v>823</v>
      </c>
      <c r="F190" s="230" t="s">
        <v>824</v>
      </c>
      <c r="G190" s="230"/>
      <c r="H190" s="230"/>
      <c r="I190" s="230"/>
      <c r="J190" s="231" t="s">
        <v>304</v>
      </c>
      <c r="K190" s="232">
        <v>227.30000000000001</v>
      </c>
      <c r="L190" s="233">
        <v>0</v>
      </c>
      <c r="M190" s="234"/>
      <c r="N190" s="235">
        <f>ROUND(L190*K190,2)</f>
        <v>0</v>
      </c>
      <c r="O190" s="235"/>
      <c r="P190" s="235"/>
      <c r="Q190" s="235"/>
      <c r="R190" s="48"/>
      <c r="T190" s="236" t="s">
        <v>22</v>
      </c>
      <c r="U190" s="56" t="s">
        <v>46</v>
      </c>
      <c r="V190" s="47"/>
      <c r="W190" s="237">
        <f>V190*K190</f>
        <v>0</v>
      </c>
      <c r="X190" s="237">
        <v>0.00012999999999999999</v>
      </c>
      <c r="Y190" s="237">
        <f>X190*K190</f>
        <v>0</v>
      </c>
      <c r="Z190" s="237">
        <v>0</v>
      </c>
      <c r="AA190" s="238">
        <f>Z190*K190</f>
        <v>0</v>
      </c>
      <c r="AR190" s="21" t="s">
        <v>205</v>
      </c>
      <c r="AT190" s="21" t="s">
        <v>192</v>
      </c>
      <c r="AU190" s="21" t="s">
        <v>96</v>
      </c>
      <c r="AY190" s="21" t="s">
        <v>191</v>
      </c>
      <c r="BE190" s="152">
        <f>IF(U190="základní",N190,0)</f>
        <v>0</v>
      </c>
      <c r="BF190" s="152">
        <f>IF(U190="snížená",N190,0)</f>
        <v>0</v>
      </c>
      <c r="BG190" s="152">
        <f>IF(U190="zákl. přenesená",N190,0)</f>
        <v>0</v>
      </c>
      <c r="BH190" s="152">
        <f>IF(U190="sníž. přenesená",N190,0)</f>
        <v>0</v>
      </c>
      <c r="BI190" s="152">
        <f>IF(U190="nulová",N190,0)</f>
        <v>0</v>
      </c>
      <c r="BJ190" s="21" t="s">
        <v>89</v>
      </c>
      <c r="BK190" s="152">
        <f>ROUND(L190*K190,2)</f>
        <v>0</v>
      </c>
      <c r="BL190" s="21" t="s">
        <v>205</v>
      </c>
      <c r="BM190" s="21" t="s">
        <v>1348</v>
      </c>
    </row>
    <row r="191" s="1" customFormat="1" ht="38.25" customHeight="1">
      <c r="B191" s="46"/>
      <c r="C191" s="228" t="s">
        <v>398</v>
      </c>
      <c r="D191" s="228" t="s">
        <v>192</v>
      </c>
      <c r="E191" s="229" t="s">
        <v>826</v>
      </c>
      <c r="F191" s="230" t="s">
        <v>827</v>
      </c>
      <c r="G191" s="230"/>
      <c r="H191" s="230"/>
      <c r="I191" s="230"/>
      <c r="J191" s="231" t="s">
        <v>304</v>
      </c>
      <c r="K191" s="232">
        <v>89.840000000000003</v>
      </c>
      <c r="L191" s="233">
        <v>0</v>
      </c>
      <c r="M191" s="234"/>
      <c r="N191" s="235">
        <f>ROUND(L191*K191,2)</f>
        <v>0</v>
      </c>
      <c r="O191" s="235"/>
      <c r="P191" s="235"/>
      <c r="Q191" s="235"/>
      <c r="R191" s="48"/>
      <c r="T191" s="236" t="s">
        <v>22</v>
      </c>
      <c r="U191" s="56" t="s">
        <v>46</v>
      </c>
      <c r="V191" s="47"/>
      <c r="W191" s="237">
        <f>V191*K191</f>
        <v>0</v>
      </c>
      <c r="X191" s="237">
        <v>0.00021000000000000001</v>
      </c>
      <c r="Y191" s="237">
        <f>X191*K191</f>
        <v>0</v>
      </c>
      <c r="Z191" s="237">
        <v>0</v>
      </c>
      <c r="AA191" s="238">
        <f>Z191*K191</f>
        <v>0</v>
      </c>
      <c r="AR191" s="21" t="s">
        <v>205</v>
      </c>
      <c r="AT191" s="21" t="s">
        <v>192</v>
      </c>
      <c r="AU191" s="21" t="s">
        <v>96</v>
      </c>
      <c r="AY191" s="21" t="s">
        <v>191</v>
      </c>
      <c r="BE191" s="152">
        <f>IF(U191="základní",N191,0)</f>
        <v>0</v>
      </c>
      <c r="BF191" s="152">
        <f>IF(U191="snížená",N191,0)</f>
        <v>0</v>
      </c>
      <c r="BG191" s="152">
        <f>IF(U191="zákl. přenesená",N191,0)</f>
        <v>0</v>
      </c>
      <c r="BH191" s="152">
        <f>IF(U191="sníž. přenesená",N191,0)</f>
        <v>0</v>
      </c>
      <c r="BI191" s="152">
        <f>IF(U191="nulová",N191,0)</f>
        <v>0</v>
      </c>
      <c r="BJ191" s="21" t="s">
        <v>89</v>
      </c>
      <c r="BK191" s="152">
        <f>ROUND(L191*K191,2)</f>
        <v>0</v>
      </c>
      <c r="BL191" s="21" t="s">
        <v>205</v>
      </c>
      <c r="BM191" s="21" t="s">
        <v>1349</v>
      </c>
    </row>
    <row r="192" s="1" customFormat="1" ht="38.25" customHeight="1">
      <c r="B192" s="46"/>
      <c r="C192" s="228" t="s">
        <v>402</v>
      </c>
      <c r="D192" s="228" t="s">
        <v>192</v>
      </c>
      <c r="E192" s="229" t="s">
        <v>1028</v>
      </c>
      <c r="F192" s="230" t="s">
        <v>1029</v>
      </c>
      <c r="G192" s="230"/>
      <c r="H192" s="230"/>
      <c r="I192" s="230"/>
      <c r="J192" s="231" t="s">
        <v>315</v>
      </c>
      <c r="K192" s="232">
        <v>317.60000000000002</v>
      </c>
      <c r="L192" s="233">
        <v>0</v>
      </c>
      <c r="M192" s="234"/>
      <c r="N192" s="235">
        <f>ROUND(L192*K192,2)</f>
        <v>0</v>
      </c>
      <c r="O192" s="235"/>
      <c r="P192" s="235"/>
      <c r="Q192" s="235"/>
      <c r="R192" s="48"/>
      <c r="T192" s="236" t="s">
        <v>22</v>
      </c>
      <c r="U192" s="56" t="s">
        <v>46</v>
      </c>
      <c r="V192" s="47"/>
      <c r="W192" s="237">
        <f>V192*K192</f>
        <v>0</v>
      </c>
      <c r="X192" s="237">
        <v>0</v>
      </c>
      <c r="Y192" s="237">
        <f>X192*K192</f>
        <v>0</v>
      </c>
      <c r="Z192" s="237">
        <v>0</v>
      </c>
      <c r="AA192" s="238">
        <f>Z192*K192</f>
        <v>0</v>
      </c>
      <c r="AR192" s="21" t="s">
        <v>205</v>
      </c>
      <c r="AT192" s="21" t="s">
        <v>192</v>
      </c>
      <c r="AU192" s="21" t="s">
        <v>96</v>
      </c>
      <c r="AY192" s="21" t="s">
        <v>191</v>
      </c>
      <c r="BE192" s="152">
        <f>IF(U192="základní",N192,0)</f>
        <v>0</v>
      </c>
      <c r="BF192" s="152">
        <f>IF(U192="snížená",N192,0)</f>
        <v>0</v>
      </c>
      <c r="BG192" s="152">
        <f>IF(U192="zákl. přenesená",N192,0)</f>
        <v>0</v>
      </c>
      <c r="BH192" s="152">
        <f>IF(U192="sníž. přenesená",N192,0)</f>
        <v>0</v>
      </c>
      <c r="BI192" s="152">
        <f>IF(U192="nulová",N192,0)</f>
        <v>0</v>
      </c>
      <c r="BJ192" s="21" t="s">
        <v>89</v>
      </c>
      <c r="BK192" s="152">
        <f>ROUND(L192*K192,2)</f>
        <v>0</v>
      </c>
      <c r="BL192" s="21" t="s">
        <v>205</v>
      </c>
      <c r="BM192" s="21" t="s">
        <v>1350</v>
      </c>
    </row>
    <row r="193" s="1" customFormat="1" ht="38.25" customHeight="1">
      <c r="B193" s="46"/>
      <c r="C193" s="228" t="s">
        <v>406</v>
      </c>
      <c r="D193" s="228" t="s">
        <v>192</v>
      </c>
      <c r="E193" s="229" t="s">
        <v>1031</v>
      </c>
      <c r="F193" s="230" t="s">
        <v>1032</v>
      </c>
      <c r="G193" s="230"/>
      <c r="H193" s="230"/>
      <c r="I193" s="230"/>
      <c r="J193" s="231" t="s">
        <v>315</v>
      </c>
      <c r="K193" s="232">
        <v>4764</v>
      </c>
      <c r="L193" s="233">
        <v>0</v>
      </c>
      <c r="M193" s="234"/>
      <c r="N193" s="235">
        <f>ROUND(L193*K193,2)</f>
        <v>0</v>
      </c>
      <c r="O193" s="235"/>
      <c r="P193" s="235"/>
      <c r="Q193" s="235"/>
      <c r="R193" s="48"/>
      <c r="T193" s="236" t="s">
        <v>22</v>
      </c>
      <c r="U193" s="56" t="s">
        <v>46</v>
      </c>
      <c r="V193" s="47"/>
      <c r="W193" s="237">
        <f>V193*K193</f>
        <v>0</v>
      </c>
      <c r="X193" s="237">
        <v>0</v>
      </c>
      <c r="Y193" s="237">
        <f>X193*K193</f>
        <v>0</v>
      </c>
      <c r="Z193" s="237">
        <v>0</v>
      </c>
      <c r="AA193" s="238">
        <f>Z193*K193</f>
        <v>0</v>
      </c>
      <c r="AR193" s="21" t="s">
        <v>205</v>
      </c>
      <c r="AT193" s="21" t="s">
        <v>192</v>
      </c>
      <c r="AU193" s="21" t="s">
        <v>96</v>
      </c>
      <c r="AY193" s="21" t="s">
        <v>191</v>
      </c>
      <c r="BE193" s="152">
        <f>IF(U193="základní",N193,0)</f>
        <v>0</v>
      </c>
      <c r="BF193" s="152">
        <f>IF(U193="snížená",N193,0)</f>
        <v>0</v>
      </c>
      <c r="BG193" s="152">
        <f>IF(U193="zákl. přenesená",N193,0)</f>
        <v>0</v>
      </c>
      <c r="BH193" s="152">
        <f>IF(U193="sníž. přenesená",N193,0)</f>
        <v>0</v>
      </c>
      <c r="BI193" s="152">
        <f>IF(U193="nulová",N193,0)</f>
        <v>0</v>
      </c>
      <c r="BJ193" s="21" t="s">
        <v>89</v>
      </c>
      <c r="BK193" s="152">
        <f>ROUND(L193*K193,2)</f>
        <v>0</v>
      </c>
      <c r="BL193" s="21" t="s">
        <v>205</v>
      </c>
      <c r="BM193" s="21" t="s">
        <v>1351</v>
      </c>
    </row>
    <row r="194" s="1" customFormat="1" ht="38.25" customHeight="1">
      <c r="B194" s="46"/>
      <c r="C194" s="228" t="s">
        <v>531</v>
      </c>
      <c r="D194" s="228" t="s">
        <v>192</v>
      </c>
      <c r="E194" s="229" t="s">
        <v>1034</v>
      </c>
      <c r="F194" s="230" t="s">
        <v>1035</v>
      </c>
      <c r="G194" s="230"/>
      <c r="H194" s="230"/>
      <c r="I194" s="230"/>
      <c r="J194" s="231" t="s">
        <v>315</v>
      </c>
      <c r="K194" s="232">
        <v>317.60000000000002</v>
      </c>
      <c r="L194" s="233">
        <v>0</v>
      </c>
      <c r="M194" s="234"/>
      <c r="N194" s="235">
        <f>ROUND(L194*K194,2)</f>
        <v>0</v>
      </c>
      <c r="O194" s="235"/>
      <c r="P194" s="235"/>
      <c r="Q194" s="235"/>
      <c r="R194" s="48"/>
      <c r="T194" s="236" t="s">
        <v>22</v>
      </c>
      <c r="U194" s="56" t="s">
        <v>46</v>
      </c>
      <c r="V194" s="47"/>
      <c r="W194" s="237">
        <f>V194*K194</f>
        <v>0</v>
      </c>
      <c r="X194" s="237">
        <v>0</v>
      </c>
      <c r="Y194" s="237">
        <f>X194*K194</f>
        <v>0</v>
      </c>
      <c r="Z194" s="237">
        <v>0</v>
      </c>
      <c r="AA194" s="238">
        <f>Z194*K194</f>
        <v>0</v>
      </c>
      <c r="AR194" s="21" t="s">
        <v>205</v>
      </c>
      <c r="AT194" s="21" t="s">
        <v>192</v>
      </c>
      <c r="AU194" s="21" t="s">
        <v>96</v>
      </c>
      <c r="AY194" s="21" t="s">
        <v>191</v>
      </c>
      <c r="BE194" s="152">
        <f>IF(U194="základní",N194,0)</f>
        <v>0</v>
      </c>
      <c r="BF194" s="152">
        <f>IF(U194="snížená",N194,0)</f>
        <v>0</v>
      </c>
      <c r="BG194" s="152">
        <f>IF(U194="zákl. přenesená",N194,0)</f>
        <v>0</v>
      </c>
      <c r="BH194" s="152">
        <f>IF(U194="sníž. přenesená",N194,0)</f>
        <v>0</v>
      </c>
      <c r="BI194" s="152">
        <f>IF(U194="nulová",N194,0)</f>
        <v>0</v>
      </c>
      <c r="BJ194" s="21" t="s">
        <v>89</v>
      </c>
      <c r="BK194" s="152">
        <f>ROUND(L194*K194,2)</f>
        <v>0</v>
      </c>
      <c r="BL194" s="21" t="s">
        <v>205</v>
      </c>
      <c r="BM194" s="21" t="s">
        <v>1352</v>
      </c>
    </row>
    <row r="195" s="1" customFormat="1" ht="25.5" customHeight="1">
      <c r="B195" s="46"/>
      <c r="C195" s="228" t="s">
        <v>535</v>
      </c>
      <c r="D195" s="228" t="s">
        <v>192</v>
      </c>
      <c r="E195" s="229" t="s">
        <v>1037</v>
      </c>
      <c r="F195" s="230" t="s">
        <v>1038</v>
      </c>
      <c r="G195" s="230"/>
      <c r="H195" s="230"/>
      <c r="I195" s="230"/>
      <c r="J195" s="231" t="s">
        <v>304</v>
      </c>
      <c r="K195" s="232">
        <v>41.25</v>
      </c>
      <c r="L195" s="233">
        <v>0</v>
      </c>
      <c r="M195" s="234"/>
      <c r="N195" s="235">
        <f>ROUND(L195*K195,2)</f>
        <v>0</v>
      </c>
      <c r="O195" s="235"/>
      <c r="P195" s="235"/>
      <c r="Q195" s="235"/>
      <c r="R195" s="48"/>
      <c r="T195" s="236" t="s">
        <v>22</v>
      </c>
      <c r="U195" s="56" t="s">
        <v>46</v>
      </c>
      <c r="V195" s="47"/>
      <c r="W195" s="237">
        <f>V195*K195</f>
        <v>0</v>
      </c>
      <c r="X195" s="237">
        <v>0</v>
      </c>
      <c r="Y195" s="237">
        <f>X195*K195</f>
        <v>0</v>
      </c>
      <c r="Z195" s="237">
        <v>0</v>
      </c>
      <c r="AA195" s="238">
        <f>Z195*K195</f>
        <v>0</v>
      </c>
      <c r="AR195" s="21" t="s">
        <v>205</v>
      </c>
      <c r="AT195" s="21" t="s">
        <v>192</v>
      </c>
      <c r="AU195" s="21" t="s">
        <v>96</v>
      </c>
      <c r="AY195" s="21" t="s">
        <v>191</v>
      </c>
      <c r="BE195" s="152">
        <f>IF(U195="základní",N195,0)</f>
        <v>0</v>
      </c>
      <c r="BF195" s="152">
        <f>IF(U195="snížená",N195,0)</f>
        <v>0</v>
      </c>
      <c r="BG195" s="152">
        <f>IF(U195="zákl. přenesená",N195,0)</f>
        <v>0</v>
      </c>
      <c r="BH195" s="152">
        <f>IF(U195="sníž. přenesená",N195,0)</f>
        <v>0</v>
      </c>
      <c r="BI195" s="152">
        <f>IF(U195="nulová",N195,0)</f>
        <v>0</v>
      </c>
      <c r="BJ195" s="21" t="s">
        <v>89</v>
      </c>
      <c r="BK195" s="152">
        <f>ROUND(L195*K195,2)</f>
        <v>0</v>
      </c>
      <c r="BL195" s="21" t="s">
        <v>205</v>
      </c>
      <c r="BM195" s="21" t="s">
        <v>1353</v>
      </c>
    </row>
    <row r="196" s="1" customFormat="1" ht="38.25" customHeight="1">
      <c r="B196" s="46"/>
      <c r="C196" s="228" t="s">
        <v>539</v>
      </c>
      <c r="D196" s="228" t="s">
        <v>192</v>
      </c>
      <c r="E196" s="229" t="s">
        <v>1040</v>
      </c>
      <c r="F196" s="230" t="s">
        <v>1041</v>
      </c>
      <c r="G196" s="230"/>
      <c r="H196" s="230"/>
      <c r="I196" s="230"/>
      <c r="J196" s="231" t="s">
        <v>304</v>
      </c>
      <c r="K196" s="232">
        <v>618.75</v>
      </c>
      <c r="L196" s="233">
        <v>0</v>
      </c>
      <c r="M196" s="234"/>
      <c r="N196" s="235">
        <f>ROUND(L196*K196,2)</f>
        <v>0</v>
      </c>
      <c r="O196" s="235"/>
      <c r="P196" s="235"/>
      <c r="Q196" s="235"/>
      <c r="R196" s="48"/>
      <c r="T196" s="236" t="s">
        <v>22</v>
      </c>
      <c r="U196" s="56" t="s">
        <v>46</v>
      </c>
      <c r="V196" s="47"/>
      <c r="W196" s="237">
        <f>V196*K196</f>
        <v>0</v>
      </c>
      <c r="X196" s="237">
        <v>0</v>
      </c>
      <c r="Y196" s="237">
        <f>X196*K196</f>
        <v>0</v>
      </c>
      <c r="Z196" s="237">
        <v>0</v>
      </c>
      <c r="AA196" s="238">
        <f>Z196*K196</f>
        <v>0</v>
      </c>
      <c r="AR196" s="21" t="s">
        <v>205</v>
      </c>
      <c r="AT196" s="21" t="s">
        <v>192</v>
      </c>
      <c r="AU196" s="21" t="s">
        <v>96</v>
      </c>
      <c r="AY196" s="21" t="s">
        <v>191</v>
      </c>
      <c r="BE196" s="152">
        <f>IF(U196="základní",N196,0)</f>
        <v>0</v>
      </c>
      <c r="BF196" s="152">
        <f>IF(U196="snížená",N196,0)</f>
        <v>0</v>
      </c>
      <c r="BG196" s="152">
        <f>IF(U196="zákl. přenesená",N196,0)</f>
        <v>0</v>
      </c>
      <c r="BH196" s="152">
        <f>IF(U196="sníž. přenesená",N196,0)</f>
        <v>0</v>
      </c>
      <c r="BI196" s="152">
        <f>IF(U196="nulová",N196,0)</f>
        <v>0</v>
      </c>
      <c r="BJ196" s="21" t="s">
        <v>89</v>
      </c>
      <c r="BK196" s="152">
        <f>ROUND(L196*K196,2)</f>
        <v>0</v>
      </c>
      <c r="BL196" s="21" t="s">
        <v>205</v>
      </c>
      <c r="BM196" s="21" t="s">
        <v>1354</v>
      </c>
    </row>
    <row r="197" s="1" customFormat="1" ht="25.5" customHeight="1">
      <c r="B197" s="46"/>
      <c r="C197" s="228" t="s">
        <v>544</v>
      </c>
      <c r="D197" s="228" t="s">
        <v>192</v>
      </c>
      <c r="E197" s="229" t="s">
        <v>1043</v>
      </c>
      <c r="F197" s="230" t="s">
        <v>1044</v>
      </c>
      <c r="G197" s="230"/>
      <c r="H197" s="230"/>
      <c r="I197" s="230"/>
      <c r="J197" s="231" t="s">
        <v>304</v>
      </c>
      <c r="K197" s="232">
        <v>41.25</v>
      </c>
      <c r="L197" s="233">
        <v>0</v>
      </c>
      <c r="M197" s="234"/>
      <c r="N197" s="235">
        <f>ROUND(L197*K197,2)</f>
        <v>0</v>
      </c>
      <c r="O197" s="235"/>
      <c r="P197" s="235"/>
      <c r="Q197" s="235"/>
      <c r="R197" s="48"/>
      <c r="T197" s="236" t="s">
        <v>22</v>
      </c>
      <c r="U197" s="56" t="s">
        <v>46</v>
      </c>
      <c r="V197" s="47"/>
      <c r="W197" s="237">
        <f>V197*K197</f>
        <v>0</v>
      </c>
      <c r="X197" s="237">
        <v>0</v>
      </c>
      <c r="Y197" s="237">
        <f>X197*K197</f>
        <v>0</v>
      </c>
      <c r="Z197" s="237">
        <v>0</v>
      </c>
      <c r="AA197" s="238">
        <f>Z197*K197</f>
        <v>0</v>
      </c>
      <c r="AR197" s="21" t="s">
        <v>205</v>
      </c>
      <c r="AT197" s="21" t="s">
        <v>192</v>
      </c>
      <c r="AU197" s="21" t="s">
        <v>96</v>
      </c>
      <c r="AY197" s="21" t="s">
        <v>191</v>
      </c>
      <c r="BE197" s="152">
        <f>IF(U197="základní",N197,0)</f>
        <v>0</v>
      </c>
      <c r="BF197" s="152">
        <f>IF(U197="snížená",N197,0)</f>
        <v>0</v>
      </c>
      <c r="BG197" s="152">
        <f>IF(U197="zákl. přenesená",N197,0)</f>
        <v>0</v>
      </c>
      <c r="BH197" s="152">
        <f>IF(U197="sníž. přenesená",N197,0)</f>
        <v>0</v>
      </c>
      <c r="BI197" s="152">
        <f>IF(U197="nulová",N197,0)</f>
        <v>0</v>
      </c>
      <c r="BJ197" s="21" t="s">
        <v>89</v>
      </c>
      <c r="BK197" s="152">
        <f>ROUND(L197*K197,2)</f>
        <v>0</v>
      </c>
      <c r="BL197" s="21" t="s">
        <v>205</v>
      </c>
      <c r="BM197" s="21" t="s">
        <v>1355</v>
      </c>
    </row>
    <row r="198" s="10" customFormat="1" ht="29.88" customHeight="1">
      <c r="B198" s="215"/>
      <c r="C198" s="216"/>
      <c r="D198" s="225" t="s">
        <v>666</v>
      </c>
      <c r="E198" s="225"/>
      <c r="F198" s="225"/>
      <c r="G198" s="225"/>
      <c r="H198" s="225"/>
      <c r="I198" s="225"/>
      <c r="J198" s="225"/>
      <c r="K198" s="225"/>
      <c r="L198" s="225"/>
      <c r="M198" s="225"/>
      <c r="N198" s="239">
        <f>BK198</f>
        <v>0</v>
      </c>
      <c r="O198" s="240"/>
      <c r="P198" s="240"/>
      <c r="Q198" s="240"/>
      <c r="R198" s="218"/>
      <c r="T198" s="219"/>
      <c r="U198" s="216"/>
      <c r="V198" s="216"/>
      <c r="W198" s="220">
        <f>SUM(W199:W219)</f>
        <v>0</v>
      </c>
      <c r="X198" s="216"/>
      <c r="Y198" s="220">
        <f>SUM(Y199:Y219)</f>
        <v>0</v>
      </c>
      <c r="Z198" s="216"/>
      <c r="AA198" s="221">
        <f>SUM(AA199:AA219)</f>
        <v>0</v>
      </c>
      <c r="AR198" s="222" t="s">
        <v>89</v>
      </c>
      <c r="AT198" s="223" t="s">
        <v>80</v>
      </c>
      <c r="AU198" s="223" t="s">
        <v>89</v>
      </c>
      <c r="AY198" s="222" t="s">
        <v>191</v>
      </c>
      <c r="BK198" s="224">
        <f>SUM(BK199:BK219)</f>
        <v>0</v>
      </c>
    </row>
    <row r="199" s="1" customFormat="1" ht="25.5" customHeight="1">
      <c r="B199" s="46"/>
      <c r="C199" s="228" t="s">
        <v>548</v>
      </c>
      <c r="D199" s="228" t="s">
        <v>192</v>
      </c>
      <c r="E199" s="229" t="s">
        <v>1356</v>
      </c>
      <c r="F199" s="230" t="s">
        <v>1357</v>
      </c>
      <c r="G199" s="230"/>
      <c r="H199" s="230"/>
      <c r="I199" s="230"/>
      <c r="J199" s="231" t="s">
        <v>304</v>
      </c>
      <c r="K199" s="232">
        <v>385.55000000000001</v>
      </c>
      <c r="L199" s="233">
        <v>0</v>
      </c>
      <c r="M199" s="234"/>
      <c r="N199" s="235">
        <f>ROUND(L199*K199,2)</f>
        <v>0</v>
      </c>
      <c r="O199" s="235"/>
      <c r="P199" s="235"/>
      <c r="Q199" s="235"/>
      <c r="R199" s="48"/>
      <c r="T199" s="236" t="s">
        <v>22</v>
      </c>
      <c r="U199" s="56" t="s">
        <v>46</v>
      </c>
      <c r="V199" s="47"/>
      <c r="W199" s="237">
        <f>V199*K199</f>
        <v>0</v>
      </c>
      <c r="X199" s="237">
        <v>4.0000000000000003E-05</v>
      </c>
      <c r="Y199" s="237">
        <f>X199*K199</f>
        <v>0</v>
      </c>
      <c r="Z199" s="237">
        <v>0</v>
      </c>
      <c r="AA199" s="238">
        <f>Z199*K199</f>
        <v>0</v>
      </c>
      <c r="AR199" s="21" t="s">
        <v>205</v>
      </c>
      <c r="AT199" s="21" t="s">
        <v>192</v>
      </c>
      <c r="AU199" s="21" t="s">
        <v>96</v>
      </c>
      <c r="AY199" s="21" t="s">
        <v>191</v>
      </c>
      <c r="BE199" s="152">
        <f>IF(U199="základní",N199,0)</f>
        <v>0</v>
      </c>
      <c r="BF199" s="152">
        <f>IF(U199="snížená",N199,0)</f>
        <v>0</v>
      </c>
      <c r="BG199" s="152">
        <f>IF(U199="zákl. přenesená",N199,0)</f>
        <v>0</v>
      </c>
      <c r="BH199" s="152">
        <f>IF(U199="sníž. přenesená",N199,0)</f>
        <v>0</v>
      </c>
      <c r="BI199" s="152">
        <f>IF(U199="nulová",N199,0)</f>
        <v>0</v>
      </c>
      <c r="BJ199" s="21" t="s">
        <v>89</v>
      </c>
      <c r="BK199" s="152">
        <f>ROUND(L199*K199,2)</f>
        <v>0</v>
      </c>
      <c r="BL199" s="21" t="s">
        <v>205</v>
      </c>
      <c r="BM199" s="21" t="s">
        <v>1358</v>
      </c>
    </row>
    <row r="200" s="1" customFormat="1" ht="25.5" customHeight="1">
      <c r="B200" s="46"/>
      <c r="C200" s="228" t="s">
        <v>552</v>
      </c>
      <c r="D200" s="228" t="s">
        <v>192</v>
      </c>
      <c r="E200" s="229" t="s">
        <v>1359</v>
      </c>
      <c r="F200" s="230" t="s">
        <v>1360</v>
      </c>
      <c r="G200" s="230"/>
      <c r="H200" s="230"/>
      <c r="I200" s="230"/>
      <c r="J200" s="231" t="s">
        <v>304</v>
      </c>
      <c r="K200" s="232">
        <v>41.25</v>
      </c>
      <c r="L200" s="233">
        <v>0</v>
      </c>
      <c r="M200" s="234"/>
      <c r="N200" s="235">
        <f>ROUND(L200*K200,2)</f>
        <v>0</v>
      </c>
      <c r="O200" s="235"/>
      <c r="P200" s="235"/>
      <c r="Q200" s="235"/>
      <c r="R200" s="48"/>
      <c r="T200" s="236" t="s">
        <v>22</v>
      </c>
      <c r="U200" s="56" t="s">
        <v>46</v>
      </c>
      <c r="V200" s="47"/>
      <c r="W200" s="237">
        <f>V200*K200</f>
        <v>0</v>
      </c>
      <c r="X200" s="237">
        <v>4.0000000000000003E-05</v>
      </c>
      <c r="Y200" s="237">
        <f>X200*K200</f>
        <v>0</v>
      </c>
      <c r="Z200" s="237">
        <v>0</v>
      </c>
      <c r="AA200" s="238">
        <f>Z200*K200</f>
        <v>0</v>
      </c>
      <c r="AR200" s="21" t="s">
        <v>205</v>
      </c>
      <c r="AT200" s="21" t="s">
        <v>192</v>
      </c>
      <c r="AU200" s="21" t="s">
        <v>96</v>
      </c>
      <c r="AY200" s="21" t="s">
        <v>191</v>
      </c>
      <c r="BE200" s="152">
        <f>IF(U200="základní",N200,0)</f>
        <v>0</v>
      </c>
      <c r="BF200" s="152">
        <f>IF(U200="snížená",N200,0)</f>
        <v>0</v>
      </c>
      <c r="BG200" s="152">
        <f>IF(U200="zákl. přenesená",N200,0)</f>
        <v>0</v>
      </c>
      <c r="BH200" s="152">
        <f>IF(U200="sníž. přenesená",N200,0)</f>
        <v>0</v>
      </c>
      <c r="BI200" s="152">
        <f>IF(U200="nulová",N200,0)</f>
        <v>0</v>
      </c>
      <c r="BJ200" s="21" t="s">
        <v>89</v>
      </c>
      <c r="BK200" s="152">
        <f>ROUND(L200*K200,2)</f>
        <v>0</v>
      </c>
      <c r="BL200" s="21" t="s">
        <v>205</v>
      </c>
      <c r="BM200" s="21" t="s">
        <v>1361</v>
      </c>
    </row>
    <row r="201" s="1" customFormat="1" ht="25.5" customHeight="1">
      <c r="B201" s="46"/>
      <c r="C201" s="228" t="s">
        <v>556</v>
      </c>
      <c r="D201" s="228" t="s">
        <v>192</v>
      </c>
      <c r="E201" s="229" t="s">
        <v>1362</v>
      </c>
      <c r="F201" s="230" t="s">
        <v>1363</v>
      </c>
      <c r="G201" s="230"/>
      <c r="H201" s="230"/>
      <c r="I201" s="230"/>
      <c r="J201" s="231" t="s">
        <v>688</v>
      </c>
      <c r="K201" s="232">
        <v>3</v>
      </c>
      <c r="L201" s="233">
        <v>0</v>
      </c>
      <c r="M201" s="234"/>
      <c r="N201" s="235">
        <f>ROUND(L201*K201,2)</f>
        <v>0</v>
      </c>
      <c r="O201" s="235"/>
      <c r="P201" s="235"/>
      <c r="Q201" s="235"/>
      <c r="R201" s="48"/>
      <c r="T201" s="236" t="s">
        <v>22</v>
      </c>
      <c r="U201" s="56" t="s">
        <v>46</v>
      </c>
      <c r="V201" s="47"/>
      <c r="W201" s="237">
        <f>V201*K201</f>
        <v>0</v>
      </c>
      <c r="X201" s="237">
        <v>0</v>
      </c>
      <c r="Y201" s="237">
        <f>X201*K201</f>
        <v>0</v>
      </c>
      <c r="Z201" s="237">
        <v>0</v>
      </c>
      <c r="AA201" s="238">
        <f>Z201*K201</f>
        <v>0</v>
      </c>
      <c r="AR201" s="21" t="s">
        <v>205</v>
      </c>
      <c r="AT201" s="21" t="s">
        <v>192</v>
      </c>
      <c r="AU201" s="21" t="s">
        <v>96</v>
      </c>
      <c r="AY201" s="21" t="s">
        <v>191</v>
      </c>
      <c r="BE201" s="152">
        <f>IF(U201="základní",N201,0)</f>
        <v>0</v>
      </c>
      <c r="BF201" s="152">
        <f>IF(U201="snížená",N201,0)</f>
        <v>0</v>
      </c>
      <c r="BG201" s="152">
        <f>IF(U201="zákl. přenesená",N201,0)</f>
        <v>0</v>
      </c>
      <c r="BH201" s="152">
        <f>IF(U201="sníž. přenesená",N201,0)</f>
        <v>0</v>
      </c>
      <c r="BI201" s="152">
        <f>IF(U201="nulová",N201,0)</f>
        <v>0</v>
      </c>
      <c r="BJ201" s="21" t="s">
        <v>89</v>
      </c>
      <c r="BK201" s="152">
        <f>ROUND(L201*K201,2)</f>
        <v>0</v>
      </c>
      <c r="BL201" s="21" t="s">
        <v>205</v>
      </c>
      <c r="BM201" s="21" t="s">
        <v>1364</v>
      </c>
    </row>
    <row r="202" s="1" customFormat="1" ht="38.25" customHeight="1">
      <c r="B202" s="46"/>
      <c r="C202" s="228" t="s">
        <v>560</v>
      </c>
      <c r="D202" s="228" t="s">
        <v>192</v>
      </c>
      <c r="E202" s="229" t="s">
        <v>1365</v>
      </c>
      <c r="F202" s="230" t="s">
        <v>1366</v>
      </c>
      <c r="G202" s="230"/>
      <c r="H202" s="230"/>
      <c r="I202" s="230"/>
      <c r="J202" s="231" t="s">
        <v>297</v>
      </c>
      <c r="K202" s="232">
        <v>1</v>
      </c>
      <c r="L202" s="233">
        <v>0</v>
      </c>
      <c r="M202" s="234"/>
      <c r="N202" s="235">
        <f>ROUND(L202*K202,2)</f>
        <v>0</v>
      </c>
      <c r="O202" s="235"/>
      <c r="P202" s="235"/>
      <c r="Q202" s="235"/>
      <c r="R202" s="48"/>
      <c r="T202" s="236" t="s">
        <v>22</v>
      </c>
      <c r="U202" s="56" t="s">
        <v>46</v>
      </c>
      <c r="V202" s="47"/>
      <c r="W202" s="237">
        <f>V202*K202</f>
        <v>0</v>
      </c>
      <c r="X202" s="237">
        <v>0</v>
      </c>
      <c r="Y202" s="237">
        <f>X202*K202</f>
        <v>0</v>
      </c>
      <c r="Z202" s="237">
        <v>0</v>
      </c>
      <c r="AA202" s="238">
        <f>Z202*K202</f>
        <v>0</v>
      </c>
      <c r="AR202" s="21" t="s">
        <v>205</v>
      </c>
      <c r="AT202" s="21" t="s">
        <v>192</v>
      </c>
      <c r="AU202" s="21" t="s">
        <v>96</v>
      </c>
      <c r="AY202" s="21" t="s">
        <v>191</v>
      </c>
      <c r="BE202" s="152">
        <f>IF(U202="základní",N202,0)</f>
        <v>0</v>
      </c>
      <c r="BF202" s="152">
        <f>IF(U202="snížená",N202,0)</f>
        <v>0</v>
      </c>
      <c r="BG202" s="152">
        <f>IF(U202="zákl. přenesená",N202,0)</f>
        <v>0</v>
      </c>
      <c r="BH202" s="152">
        <f>IF(U202="sníž. přenesená",N202,0)</f>
        <v>0</v>
      </c>
      <c r="BI202" s="152">
        <f>IF(U202="nulová",N202,0)</f>
        <v>0</v>
      </c>
      <c r="BJ202" s="21" t="s">
        <v>89</v>
      </c>
      <c r="BK202" s="152">
        <f>ROUND(L202*K202,2)</f>
        <v>0</v>
      </c>
      <c r="BL202" s="21" t="s">
        <v>205</v>
      </c>
      <c r="BM202" s="21" t="s">
        <v>1367</v>
      </c>
    </row>
    <row r="203" s="1" customFormat="1" ht="38.25" customHeight="1">
      <c r="B203" s="46"/>
      <c r="C203" s="228" t="s">
        <v>565</v>
      </c>
      <c r="D203" s="228" t="s">
        <v>192</v>
      </c>
      <c r="E203" s="229" t="s">
        <v>1368</v>
      </c>
      <c r="F203" s="230" t="s">
        <v>1369</v>
      </c>
      <c r="G203" s="230"/>
      <c r="H203" s="230"/>
      <c r="I203" s="230"/>
      <c r="J203" s="231" t="s">
        <v>348</v>
      </c>
      <c r="K203" s="232">
        <v>20.100000000000001</v>
      </c>
      <c r="L203" s="233">
        <v>0</v>
      </c>
      <c r="M203" s="234"/>
      <c r="N203" s="235">
        <f>ROUND(L203*K203,2)</f>
        <v>0</v>
      </c>
      <c r="O203" s="235"/>
      <c r="P203" s="235"/>
      <c r="Q203" s="235"/>
      <c r="R203" s="48"/>
      <c r="T203" s="236" t="s">
        <v>22</v>
      </c>
      <c r="U203" s="56" t="s">
        <v>46</v>
      </c>
      <c r="V203" s="47"/>
      <c r="W203" s="237">
        <f>V203*K203</f>
        <v>0</v>
      </c>
      <c r="X203" s="237">
        <v>0</v>
      </c>
      <c r="Y203" s="237">
        <f>X203*K203</f>
        <v>0</v>
      </c>
      <c r="Z203" s="237">
        <v>0</v>
      </c>
      <c r="AA203" s="238">
        <f>Z203*K203</f>
        <v>0</v>
      </c>
      <c r="AR203" s="21" t="s">
        <v>205</v>
      </c>
      <c r="AT203" s="21" t="s">
        <v>192</v>
      </c>
      <c r="AU203" s="21" t="s">
        <v>96</v>
      </c>
      <c r="AY203" s="21" t="s">
        <v>191</v>
      </c>
      <c r="BE203" s="152">
        <f>IF(U203="základní",N203,0)</f>
        <v>0</v>
      </c>
      <c r="BF203" s="152">
        <f>IF(U203="snížená",N203,0)</f>
        <v>0</v>
      </c>
      <c r="BG203" s="152">
        <f>IF(U203="zákl. přenesená",N203,0)</f>
        <v>0</v>
      </c>
      <c r="BH203" s="152">
        <f>IF(U203="sníž. přenesená",N203,0)</f>
        <v>0</v>
      </c>
      <c r="BI203" s="152">
        <f>IF(U203="nulová",N203,0)</f>
        <v>0</v>
      </c>
      <c r="BJ203" s="21" t="s">
        <v>89</v>
      </c>
      <c r="BK203" s="152">
        <f>ROUND(L203*K203,2)</f>
        <v>0</v>
      </c>
      <c r="BL203" s="21" t="s">
        <v>205</v>
      </c>
      <c r="BM203" s="21" t="s">
        <v>1370</v>
      </c>
    </row>
    <row r="204" s="1" customFormat="1" ht="16.5" customHeight="1">
      <c r="B204" s="46"/>
      <c r="C204" s="47"/>
      <c r="D204" s="47"/>
      <c r="E204" s="47"/>
      <c r="F204" s="258" t="s">
        <v>1371</v>
      </c>
      <c r="G204" s="67"/>
      <c r="H204" s="67"/>
      <c r="I204" s="67"/>
      <c r="J204" s="47"/>
      <c r="K204" s="47"/>
      <c r="L204" s="47"/>
      <c r="M204" s="47"/>
      <c r="N204" s="47"/>
      <c r="O204" s="47"/>
      <c r="P204" s="47"/>
      <c r="Q204" s="47"/>
      <c r="R204" s="48"/>
      <c r="T204" s="197"/>
      <c r="U204" s="47"/>
      <c r="V204" s="47"/>
      <c r="W204" s="47"/>
      <c r="X204" s="47"/>
      <c r="Y204" s="47"/>
      <c r="Z204" s="47"/>
      <c r="AA204" s="100"/>
      <c r="AT204" s="21" t="s">
        <v>312</v>
      </c>
      <c r="AU204" s="21" t="s">
        <v>96</v>
      </c>
    </row>
    <row r="205" s="1" customFormat="1" ht="38.25" customHeight="1">
      <c r="B205" s="46"/>
      <c r="C205" s="228" t="s">
        <v>570</v>
      </c>
      <c r="D205" s="228" t="s">
        <v>192</v>
      </c>
      <c r="E205" s="229" t="s">
        <v>1372</v>
      </c>
      <c r="F205" s="230" t="s">
        <v>1373</v>
      </c>
      <c r="G205" s="230"/>
      <c r="H205" s="230"/>
      <c r="I205" s="230"/>
      <c r="J205" s="231" t="s">
        <v>348</v>
      </c>
      <c r="K205" s="232">
        <v>31.5</v>
      </c>
      <c r="L205" s="233">
        <v>0</v>
      </c>
      <c r="M205" s="234"/>
      <c r="N205" s="235">
        <f>ROUND(L205*K205,2)</f>
        <v>0</v>
      </c>
      <c r="O205" s="235"/>
      <c r="P205" s="235"/>
      <c r="Q205" s="235"/>
      <c r="R205" s="48"/>
      <c r="T205" s="236" t="s">
        <v>22</v>
      </c>
      <c r="U205" s="56" t="s">
        <v>46</v>
      </c>
      <c r="V205" s="47"/>
      <c r="W205" s="237">
        <f>V205*K205</f>
        <v>0</v>
      </c>
      <c r="X205" s="237">
        <v>0</v>
      </c>
      <c r="Y205" s="237">
        <f>X205*K205</f>
        <v>0</v>
      </c>
      <c r="Z205" s="237">
        <v>0</v>
      </c>
      <c r="AA205" s="238">
        <f>Z205*K205</f>
        <v>0</v>
      </c>
      <c r="AR205" s="21" t="s">
        <v>205</v>
      </c>
      <c r="AT205" s="21" t="s">
        <v>192</v>
      </c>
      <c r="AU205" s="21" t="s">
        <v>96</v>
      </c>
      <c r="AY205" s="21" t="s">
        <v>191</v>
      </c>
      <c r="BE205" s="152">
        <f>IF(U205="základní",N205,0)</f>
        <v>0</v>
      </c>
      <c r="BF205" s="152">
        <f>IF(U205="snížená",N205,0)</f>
        <v>0</v>
      </c>
      <c r="BG205" s="152">
        <f>IF(U205="zákl. přenesená",N205,0)</f>
        <v>0</v>
      </c>
      <c r="BH205" s="152">
        <f>IF(U205="sníž. přenesená",N205,0)</f>
        <v>0</v>
      </c>
      <c r="BI205" s="152">
        <f>IF(U205="nulová",N205,0)</f>
        <v>0</v>
      </c>
      <c r="BJ205" s="21" t="s">
        <v>89</v>
      </c>
      <c r="BK205" s="152">
        <f>ROUND(L205*K205,2)</f>
        <v>0</v>
      </c>
      <c r="BL205" s="21" t="s">
        <v>205</v>
      </c>
      <c r="BM205" s="21" t="s">
        <v>1374</v>
      </c>
    </row>
    <row r="206" s="1" customFormat="1" ht="16.5" customHeight="1">
      <c r="B206" s="46"/>
      <c r="C206" s="47"/>
      <c r="D206" s="47"/>
      <c r="E206" s="47"/>
      <c r="F206" s="258" t="s">
        <v>1375</v>
      </c>
      <c r="G206" s="67"/>
      <c r="H206" s="67"/>
      <c r="I206" s="67"/>
      <c r="J206" s="47"/>
      <c r="K206" s="47"/>
      <c r="L206" s="47"/>
      <c r="M206" s="47"/>
      <c r="N206" s="47"/>
      <c r="O206" s="47"/>
      <c r="P206" s="47"/>
      <c r="Q206" s="47"/>
      <c r="R206" s="48"/>
      <c r="T206" s="197"/>
      <c r="U206" s="47"/>
      <c r="V206" s="47"/>
      <c r="W206" s="47"/>
      <c r="X206" s="47"/>
      <c r="Y206" s="47"/>
      <c r="Z206" s="47"/>
      <c r="AA206" s="100"/>
      <c r="AT206" s="21" t="s">
        <v>312</v>
      </c>
      <c r="AU206" s="21" t="s">
        <v>96</v>
      </c>
    </row>
    <row r="207" s="1" customFormat="1" ht="38.25" customHeight="1">
      <c r="B207" s="46"/>
      <c r="C207" s="228" t="s">
        <v>575</v>
      </c>
      <c r="D207" s="228" t="s">
        <v>192</v>
      </c>
      <c r="E207" s="229" t="s">
        <v>1376</v>
      </c>
      <c r="F207" s="230" t="s">
        <v>1377</v>
      </c>
      <c r="G207" s="230"/>
      <c r="H207" s="230"/>
      <c r="I207" s="230"/>
      <c r="J207" s="231" t="s">
        <v>348</v>
      </c>
      <c r="K207" s="232">
        <v>34.200000000000003</v>
      </c>
      <c r="L207" s="233">
        <v>0</v>
      </c>
      <c r="M207" s="234"/>
      <c r="N207" s="235">
        <f>ROUND(L207*K207,2)</f>
        <v>0</v>
      </c>
      <c r="O207" s="235"/>
      <c r="P207" s="235"/>
      <c r="Q207" s="235"/>
      <c r="R207" s="48"/>
      <c r="T207" s="236" t="s">
        <v>22</v>
      </c>
      <c r="U207" s="56" t="s">
        <v>46</v>
      </c>
      <c r="V207" s="47"/>
      <c r="W207" s="237">
        <f>V207*K207</f>
        <v>0</v>
      </c>
      <c r="X207" s="237">
        <v>0</v>
      </c>
      <c r="Y207" s="237">
        <f>X207*K207</f>
        <v>0</v>
      </c>
      <c r="Z207" s="237">
        <v>0</v>
      </c>
      <c r="AA207" s="238">
        <f>Z207*K207</f>
        <v>0</v>
      </c>
      <c r="AR207" s="21" t="s">
        <v>205</v>
      </c>
      <c r="AT207" s="21" t="s">
        <v>192</v>
      </c>
      <c r="AU207" s="21" t="s">
        <v>96</v>
      </c>
      <c r="AY207" s="21" t="s">
        <v>191</v>
      </c>
      <c r="BE207" s="152">
        <f>IF(U207="základní",N207,0)</f>
        <v>0</v>
      </c>
      <c r="BF207" s="152">
        <f>IF(U207="snížená",N207,0)</f>
        <v>0</v>
      </c>
      <c r="BG207" s="152">
        <f>IF(U207="zákl. přenesená",N207,0)</f>
        <v>0</v>
      </c>
      <c r="BH207" s="152">
        <f>IF(U207="sníž. přenesená",N207,0)</f>
        <v>0</v>
      </c>
      <c r="BI207" s="152">
        <f>IF(U207="nulová",N207,0)</f>
        <v>0</v>
      </c>
      <c r="BJ207" s="21" t="s">
        <v>89</v>
      </c>
      <c r="BK207" s="152">
        <f>ROUND(L207*K207,2)</f>
        <v>0</v>
      </c>
      <c r="BL207" s="21" t="s">
        <v>205</v>
      </c>
      <c r="BM207" s="21" t="s">
        <v>1378</v>
      </c>
    </row>
    <row r="208" s="1" customFormat="1" ht="24" customHeight="1">
      <c r="B208" s="46"/>
      <c r="C208" s="47"/>
      <c r="D208" s="47"/>
      <c r="E208" s="47"/>
      <c r="F208" s="258" t="s">
        <v>1379</v>
      </c>
      <c r="G208" s="67"/>
      <c r="H208" s="67"/>
      <c r="I208" s="67"/>
      <c r="J208" s="47"/>
      <c r="K208" s="47"/>
      <c r="L208" s="47"/>
      <c r="M208" s="47"/>
      <c r="N208" s="47"/>
      <c r="O208" s="47"/>
      <c r="P208" s="47"/>
      <c r="Q208" s="47"/>
      <c r="R208" s="48"/>
      <c r="T208" s="197"/>
      <c r="U208" s="47"/>
      <c r="V208" s="47"/>
      <c r="W208" s="47"/>
      <c r="X208" s="47"/>
      <c r="Y208" s="47"/>
      <c r="Z208" s="47"/>
      <c r="AA208" s="100"/>
      <c r="AT208" s="21" t="s">
        <v>312</v>
      </c>
      <c r="AU208" s="21" t="s">
        <v>96</v>
      </c>
    </row>
    <row r="209" s="1" customFormat="1" ht="38.25" customHeight="1">
      <c r="B209" s="46"/>
      <c r="C209" s="228" t="s">
        <v>577</v>
      </c>
      <c r="D209" s="228" t="s">
        <v>192</v>
      </c>
      <c r="E209" s="229" t="s">
        <v>1380</v>
      </c>
      <c r="F209" s="230" t="s">
        <v>1381</v>
      </c>
      <c r="G209" s="230"/>
      <c r="H209" s="230"/>
      <c r="I209" s="230"/>
      <c r="J209" s="231" t="s">
        <v>348</v>
      </c>
      <c r="K209" s="232">
        <v>4.0999999999999996</v>
      </c>
      <c r="L209" s="233">
        <v>0</v>
      </c>
      <c r="M209" s="234"/>
      <c r="N209" s="235">
        <f>ROUND(L209*K209,2)</f>
        <v>0</v>
      </c>
      <c r="O209" s="235"/>
      <c r="P209" s="235"/>
      <c r="Q209" s="235"/>
      <c r="R209" s="48"/>
      <c r="T209" s="236" t="s">
        <v>22</v>
      </c>
      <c r="U209" s="56" t="s">
        <v>46</v>
      </c>
      <c r="V209" s="47"/>
      <c r="W209" s="237">
        <f>V209*K209</f>
        <v>0</v>
      </c>
      <c r="X209" s="237">
        <v>0</v>
      </c>
      <c r="Y209" s="237">
        <f>X209*K209</f>
        <v>0</v>
      </c>
      <c r="Z209" s="237">
        <v>0</v>
      </c>
      <c r="AA209" s="238">
        <f>Z209*K209</f>
        <v>0</v>
      </c>
      <c r="AR209" s="21" t="s">
        <v>205</v>
      </c>
      <c r="AT209" s="21" t="s">
        <v>192</v>
      </c>
      <c r="AU209" s="21" t="s">
        <v>96</v>
      </c>
      <c r="AY209" s="21" t="s">
        <v>191</v>
      </c>
      <c r="BE209" s="152">
        <f>IF(U209="základní",N209,0)</f>
        <v>0</v>
      </c>
      <c r="BF209" s="152">
        <f>IF(U209="snížená",N209,0)</f>
        <v>0</v>
      </c>
      <c r="BG209" s="152">
        <f>IF(U209="zákl. přenesená",N209,0)</f>
        <v>0</v>
      </c>
      <c r="BH209" s="152">
        <f>IF(U209="sníž. přenesená",N209,0)</f>
        <v>0</v>
      </c>
      <c r="BI209" s="152">
        <f>IF(U209="nulová",N209,0)</f>
        <v>0</v>
      </c>
      <c r="BJ209" s="21" t="s">
        <v>89</v>
      </c>
      <c r="BK209" s="152">
        <f>ROUND(L209*K209,2)</f>
        <v>0</v>
      </c>
      <c r="BL209" s="21" t="s">
        <v>205</v>
      </c>
      <c r="BM209" s="21" t="s">
        <v>1382</v>
      </c>
    </row>
    <row r="210" s="1" customFormat="1" ht="16.5" customHeight="1">
      <c r="B210" s="46"/>
      <c r="C210" s="47"/>
      <c r="D210" s="47"/>
      <c r="E210" s="47"/>
      <c r="F210" s="258" t="s">
        <v>1383</v>
      </c>
      <c r="G210" s="67"/>
      <c r="H210" s="67"/>
      <c r="I210" s="67"/>
      <c r="J210" s="47"/>
      <c r="K210" s="47"/>
      <c r="L210" s="47"/>
      <c r="M210" s="47"/>
      <c r="N210" s="47"/>
      <c r="O210" s="47"/>
      <c r="P210" s="47"/>
      <c r="Q210" s="47"/>
      <c r="R210" s="48"/>
      <c r="T210" s="197"/>
      <c r="U210" s="47"/>
      <c r="V210" s="47"/>
      <c r="W210" s="47"/>
      <c r="X210" s="47"/>
      <c r="Y210" s="47"/>
      <c r="Z210" s="47"/>
      <c r="AA210" s="100"/>
      <c r="AT210" s="21" t="s">
        <v>312</v>
      </c>
      <c r="AU210" s="21" t="s">
        <v>96</v>
      </c>
    </row>
    <row r="211" s="1" customFormat="1" ht="16.5" customHeight="1">
      <c r="B211" s="46"/>
      <c r="C211" s="228" t="s">
        <v>581</v>
      </c>
      <c r="D211" s="228" t="s">
        <v>192</v>
      </c>
      <c r="E211" s="229" t="s">
        <v>1384</v>
      </c>
      <c r="F211" s="230" t="s">
        <v>1385</v>
      </c>
      <c r="G211" s="230"/>
      <c r="H211" s="230"/>
      <c r="I211" s="230"/>
      <c r="J211" s="231" t="s">
        <v>348</v>
      </c>
      <c r="K211" s="232">
        <v>29.719999999999999</v>
      </c>
      <c r="L211" s="233">
        <v>0</v>
      </c>
      <c r="M211" s="234"/>
      <c r="N211" s="235">
        <f>ROUND(L211*K211,2)</f>
        <v>0</v>
      </c>
      <c r="O211" s="235"/>
      <c r="P211" s="235"/>
      <c r="Q211" s="235"/>
      <c r="R211" s="48"/>
      <c r="T211" s="236" t="s">
        <v>22</v>
      </c>
      <c r="U211" s="56" t="s">
        <v>46</v>
      </c>
      <c r="V211" s="47"/>
      <c r="W211" s="237">
        <f>V211*K211</f>
        <v>0</v>
      </c>
      <c r="X211" s="237">
        <v>0</v>
      </c>
      <c r="Y211" s="237">
        <f>X211*K211</f>
        <v>0</v>
      </c>
      <c r="Z211" s="237">
        <v>0</v>
      </c>
      <c r="AA211" s="238">
        <f>Z211*K211</f>
        <v>0</v>
      </c>
      <c r="AR211" s="21" t="s">
        <v>205</v>
      </c>
      <c r="AT211" s="21" t="s">
        <v>192</v>
      </c>
      <c r="AU211" s="21" t="s">
        <v>96</v>
      </c>
      <c r="AY211" s="21" t="s">
        <v>191</v>
      </c>
      <c r="BE211" s="152">
        <f>IF(U211="základní",N211,0)</f>
        <v>0</v>
      </c>
      <c r="BF211" s="152">
        <f>IF(U211="snížená",N211,0)</f>
        <v>0</v>
      </c>
      <c r="BG211" s="152">
        <f>IF(U211="zákl. přenesená",N211,0)</f>
        <v>0</v>
      </c>
      <c r="BH211" s="152">
        <f>IF(U211="sníž. přenesená",N211,0)</f>
        <v>0</v>
      </c>
      <c r="BI211" s="152">
        <f>IF(U211="nulová",N211,0)</f>
        <v>0</v>
      </c>
      <c r="BJ211" s="21" t="s">
        <v>89</v>
      </c>
      <c r="BK211" s="152">
        <f>ROUND(L211*K211,2)</f>
        <v>0</v>
      </c>
      <c r="BL211" s="21" t="s">
        <v>205</v>
      </c>
      <c r="BM211" s="21" t="s">
        <v>1386</v>
      </c>
    </row>
    <row r="212" s="1" customFormat="1" ht="16.5" customHeight="1">
      <c r="B212" s="46"/>
      <c r="C212" s="47"/>
      <c r="D212" s="47"/>
      <c r="E212" s="47"/>
      <c r="F212" s="258" t="s">
        <v>1387</v>
      </c>
      <c r="G212" s="67"/>
      <c r="H212" s="67"/>
      <c r="I212" s="67"/>
      <c r="J212" s="47"/>
      <c r="K212" s="47"/>
      <c r="L212" s="47"/>
      <c r="M212" s="47"/>
      <c r="N212" s="47"/>
      <c r="O212" s="47"/>
      <c r="P212" s="47"/>
      <c r="Q212" s="47"/>
      <c r="R212" s="48"/>
      <c r="T212" s="197"/>
      <c r="U212" s="47"/>
      <c r="V212" s="47"/>
      <c r="W212" s="47"/>
      <c r="X212" s="47"/>
      <c r="Y212" s="47"/>
      <c r="Z212" s="47"/>
      <c r="AA212" s="100"/>
      <c r="AT212" s="21" t="s">
        <v>312</v>
      </c>
      <c r="AU212" s="21" t="s">
        <v>96</v>
      </c>
    </row>
    <row r="213" s="1" customFormat="1" ht="25.5" customHeight="1">
      <c r="B213" s="46"/>
      <c r="C213" s="228" t="s">
        <v>585</v>
      </c>
      <c r="D213" s="228" t="s">
        <v>192</v>
      </c>
      <c r="E213" s="229" t="s">
        <v>1388</v>
      </c>
      <c r="F213" s="230" t="s">
        <v>1389</v>
      </c>
      <c r="G213" s="230"/>
      <c r="H213" s="230"/>
      <c r="I213" s="230"/>
      <c r="J213" s="231" t="s">
        <v>348</v>
      </c>
      <c r="K213" s="232">
        <v>29.719999999999999</v>
      </c>
      <c r="L213" s="233">
        <v>0</v>
      </c>
      <c r="M213" s="234"/>
      <c r="N213" s="235">
        <f>ROUND(L213*K213,2)</f>
        <v>0</v>
      </c>
      <c r="O213" s="235"/>
      <c r="P213" s="235"/>
      <c r="Q213" s="235"/>
      <c r="R213" s="48"/>
      <c r="T213" s="236" t="s">
        <v>22</v>
      </c>
      <c r="U213" s="56" t="s">
        <v>46</v>
      </c>
      <c r="V213" s="47"/>
      <c r="W213" s="237">
        <f>V213*K213</f>
        <v>0</v>
      </c>
      <c r="X213" s="237">
        <v>0</v>
      </c>
      <c r="Y213" s="237">
        <f>X213*K213</f>
        <v>0</v>
      </c>
      <c r="Z213" s="237">
        <v>0</v>
      </c>
      <c r="AA213" s="238">
        <f>Z213*K213</f>
        <v>0</v>
      </c>
      <c r="AR213" s="21" t="s">
        <v>205</v>
      </c>
      <c r="AT213" s="21" t="s">
        <v>192</v>
      </c>
      <c r="AU213" s="21" t="s">
        <v>96</v>
      </c>
      <c r="AY213" s="21" t="s">
        <v>191</v>
      </c>
      <c r="BE213" s="152">
        <f>IF(U213="základní",N213,0)</f>
        <v>0</v>
      </c>
      <c r="BF213" s="152">
        <f>IF(U213="snížená",N213,0)</f>
        <v>0</v>
      </c>
      <c r="BG213" s="152">
        <f>IF(U213="zákl. přenesená",N213,0)</f>
        <v>0</v>
      </c>
      <c r="BH213" s="152">
        <f>IF(U213="sníž. přenesená",N213,0)</f>
        <v>0</v>
      </c>
      <c r="BI213" s="152">
        <f>IF(U213="nulová",N213,0)</f>
        <v>0</v>
      </c>
      <c r="BJ213" s="21" t="s">
        <v>89</v>
      </c>
      <c r="BK213" s="152">
        <f>ROUND(L213*K213,2)</f>
        <v>0</v>
      </c>
      <c r="BL213" s="21" t="s">
        <v>205</v>
      </c>
      <c r="BM213" s="21" t="s">
        <v>1390</v>
      </c>
    </row>
    <row r="214" s="1" customFormat="1" ht="16.5" customHeight="1">
      <c r="B214" s="46"/>
      <c r="C214" s="47"/>
      <c r="D214" s="47"/>
      <c r="E214" s="47"/>
      <c r="F214" s="258" t="s">
        <v>1391</v>
      </c>
      <c r="G214" s="67"/>
      <c r="H214" s="67"/>
      <c r="I214" s="67"/>
      <c r="J214" s="47"/>
      <c r="K214" s="47"/>
      <c r="L214" s="47"/>
      <c r="M214" s="47"/>
      <c r="N214" s="47"/>
      <c r="O214" s="47"/>
      <c r="P214" s="47"/>
      <c r="Q214" s="47"/>
      <c r="R214" s="48"/>
      <c r="T214" s="197"/>
      <c r="U214" s="47"/>
      <c r="V214" s="47"/>
      <c r="W214" s="47"/>
      <c r="X214" s="47"/>
      <c r="Y214" s="47"/>
      <c r="Z214" s="47"/>
      <c r="AA214" s="100"/>
      <c r="AT214" s="21" t="s">
        <v>312</v>
      </c>
      <c r="AU214" s="21" t="s">
        <v>96</v>
      </c>
    </row>
    <row r="215" s="1" customFormat="1" ht="25.5" customHeight="1">
      <c r="B215" s="46"/>
      <c r="C215" s="228" t="s">
        <v>589</v>
      </c>
      <c r="D215" s="228" t="s">
        <v>192</v>
      </c>
      <c r="E215" s="229" t="s">
        <v>1392</v>
      </c>
      <c r="F215" s="230" t="s">
        <v>1393</v>
      </c>
      <c r="G215" s="230"/>
      <c r="H215" s="230"/>
      <c r="I215" s="230"/>
      <c r="J215" s="231" t="s">
        <v>348</v>
      </c>
      <c r="K215" s="232">
        <v>58</v>
      </c>
      <c r="L215" s="233">
        <v>0</v>
      </c>
      <c r="M215" s="234"/>
      <c r="N215" s="235">
        <f>ROUND(L215*K215,2)</f>
        <v>0</v>
      </c>
      <c r="O215" s="235"/>
      <c r="P215" s="235"/>
      <c r="Q215" s="235"/>
      <c r="R215" s="48"/>
      <c r="T215" s="236" t="s">
        <v>22</v>
      </c>
      <c r="U215" s="56" t="s">
        <v>46</v>
      </c>
      <c r="V215" s="47"/>
      <c r="W215" s="237">
        <f>V215*K215</f>
        <v>0</v>
      </c>
      <c r="X215" s="237">
        <v>0</v>
      </c>
      <c r="Y215" s="237">
        <f>X215*K215</f>
        <v>0</v>
      </c>
      <c r="Z215" s="237">
        <v>0</v>
      </c>
      <c r="AA215" s="238">
        <f>Z215*K215</f>
        <v>0</v>
      </c>
      <c r="AR215" s="21" t="s">
        <v>205</v>
      </c>
      <c r="AT215" s="21" t="s">
        <v>192</v>
      </c>
      <c r="AU215" s="21" t="s">
        <v>96</v>
      </c>
      <c r="AY215" s="21" t="s">
        <v>191</v>
      </c>
      <c r="BE215" s="152">
        <f>IF(U215="základní",N215,0)</f>
        <v>0</v>
      </c>
      <c r="BF215" s="152">
        <f>IF(U215="snížená",N215,0)</f>
        <v>0</v>
      </c>
      <c r="BG215" s="152">
        <f>IF(U215="zákl. přenesená",N215,0)</f>
        <v>0</v>
      </c>
      <c r="BH215" s="152">
        <f>IF(U215="sníž. přenesená",N215,0)</f>
        <v>0</v>
      </c>
      <c r="BI215" s="152">
        <f>IF(U215="nulová",N215,0)</f>
        <v>0</v>
      </c>
      <c r="BJ215" s="21" t="s">
        <v>89</v>
      </c>
      <c r="BK215" s="152">
        <f>ROUND(L215*K215,2)</f>
        <v>0</v>
      </c>
      <c r="BL215" s="21" t="s">
        <v>205</v>
      </c>
      <c r="BM215" s="21" t="s">
        <v>1394</v>
      </c>
    </row>
    <row r="216" s="1" customFormat="1" ht="16.5" customHeight="1">
      <c r="B216" s="46"/>
      <c r="C216" s="47"/>
      <c r="D216" s="47"/>
      <c r="E216" s="47"/>
      <c r="F216" s="258" t="s">
        <v>1395</v>
      </c>
      <c r="G216" s="67"/>
      <c r="H216" s="67"/>
      <c r="I216" s="67"/>
      <c r="J216" s="47"/>
      <c r="K216" s="47"/>
      <c r="L216" s="47"/>
      <c r="M216" s="47"/>
      <c r="N216" s="47"/>
      <c r="O216" s="47"/>
      <c r="P216" s="47"/>
      <c r="Q216" s="47"/>
      <c r="R216" s="48"/>
      <c r="T216" s="197"/>
      <c r="U216" s="47"/>
      <c r="V216" s="47"/>
      <c r="W216" s="47"/>
      <c r="X216" s="47"/>
      <c r="Y216" s="47"/>
      <c r="Z216" s="47"/>
      <c r="AA216" s="100"/>
      <c r="AT216" s="21" t="s">
        <v>312</v>
      </c>
      <c r="AU216" s="21" t="s">
        <v>96</v>
      </c>
    </row>
    <row r="217" s="1" customFormat="1" ht="38.25" customHeight="1">
      <c r="B217" s="46"/>
      <c r="C217" s="228" t="s">
        <v>593</v>
      </c>
      <c r="D217" s="228" t="s">
        <v>192</v>
      </c>
      <c r="E217" s="229" t="s">
        <v>1396</v>
      </c>
      <c r="F217" s="230" t="s">
        <v>1397</v>
      </c>
      <c r="G217" s="230"/>
      <c r="H217" s="230"/>
      <c r="I217" s="230"/>
      <c r="J217" s="231" t="s">
        <v>348</v>
      </c>
      <c r="K217" s="232">
        <v>322.50999999999999</v>
      </c>
      <c r="L217" s="233">
        <v>0</v>
      </c>
      <c r="M217" s="234"/>
      <c r="N217" s="235">
        <f>ROUND(L217*K217,2)</f>
        <v>0</v>
      </c>
      <c r="O217" s="235"/>
      <c r="P217" s="235"/>
      <c r="Q217" s="235"/>
      <c r="R217" s="48"/>
      <c r="T217" s="236" t="s">
        <v>22</v>
      </c>
      <c r="U217" s="56" t="s">
        <v>46</v>
      </c>
      <c r="V217" s="47"/>
      <c r="W217" s="237">
        <f>V217*K217</f>
        <v>0</v>
      </c>
      <c r="X217" s="237">
        <v>0</v>
      </c>
      <c r="Y217" s="237">
        <f>X217*K217</f>
        <v>0</v>
      </c>
      <c r="Z217" s="237">
        <v>0</v>
      </c>
      <c r="AA217" s="238">
        <f>Z217*K217</f>
        <v>0</v>
      </c>
      <c r="AR217" s="21" t="s">
        <v>205</v>
      </c>
      <c r="AT217" s="21" t="s">
        <v>192</v>
      </c>
      <c r="AU217" s="21" t="s">
        <v>96</v>
      </c>
      <c r="AY217" s="21" t="s">
        <v>191</v>
      </c>
      <c r="BE217" s="152">
        <f>IF(U217="základní",N217,0)</f>
        <v>0</v>
      </c>
      <c r="BF217" s="152">
        <f>IF(U217="snížená",N217,0)</f>
        <v>0</v>
      </c>
      <c r="BG217" s="152">
        <f>IF(U217="zákl. přenesená",N217,0)</f>
        <v>0</v>
      </c>
      <c r="BH217" s="152">
        <f>IF(U217="sníž. přenesená",N217,0)</f>
        <v>0</v>
      </c>
      <c r="BI217" s="152">
        <f>IF(U217="nulová",N217,0)</f>
        <v>0</v>
      </c>
      <c r="BJ217" s="21" t="s">
        <v>89</v>
      </c>
      <c r="BK217" s="152">
        <f>ROUND(L217*K217,2)</f>
        <v>0</v>
      </c>
      <c r="BL217" s="21" t="s">
        <v>205</v>
      </c>
      <c r="BM217" s="21" t="s">
        <v>1398</v>
      </c>
    </row>
    <row r="218" s="1" customFormat="1" ht="16.5" customHeight="1">
      <c r="B218" s="46"/>
      <c r="C218" s="47"/>
      <c r="D218" s="47"/>
      <c r="E218" s="47"/>
      <c r="F218" s="258" t="s">
        <v>1399</v>
      </c>
      <c r="G218" s="67"/>
      <c r="H218" s="67"/>
      <c r="I218" s="67"/>
      <c r="J218" s="47"/>
      <c r="K218" s="47"/>
      <c r="L218" s="47"/>
      <c r="M218" s="47"/>
      <c r="N218" s="47"/>
      <c r="O218" s="47"/>
      <c r="P218" s="47"/>
      <c r="Q218" s="47"/>
      <c r="R218" s="48"/>
      <c r="T218" s="197"/>
      <c r="U218" s="47"/>
      <c r="V218" s="47"/>
      <c r="W218" s="47"/>
      <c r="X218" s="47"/>
      <c r="Y218" s="47"/>
      <c r="Z218" s="47"/>
      <c r="AA218" s="100"/>
      <c r="AT218" s="21" t="s">
        <v>312</v>
      </c>
      <c r="AU218" s="21" t="s">
        <v>96</v>
      </c>
    </row>
    <row r="219" s="1" customFormat="1" ht="38.25" customHeight="1">
      <c r="B219" s="46"/>
      <c r="C219" s="228" t="s">
        <v>595</v>
      </c>
      <c r="D219" s="228" t="s">
        <v>192</v>
      </c>
      <c r="E219" s="229" t="s">
        <v>1400</v>
      </c>
      <c r="F219" s="230" t="s">
        <v>1401</v>
      </c>
      <c r="G219" s="230"/>
      <c r="H219" s="230"/>
      <c r="I219" s="230"/>
      <c r="J219" s="231" t="s">
        <v>297</v>
      </c>
      <c r="K219" s="232">
        <v>1</v>
      </c>
      <c r="L219" s="233">
        <v>0</v>
      </c>
      <c r="M219" s="234"/>
      <c r="N219" s="235">
        <f>ROUND(L219*K219,2)</f>
        <v>0</v>
      </c>
      <c r="O219" s="235"/>
      <c r="P219" s="235"/>
      <c r="Q219" s="235"/>
      <c r="R219" s="48"/>
      <c r="T219" s="236" t="s">
        <v>22</v>
      </c>
      <c r="U219" s="56" t="s">
        <v>46</v>
      </c>
      <c r="V219" s="47"/>
      <c r="W219" s="237">
        <f>V219*K219</f>
        <v>0</v>
      </c>
      <c r="X219" s="237">
        <v>0</v>
      </c>
      <c r="Y219" s="237">
        <f>X219*K219</f>
        <v>0</v>
      </c>
      <c r="Z219" s="237">
        <v>0</v>
      </c>
      <c r="AA219" s="238">
        <f>Z219*K219</f>
        <v>0</v>
      </c>
      <c r="AR219" s="21" t="s">
        <v>205</v>
      </c>
      <c r="AT219" s="21" t="s">
        <v>192</v>
      </c>
      <c r="AU219" s="21" t="s">
        <v>96</v>
      </c>
      <c r="AY219" s="21" t="s">
        <v>191</v>
      </c>
      <c r="BE219" s="152">
        <f>IF(U219="základní",N219,0)</f>
        <v>0</v>
      </c>
      <c r="BF219" s="152">
        <f>IF(U219="snížená",N219,0)</f>
        <v>0</v>
      </c>
      <c r="BG219" s="152">
        <f>IF(U219="zákl. přenesená",N219,0)</f>
        <v>0</v>
      </c>
      <c r="BH219" s="152">
        <f>IF(U219="sníž. přenesená",N219,0)</f>
        <v>0</v>
      </c>
      <c r="BI219" s="152">
        <f>IF(U219="nulová",N219,0)</f>
        <v>0</v>
      </c>
      <c r="BJ219" s="21" t="s">
        <v>89</v>
      </c>
      <c r="BK219" s="152">
        <f>ROUND(L219*K219,2)</f>
        <v>0</v>
      </c>
      <c r="BL219" s="21" t="s">
        <v>205</v>
      </c>
      <c r="BM219" s="21" t="s">
        <v>1402</v>
      </c>
    </row>
    <row r="220" s="10" customFormat="1" ht="29.88" customHeight="1">
      <c r="B220" s="215"/>
      <c r="C220" s="216"/>
      <c r="D220" s="225" t="s">
        <v>418</v>
      </c>
      <c r="E220" s="225"/>
      <c r="F220" s="225"/>
      <c r="G220" s="225"/>
      <c r="H220" s="225"/>
      <c r="I220" s="225"/>
      <c r="J220" s="225"/>
      <c r="K220" s="225"/>
      <c r="L220" s="225"/>
      <c r="M220" s="225"/>
      <c r="N220" s="239">
        <f>BK220</f>
        <v>0</v>
      </c>
      <c r="O220" s="240"/>
      <c r="P220" s="240"/>
      <c r="Q220" s="240"/>
      <c r="R220" s="218"/>
      <c r="T220" s="219"/>
      <c r="U220" s="216"/>
      <c r="V220" s="216"/>
      <c r="W220" s="220">
        <f>W221</f>
        <v>0</v>
      </c>
      <c r="X220" s="216"/>
      <c r="Y220" s="220">
        <f>Y221</f>
        <v>0</v>
      </c>
      <c r="Z220" s="216"/>
      <c r="AA220" s="221">
        <f>AA221</f>
        <v>0</v>
      </c>
      <c r="AR220" s="222" t="s">
        <v>89</v>
      </c>
      <c r="AT220" s="223" t="s">
        <v>80</v>
      </c>
      <c r="AU220" s="223" t="s">
        <v>89</v>
      </c>
      <c r="AY220" s="222" t="s">
        <v>191</v>
      </c>
      <c r="BK220" s="224">
        <f>BK221</f>
        <v>0</v>
      </c>
    </row>
    <row r="221" s="1" customFormat="1" ht="25.5" customHeight="1">
      <c r="B221" s="46"/>
      <c r="C221" s="228" t="s">
        <v>597</v>
      </c>
      <c r="D221" s="228" t="s">
        <v>192</v>
      </c>
      <c r="E221" s="229" t="s">
        <v>832</v>
      </c>
      <c r="F221" s="230" t="s">
        <v>833</v>
      </c>
      <c r="G221" s="230"/>
      <c r="H221" s="230"/>
      <c r="I221" s="230"/>
      <c r="J221" s="231" t="s">
        <v>309</v>
      </c>
      <c r="K221" s="232">
        <v>94.361999999999995</v>
      </c>
      <c r="L221" s="233">
        <v>0</v>
      </c>
      <c r="M221" s="234"/>
      <c r="N221" s="235">
        <f>ROUND(L221*K221,2)</f>
        <v>0</v>
      </c>
      <c r="O221" s="235"/>
      <c r="P221" s="235"/>
      <c r="Q221" s="235"/>
      <c r="R221" s="48"/>
      <c r="T221" s="236" t="s">
        <v>22</v>
      </c>
      <c r="U221" s="56" t="s">
        <v>46</v>
      </c>
      <c r="V221" s="47"/>
      <c r="W221" s="237">
        <f>V221*K221</f>
        <v>0</v>
      </c>
      <c r="X221" s="237">
        <v>0</v>
      </c>
      <c r="Y221" s="237">
        <f>X221*K221</f>
        <v>0</v>
      </c>
      <c r="Z221" s="237">
        <v>0</v>
      </c>
      <c r="AA221" s="238">
        <f>Z221*K221</f>
        <v>0</v>
      </c>
      <c r="AR221" s="21" t="s">
        <v>205</v>
      </c>
      <c r="AT221" s="21" t="s">
        <v>192</v>
      </c>
      <c r="AU221" s="21" t="s">
        <v>96</v>
      </c>
      <c r="AY221" s="21" t="s">
        <v>191</v>
      </c>
      <c r="BE221" s="152">
        <f>IF(U221="základní",N221,0)</f>
        <v>0</v>
      </c>
      <c r="BF221" s="152">
        <f>IF(U221="snížená",N221,0)</f>
        <v>0</v>
      </c>
      <c r="BG221" s="152">
        <f>IF(U221="zákl. přenesená",N221,0)</f>
        <v>0</v>
      </c>
      <c r="BH221" s="152">
        <f>IF(U221="sníž. přenesená",N221,0)</f>
        <v>0</v>
      </c>
      <c r="BI221" s="152">
        <f>IF(U221="nulová",N221,0)</f>
        <v>0</v>
      </c>
      <c r="BJ221" s="21" t="s">
        <v>89</v>
      </c>
      <c r="BK221" s="152">
        <f>ROUND(L221*K221,2)</f>
        <v>0</v>
      </c>
      <c r="BL221" s="21" t="s">
        <v>205</v>
      </c>
      <c r="BM221" s="21" t="s">
        <v>1403</v>
      </c>
    </row>
    <row r="222" s="10" customFormat="1" ht="37.44" customHeight="1">
      <c r="B222" s="215"/>
      <c r="C222" s="216"/>
      <c r="D222" s="217" t="s">
        <v>419</v>
      </c>
      <c r="E222" s="217"/>
      <c r="F222" s="217"/>
      <c r="G222" s="217"/>
      <c r="H222" s="217"/>
      <c r="I222" s="217"/>
      <c r="J222" s="217"/>
      <c r="K222" s="217"/>
      <c r="L222" s="217"/>
      <c r="M222" s="217"/>
      <c r="N222" s="259">
        <f>BK222</f>
        <v>0</v>
      </c>
      <c r="O222" s="260"/>
      <c r="P222" s="260"/>
      <c r="Q222" s="260"/>
      <c r="R222" s="218"/>
      <c r="T222" s="219"/>
      <c r="U222" s="216"/>
      <c r="V222" s="216"/>
      <c r="W222" s="220">
        <f>W223+W237+W255+W269+W277+W286+W291+W308+W330+W352</f>
        <v>0</v>
      </c>
      <c r="X222" s="216"/>
      <c r="Y222" s="220">
        <f>Y223+Y237+Y255+Y269+Y277+Y286+Y291+Y308+Y330+Y352</f>
        <v>0</v>
      </c>
      <c r="Z222" s="216"/>
      <c r="AA222" s="221">
        <f>AA223+AA237+AA255+AA269+AA277+AA286+AA291+AA308+AA330+AA352</f>
        <v>0</v>
      </c>
      <c r="AR222" s="222" t="s">
        <v>96</v>
      </c>
      <c r="AT222" s="223" t="s">
        <v>80</v>
      </c>
      <c r="AU222" s="223" t="s">
        <v>81</v>
      </c>
      <c r="AY222" s="222" t="s">
        <v>191</v>
      </c>
      <c r="BK222" s="224">
        <f>BK223+BK237+BK255+BK269+BK277+BK286+BK291+BK308+BK330+BK352</f>
        <v>0</v>
      </c>
    </row>
    <row r="223" s="10" customFormat="1" ht="19.92" customHeight="1">
      <c r="B223" s="215"/>
      <c r="C223" s="216"/>
      <c r="D223" s="225" t="s">
        <v>420</v>
      </c>
      <c r="E223" s="225"/>
      <c r="F223" s="225"/>
      <c r="G223" s="225"/>
      <c r="H223" s="225"/>
      <c r="I223" s="225"/>
      <c r="J223" s="225"/>
      <c r="K223" s="225"/>
      <c r="L223" s="225"/>
      <c r="M223" s="225"/>
      <c r="N223" s="226">
        <f>BK223</f>
        <v>0</v>
      </c>
      <c r="O223" s="227"/>
      <c r="P223" s="227"/>
      <c r="Q223" s="227"/>
      <c r="R223" s="218"/>
      <c r="T223" s="219"/>
      <c r="U223" s="216"/>
      <c r="V223" s="216"/>
      <c r="W223" s="220">
        <f>SUM(W224:W236)</f>
        <v>0</v>
      </c>
      <c r="X223" s="216"/>
      <c r="Y223" s="220">
        <f>SUM(Y224:Y236)</f>
        <v>0</v>
      </c>
      <c r="Z223" s="216"/>
      <c r="AA223" s="221">
        <f>SUM(AA224:AA236)</f>
        <v>0</v>
      </c>
      <c r="AR223" s="222" t="s">
        <v>96</v>
      </c>
      <c r="AT223" s="223" t="s">
        <v>80</v>
      </c>
      <c r="AU223" s="223" t="s">
        <v>89</v>
      </c>
      <c r="AY223" s="222" t="s">
        <v>191</v>
      </c>
      <c r="BK223" s="224">
        <f>SUM(BK224:BK236)</f>
        <v>0</v>
      </c>
    </row>
    <row r="224" s="1" customFormat="1" ht="25.5" customHeight="1">
      <c r="B224" s="46"/>
      <c r="C224" s="228" t="s">
        <v>602</v>
      </c>
      <c r="D224" s="228" t="s">
        <v>192</v>
      </c>
      <c r="E224" s="229" t="s">
        <v>1404</v>
      </c>
      <c r="F224" s="230" t="s">
        <v>1405</v>
      </c>
      <c r="G224" s="230"/>
      <c r="H224" s="230"/>
      <c r="I224" s="230"/>
      <c r="J224" s="231" t="s">
        <v>304</v>
      </c>
      <c r="K224" s="232">
        <v>33.090000000000003</v>
      </c>
      <c r="L224" s="233">
        <v>0</v>
      </c>
      <c r="M224" s="234"/>
      <c r="N224" s="235">
        <f>ROUND(L224*K224,2)</f>
        <v>0</v>
      </c>
      <c r="O224" s="235"/>
      <c r="P224" s="235"/>
      <c r="Q224" s="235"/>
      <c r="R224" s="48"/>
      <c r="T224" s="236" t="s">
        <v>22</v>
      </c>
      <c r="U224" s="56" t="s">
        <v>46</v>
      </c>
      <c r="V224" s="47"/>
      <c r="W224" s="237">
        <f>V224*K224</f>
        <v>0</v>
      </c>
      <c r="X224" s="237">
        <v>0.001</v>
      </c>
      <c r="Y224" s="237">
        <f>X224*K224</f>
        <v>0</v>
      </c>
      <c r="Z224" s="237">
        <v>0</v>
      </c>
      <c r="AA224" s="238">
        <f>Z224*K224</f>
        <v>0</v>
      </c>
      <c r="AR224" s="21" t="s">
        <v>251</v>
      </c>
      <c r="AT224" s="21" t="s">
        <v>192</v>
      </c>
      <c r="AU224" s="21" t="s">
        <v>96</v>
      </c>
      <c r="AY224" s="21" t="s">
        <v>191</v>
      </c>
      <c r="BE224" s="152">
        <f>IF(U224="základní",N224,0)</f>
        <v>0</v>
      </c>
      <c r="BF224" s="152">
        <f>IF(U224="snížená",N224,0)</f>
        <v>0</v>
      </c>
      <c r="BG224" s="152">
        <f>IF(U224="zákl. přenesená",N224,0)</f>
        <v>0</v>
      </c>
      <c r="BH224" s="152">
        <f>IF(U224="sníž. přenesená",N224,0)</f>
        <v>0</v>
      </c>
      <c r="BI224" s="152">
        <f>IF(U224="nulová",N224,0)</f>
        <v>0</v>
      </c>
      <c r="BJ224" s="21" t="s">
        <v>89</v>
      </c>
      <c r="BK224" s="152">
        <f>ROUND(L224*K224,2)</f>
        <v>0</v>
      </c>
      <c r="BL224" s="21" t="s">
        <v>251</v>
      </c>
      <c r="BM224" s="21" t="s">
        <v>1406</v>
      </c>
    </row>
    <row r="225" s="1" customFormat="1" ht="24" customHeight="1">
      <c r="B225" s="46"/>
      <c r="C225" s="47"/>
      <c r="D225" s="47"/>
      <c r="E225" s="47"/>
      <c r="F225" s="258" t="s">
        <v>1407</v>
      </c>
      <c r="G225" s="67"/>
      <c r="H225" s="67"/>
      <c r="I225" s="67"/>
      <c r="J225" s="47"/>
      <c r="K225" s="47"/>
      <c r="L225" s="47"/>
      <c r="M225" s="47"/>
      <c r="N225" s="47"/>
      <c r="O225" s="47"/>
      <c r="P225" s="47"/>
      <c r="Q225" s="47"/>
      <c r="R225" s="48"/>
      <c r="T225" s="197"/>
      <c r="U225" s="47"/>
      <c r="V225" s="47"/>
      <c r="W225" s="47"/>
      <c r="X225" s="47"/>
      <c r="Y225" s="47"/>
      <c r="Z225" s="47"/>
      <c r="AA225" s="100"/>
      <c r="AT225" s="21" t="s">
        <v>312</v>
      </c>
      <c r="AU225" s="21" t="s">
        <v>96</v>
      </c>
    </row>
    <row r="226" s="1" customFormat="1" ht="38.25" customHeight="1">
      <c r="B226" s="46"/>
      <c r="C226" s="228" t="s">
        <v>604</v>
      </c>
      <c r="D226" s="228" t="s">
        <v>192</v>
      </c>
      <c r="E226" s="229" t="s">
        <v>1408</v>
      </c>
      <c r="F226" s="230" t="s">
        <v>1409</v>
      </c>
      <c r="G226" s="230"/>
      <c r="H226" s="230"/>
      <c r="I226" s="230"/>
      <c r="J226" s="231" t="s">
        <v>304</v>
      </c>
      <c r="K226" s="232">
        <v>5.3399999999999999</v>
      </c>
      <c r="L226" s="233">
        <v>0</v>
      </c>
      <c r="M226" s="234"/>
      <c r="N226" s="235">
        <f>ROUND(L226*K226,2)</f>
        <v>0</v>
      </c>
      <c r="O226" s="235"/>
      <c r="P226" s="235"/>
      <c r="Q226" s="235"/>
      <c r="R226" s="48"/>
      <c r="T226" s="236" t="s">
        <v>22</v>
      </c>
      <c r="U226" s="56" t="s">
        <v>46</v>
      </c>
      <c r="V226" s="47"/>
      <c r="W226" s="237">
        <f>V226*K226</f>
        <v>0</v>
      </c>
      <c r="X226" s="237">
        <v>0.0030000000000000001</v>
      </c>
      <c r="Y226" s="237">
        <f>X226*K226</f>
        <v>0</v>
      </c>
      <c r="Z226" s="237">
        <v>0</v>
      </c>
      <c r="AA226" s="238">
        <f>Z226*K226</f>
        <v>0</v>
      </c>
      <c r="AR226" s="21" t="s">
        <v>251</v>
      </c>
      <c r="AT226" s="21" t="s">
        <v>192</v>
      </c>
      <c r="AU226" s="21" t="s">
        <v>96</v>
      </c>
      <c r="AY226" s="21" t="s">
        <v>191</v>
      </c>
      <c r="BE226" s="152">
        <f>IF(U226="základní",N226,0)</f>
        <v>0</v>
      </c>
      <c r="BF226" s="152">
        <f>IF(U226="snížená",N226,0)</f>
        <v>0</v>
      </c>
      <c r="BG226" s="152">
        <f>IF(U226="zákl. přenesená",N226,0)</f>
        <v>0</v>
      </c>
      <c r="BH226" s="152">
        <f>IF(U226="sníž. přenesená",N226,0)</f>
        <v>0</v>
      </c>
      <c r="BI226" s="152">
        <f>IF(U226="nulová",N226,0)</f>
        <v>0</v>
      </c>
      <c r="BJ226" s="21" t="s">
        <v>89</v>
      </c>
      <c r="BK226" s="152">
        <f>ROUND(L226*K226,2)</f>
        <v>0</v>
      </c>
      <c r="BL226" s="21" t="s">
        <v>251</v>
      </c>
      <c r="BM226" s="21" t="s">
        <v>1410</v>
      </c>
    </row>
    <row r="227" s="1" customFormat="1" ht="24" customHeight="1">
      <c r="B227" s="46"/>
      <c r="C227" s="47"/>
      <c r="D227" s="47"/>
      <c r="E227" s="47"/>
      <c r="F227" s="258" t="s">
        <v>1411</v>
      </c>
      <c r="G227" s="67"/>
      <c r="H227" s="67"/>
      <c r="I227" s="67"/>
      <c r="J227" s="47"/>
      <c r="K227" s="47"/>
      <c r="L227" s="47"/>
      <c r="M227" s="47"/>
      <c r="N227" s="47"/>
      <c r="O227" s="47"/>
      <c r="P227" s="47"/>
      <c r="Q227" s="47"/>
      <c r="R227" s="48"/>
      <c r="T227" s="197"/>
      <c r="U227" s="47"/>
      <c r="V227" s="47"/>
      <c r="W227" s="47"/>
      <c r="X227" s="47"/>
      <c r="Y227" s="47"/>
      <c r="Z227" s="47"/>
      <c r="AA227" s="100"/>
      <c r="AT227" s="21" t="s">
        <v>312</v>
      </c>
      <c r="AU227" s="21" t="s">
        <v>96</v>
      </c>
    </row>
    <row r="228" s="1" customFormat="1" ht="25.5" customHeight="1">
      <c r="B228" s="46"/>
      <c r="C228" s="228" t="s">
        <v>606</v>
      </c>
      <c r="D228" s="228" t="s">
        <v>192</v>
      </c>
      <c r="E228" s="229" t="s">
        <v>1412</v>
      </c>
      <c r="F228" s="230" t="s">
        <v>1413</v>
      </c>
      <c r="G228" s="230"/>
      <c r="H228" s="230"/>
      <c r="I228" s="230"/>
      <c r="J228" s="231" t="s">
        <v>304</v>
      </c>
      <c r="K228" s="232">
        <v>8</v>
      </c>
      <c r="L228" s="233">
        <v>0</v>
      </c>
      <c r="M228" s="234"/>
      <c r="N228" s="235">
        <f>ROUND(L228*K228,2)</f>
        <v>0</v>
      </c>
      <c r="O228" s="235"/>
      <c r="P228" s="235"/>
      <c r="Q228" s="235"/>
      <c r="R228" s="48"/>
      <c r="T228" s="236" t="s">
        <v>22</v>
      </c>
      <c r="U228" s="56" t="s">
        <v>46</v>
      </c>
      <c r="V228" s="47"/>
      <c r="W228" s="237">
        <f>V228*K228</f>
        <v>0</v>
      </c>
      <c r="X228" s="237">
        <v>0.001</v>
      </c>
      <c r="Y228" s="237">
        <f>X228*K228</f>
        <v>0</v>
      </c>
      <c r="Z228" s="237">
        <v>0</v>
      </c>
      <c r="AA228" s="238">
        <f>Z228*K228</f>
        <v>0</v>
      </c>
      <c r="AR228" s="21" t="s">
        <v>251</v>
      </c>
      <c r="AT228" s="21" t="s">
        <v>192</v>
      </c>
      <c r="AU228" s="21" t="s">
        <v>96</v>
      </c>
      <c r="AY228" s="21" t="s">
        <v>191</v>
      </c>
      <c r="BE228" s="152">
        <f>IF(U228="základní",N228,0)</f>
        <v>0</v>
      </c>
      <c r="BF228" s="152">
        <f>IF(U228="snížená",N228,0)</f>
        <v>0</v>
      </c>
      <c r="BG228" s="152">
        <f>IF(U228="zákl. přenesená",N228,0)</f>
        <v>0</v>
      </c>
      <c r="BH228" s="152">
        <f>IF(U228="sníž. přenesená",N228,0)</f>
        <v>0</v>
      </c>
      <c r="BI228" s="152">
        <f>IF(U228="nulová",N228,0)</f>
        <v>0</v>
      </c>
      <c r="BJ228" s="21" t="s">
        <v>89</v>
      </c>
      <c r="BK228" s="152">
        <f>ROUND(L228*K228,2)</f>
        <v>0</v>
      </c>
      <c r="BL228" s="21" t="s">
        <v>251</v>
      </c>
      <c r="BM228" s="21" t="s">
        <v>1414</v>
      </c>
    </row>
    <row r="229" s="1" customFormat="1" ht="24" customHeight="1">
      <c r="B229" s="46"/>
      <c r="C229" s="47"/>
      <c r="D229" s="47"/>
      <c r="E229" s="47"/>
      <c r="F229" s="258" t="s">
        <v>1415</v>
      </c>
      <c r="G229" s="67"/>
      <c r="H229" s="67"/>
      <c r="I229" s="67"/>
      <c r="J229" s="47"/>
      <c r="K229" s="47"/>
      <c r="L229" s="47"/>
      <c r="M229" s="47"/>
      <c r="N229" s="47"/>
      <c r="O229" s="47"/>
      <c r="P229" s="47"/>
      <c r="Q229" s="47"/>
      <c r="R229" s="48"/>
      <c r="T229" s="197"/>
      <c r="U229" s="47"/>
      <c r="V229" s="47"/>
      <c r="W229" s="47"/>
      <c r="X229" s="47"/>
      <c r="Y229" s="47"/>
      <c r="Z229" s="47"/>
      <c r="AA229" s="100"/>
      <c r="AT229" s="21" t="s">
        <v>312</v>
      </c>
      <c r="AU229" s="21" t="s">
        <v>96</v>
      </c>
    </row>
    <row r="230" s="1" customFormat="1" ht="38.25" customHeight="1">
      <c r="B230" s="46"/>
      <c r="C230" s="228" t="s">
        <v>611</v>
      </c>
      <c r="D230" s="228" t="s">
        <v>192</v>
      </c>
      <c r="E230" s="229" t="s">
        <v>1416</v>
      </c>
      <c r="F230" s="230" t="s">
        <v>1417</v>
      </c>
      <c r="G230" s="230"/>
      <c r="H230" s="230"/>
      <c r="I230" s="230"/>
      <c r="J230" s="231" t="s">
        <v>304</v>
      </c>
      <c r="K230" s="232">
        <v>5.3399999999999999</v>
      </c>
      <c r="L230" s="233">
        <v>0</v>
      </c>
      <c r="M230" s="234"/>
      <c r="N230" s="235">
        <f>ROUND(L230*K230,2)</f>
        <v>0</v>
      </c>
      <c r="O230" s="235"/>
      <c r="P230" s="235"/>
      <c r="Q230" s="235"/>
      <c r="R230" s="48"/>
      <c r="T230" s="236" t="s">
        <v>22</v>
      </c>
      <c r="U230" s="56" t="s">
        <v>46</v>
      </c>
      <c r="V230" s="47"/>
      <c r="W230" s="237">
        <f>V230*K230</f>
        <v>0</v>
      </c>
      <c r="X230" s="237">
        <v>0.0030000000000000001</v>
      </c>
      <c r="Y230" s="237">
        <f>X230*K230</f>
        <v>0</v>
      </c>
      <c r="Z230" s="237">
        <v>0</v>
      </c>
      <c r="AA230" s="238">
        <f>Z230*K230</f>
        <v>0</v>
      </c>
      <c r="AR230" s="21" t="s">
        <v>251</v>
      </c>
      <c r="AT230" s="21" t="s">
        <v>192</v>
      </c>
      <c r="AU230" s="21" t="s">
        <v>96</v>
      </c>
      <c r="AY230" s="21" t="s">
        <v>191</v>
      </c>
      <c r="BE230" s="152">
        <f>IF(U230="základní",N230,0)</f>
        <v>0</v>
      </c>
      <c r="BF230" s="152">
        <f>IF(U230="snížená",N230,0)</f>
        <v>0</v>
      </c>
      <c r="BG230" s="152">
        <f>IF(U230="zákl. přenesená",N230,0)</f>
        <v>0</v>
      </c>
      <c r="BH230" s="152">
        <f>IF(U230="sníž. přenesená",N230,0)</f>
        <v>0</v>
      </c>
      <c r="BI230" s="152">
        <f>IF(U230="nulová",N230,0)</f>
        <v>0</v>
      </c>
      <c r="BJ230" s="21" t="s">
        <v>89</v>
      </c>
      <c r="BK230" s="152">
        <f>ROUND(L230*K230,2)</f>
        <v>0</v>
      </c>
      <c r="BL230" s="21" t="s">
        <v>251</v>
      </c>
      <c r="BM230" s="21" t="s">
        <v>1418</v>
      </c>
    </row>
    <row r="231" s="1" customFormat="1" ht="24" customHeight="1">
      <c r="B231" s="46"/>
      <c r="C231" s="47"/>
      <c r="D231" s="47"/>
      <c r="E231" s="47"/>
      <c r="F231" s="258" t="s">
        <v>1411</v>
      </c>
      <c r="G231" s="67"/>
      <c r="H231" s="67"/>
      <c r="I231" s="67"/>
      <c r="J231" s="47"/>
      <c r="K231" s="47"/>
      <c r="L231" s="47"/>
      <c r="M231" s="47"/>
      <c r="N231" s="47"/>
      <c r="O231" s="47"/>
      <c r="P231" s="47"/>
      <c r="Q231" s="47"/>
      <c r="R231" s="48"/>
      <c r="T231" s="197"/>
      <c r="U231" s="47"/>
      <c r="V231" s="47"/>
      <c r="W231" s="47"/>
      <c r="X231" s="47"/>
      <c r="Y231" s="47"/>
      <c r="Z231" s="47"/>
      <c r="AA231" s="100"/>
      <c r="AT231" s="21" t="s">
        <v>312</v>
      </c>
      <c r="AU231" s="21" t="s">
        <v>96</v>
      </c>
    </row>
    <row r="232" s="1" customFormat="1" ht="25.5" customHeight="1">
      <c r="B232" s="46"/>
      <c r="C232" s="228" t="s">
        <v>615</v>
      </c>
      <c r="D232" s="228" t="s">
        <v>192</v>
      </c>
      <c r="E232" s="229" t="s">
        <v>1419</v>
      </c>
      <c r="F232" s="230" t="s">
        <v>1420</v>
      </c>
      <c r="G232" s="230"/>
      <c r="H232" s="230"/>
      <c r="I232" s="230"/>
      <c r="J232" s="231" t="s">
        <v>304</v>
      </c>
      <c r="K232" s="232">
        <v>21.920000000000002</v>
      </c>
      <c r="L232" s="233">
        <v>0</v>
      </c>
      <c r="M232" s="234"/>
      <c r="N232" s="235">
        <f>ROUND(L232*K232,2)</f>
        <v>0</v>
      </c>
      <c r="O232" s="235"/>
      <c r="P232" s="235"/>
      <c r="Q232" s="235"/>
      <c r="R232" s="48"/>
      <c r="T232" s="236" t="s">
        <v>22</v>
      </c>
      <c r="U232" s="56" t="s">
        <v>46</v>
      </c>
      <c r="V232" s="47"/>
      <c r="W232" s="237">
        <f>V232*K232</f>
        <v>0</v>
      </c>
      <c r="X232" s="237">
        <v>0</v>
      </c>
      <c r="Y232" s="237">
        <f>X232*K232</f>
        <v>0</v>
      </c>
      <c r="Z232" s="237">
        <v>0</v>
      </c>
      <c r="AA232" s="238">
        <f>Z232*K232</f>
        <v>0</v>
      </c>
      <c r="AR232" s="21" t="s">
        <v>251</v>
      </c>
      <c r="AT232" s="21" t="s">
        <v>192</v>
      </c>
      <c r="AU232" s="21" t="s">
        <v>96</v>
      </c>
      <c r="AY232" s="21" t="s">
        <v>191</v>
      </c>
      <c r="BE232" s="152">
        <f>IF(U232="základní",N232,0)</f>
        <v>0</v>
      </c>
      <c r="BF232" s="152">
        <f>IF(U232="snížená",N232,0)</f>
        <v>0</v>
      </c>
      <c r="BG232" s="152">
        <f>IF(U232="zákl. přenesená",N232,0)</f>
        <v>0</v>
      </c>
      <c r="BH232" s="152">
        <f>IF(U232="sníž. přenesená",N232,0)</f>
        <v>0</v>
      </c>
      <c r="BI232" s="152">
        <f>IF(U232="nulová",N232,0)</f>
        <v>0</v>
      </c>
      <c r="BJ232" s="21" t="s">
        <v>89</v>
      </c>
      <c r="BK232" s="152">
        <f>ROUND(L232*K232,2)</f>
        <v>0</v>
      </c>
      <c r="BL232" s="21" t="s">
        <v>251</v>
      </c>
      <c r="BM232" s="21" t="s">
        <v>1421</v>
      </c>
    </row>
    <row r="233" s="1" customFormat="1" ht="16.5" customHeight="1">
      <c r="B233" s="46"/>
      <c r="C233" s="47"/>
      <c r="D233" s="47"/>
      <c r="E233" s="47"/>
      <c r="F233" s="258" t="s">
        <v>1328</v>
      </c>
      <c r="G233" s="67"/>
      <c r="H233" s="67"/>
      <c r="I233" s="67"/>
      <c r="J233" s="47"/>
      <c r="K233" s="47"/>
      <c r="L233" s="47"/>
      <c r="M233" s="47"/>
      <c r="N233" s="47"/>
      <c r="O233" s="47"/>
      <c r="P233" s="47"/>
      <c r="Q233" s="47"/>
      <c r="R233" s="48"/>
      <c r="T233" s="197"/>
      <c r="U233" s="47"/>
      <c r="V233" s="47"/>
      <c r="W233" s="47"/>
      <c r="X233" s="47"/>
      <c r="Y233" s="47"/>
      <c r="Z233" s="47"/>
      <c r="AA233" s="100"/>
      <c r="AT233" s="21" t="s">
        <v>312</v>
      </c>
      <c r="AU233" s="21" t="s">
        <v>96</v>
      </c>
    </row>
    <row r="234" s="1" customFormat="1" ht="25.5" customHeight="1">
      <c r="B234" s="46"/>
      <c r="C234" s="250" t="s">
        <v>620</v>
      </c>
      <c r="D234" s="250" t="s">
        <v>306</v>
      </c>
      <c r="E234" s="251" t="s">
        <v>1422</v>
      </c>
      <c r="F234" s="252" t="s">
        <v>1423</v>
      </c>
      <c r="G234" s="252"/>
      <c r="H234" s="252"/>
      <c r="I234" s="252"/>
      <c r="J234" s="253" t="s">
        <v>304</v>
      </c>
      <c r="K234" s="254">
        <v>23.015999999999998</v>
      </c>
      <c r="L234" s="255">
        <v>0</v>
      </c>
      <c r="M234" s="256"/>
      <c r="N234" s="257">
        <f>ROUND(L234*K234,2)</f>
        <v>0</v>
      </c>
      <c r="O234" s="235"/>
      <c r="P234" s="235"/>
      <c r="Q234" s="235"/>
      <c r="R234" s="48"/>
      <c r="T234" s="236" t="s">
        <v>22</v>
      </c>
      <c r="U234" s="56" t="s">
        <v>46</v>
      </c>
      <c r="V234" s="47"/>
      <c r="W234" s="237">
        <f>V234*K234</f>
        <v>0</v>
      </c>
      <c r="X234" s="237">
        <v>0.00050000000000000001</v>
      </c>
      <c r="Y234" s="237">
        <f>X234*K234</f>
        <v>0</v>
      </c>
      <c r="Z234" s="237">
        <v>0</v>
      </c>
      <c r="AA234" s="238">
        <f>Z234*K234</f>
        <v>0</v>
      </c>
      <c r="AR234" s="21" t="s">
        <v>531</v>
      </c>
      <c r="AT234" s="21" t="s">
        <v>306</v>
      </c>
      <c r="AU234" s="21" t="s">
        <v>96</v>
      </c>
      <c r="AY234" s="21" t="s">
        <v>191</v>
      </c>
      <c r="BE234" s="152">
        <f>IF(U234="základní",N234,0)</f>
        <v>0</v>
      </c>
      <c r="BF234" s="152">
        <f>IF(U234="snížená",N234,0)</f>
        <v>0</v>
      </c>
      <c r="BG234" s="152">
        <f>IF(U234="zákl. přenesená",N234,0)</f>
        <v>0</v>
      </c>
      <c r="BH234" s="152">
        <f>IF(U234="sníž. přenesená",N234,0)</f>
        <v>0</v>
      </c>
      <c r="BI234" s="152">
        <f>IF(U234="nulová",N234,0)</f>
        <v>0</v>
      </c>
      <c r="BJ234" s="21" t="s">
        <v>89</v>
      </c>
      <c r="BK234" s="152">
        <f>ROUND(L234*K234,2)</f>
        <v>0</v>
      </c>
      <c r="BL234" s="21" t="s">
        <v>251</v>
      </c>
      <c r="BM234" s="21" t="s">
        <v>1424</v>
      </c>
    </row>
    <row r="235" s="1" customFormat="1" ht="48" customHeight="1">
      <c r="B235" s="46"/>
      <c r="C235" s="47"/>
      <c r="D235" s="47"/>
      <c r="E235" s="47"/>
      <c r="F235" s="258" t="s">
        <v>1425</v>
      </c>
      <c r="G235" s="67"/>
      <c r="H235" s="67"/>
      <c r="I235" s="67"/>
      <c r="J235" s="47"/>
      <c r="K235" s="47"/>
      <c r="L235" s="47"/>
      <c r="M235" s="47"/>
      <c r="N235" s="47"/>
      <c r="O235" s="47"/>
      <c r="P235" s="47"/>
      <c r="Q235" s="47"/>
      <c r="R235" s="48"/>
      <c r="T235" s="197"/>
      <c r="U235" s="47"/>
      <c r="V235" s="47"/>
      <c r="W235" s="47"/>
      <c r="X235" s="47"/>
      <c r="Y235" s="47"/>
      <c r="Z235" s="47"/>
      <c r="AA235" s="100"/>
      <c r="AT235" s="21" t="s">
        <v>312</v>
      </c>
      <c r="AU235" s="21" t="s">
        <v>96</v>
      </c>
    </row>
    <row r="236" s="1" customFormat="1" ht="38.25" customHeight="1">
      <c r="B236" s="46"/>
      <c r="C236" s="228" t="s">
        <v>624</v>
      </c>
      <c r="D236" s="228" t="s">
        <v>192</v>
      </c>
      <c r="E236" s="229" t="s">
        <v>612</v>
      </c>
      <c r="F236" s="230" t="s">
        <v>613</v>
      </c>
      <c r="G236" s="230"/>
      <c r="H236" s="230"/>
      <c r="I236" s="230"/>
      <c r="J236" s="231" t="s">
        <v>309</v>
      </c>
      <c r="K236" s="232">
        <v>0.085000000000000006</v>
      </c>
      <c r="L236" s="233">
        <v>0</v>
      </c>
      <c r="M236" s="234"/>
      <c r="N236" s="235">
        <f>ROUND(L236*K236,2)</f>
        <v>0</v>
      </c>
      <c r="O236" s="235"/>
      <c r="P236" s="235"/>
      <c r="Q236" s="235"/>
      <c r="R236" s="48"/>
      <c r="T236" s="236" t="s">
        <v>22</v>
      </c>
      <c r="U236" s="56" t="s">
        <v>46</v>
      </c>
      <c r="V236" s="47"/>
      <c r="W236" s="237">
        <f>V236*K236</f>
        <v>0</v>
      </c>
      <c r="X236" s="237">
        <v>0</v>
      </c>
      <c r="Y236" s="237">
        <f>X236*K236</f>
        <v>0</v>
      </c>
      <c r="Z236" s="237">
        <v>0</v>
      </c>
      <c r="AA236" s="238">
        <f>Z236*K236</f>
        <v>0</v>
      </c>
      <c r="AR236" s="21" t="s">
        <v>251</v>
      </c>
      <c r="AT236" s="21" t="s">
        <v>192</v>
      </c>
      <c r="AU236" s="21" t="s">
        <v>96</v>
      </c>
      <c r="AY236" s="21" t="s">
        <v>191</v>
      </c>
      <c r="BE236" s="152">
        <f>IF(U236="základní",N236,0)</f>
        <v>0</v>
      </c>
      <c r="BF236" s="152">
        <f>IF(U236="snížená",N236,0)</f>
        <v>0</v>
      </c>
      <c r="BG236" s="152">
        <f>IF(U236="zákl. přenesená",N236,0)</f>
        <v>0</v>
      </c>
      <c r="BH236" s="152">
        <f>IF(U236="sníž. přenesená",N236,0)</f>
        <v>0</v>
      </c>
      <c r="BI236" s="152">
        <f>IF(U236="nulová",N236,0)</f>
        <v>0</v>
      </c>
      <c r="BJ236" s="21" t="s">
        <v>89</v>
      </c>
      <c r="BK236" s="152">
        <f>ROUND(L236*K236,2)</f>
        <v>0</v>
      </c>
      <c r="BL236" s="21" t="s">
        <v>251</v>
      </c>
      <c r="BM236" s="21" t="s">
        <v>1426</v>
      </c>
    </row>
    <row r="237" s="10" customFormat="1" ht="29.88" customHeight="1">
      <c r="B237" s="215"/>
      <c r="C237" s="216"/>
      <c r="D237" s="225" t="s">
        <v>421</v>
      </c>
      <c r="E237" s="225"/>
      <c r="F237" s="225"/>
      <c r="G237" s="225"/>
      <c r="H237" s="225"/>
      <c r="I237" s="225"/>
      <c r="J237" s="225"/>
      <c r="K237" s="225"/>
      <c r="L237" s="225"/>
      <c r="M237" s="225"/>
      <c r="N237" s="239">
        <f>BK237</f>
        <v>0</v>
      </c>
      <c r="O237" s="240"/>
      <c r="P237" s="240"/>
      <c r="Q237" s="240"/>
      <c r="R237" s="218"/>
      <c r="T237" s="219"/>
      <c r="U237" s="216"/>
      <c r="V237" s="216"/>
      <c r="W237" s="220">
        <f>SUM(W238:W254)</f>
        <v>0</v>
      </c>
      <c r="X237" s="216"/>
      <c r="Y237" s="220">
        <f>SUM(Y238:Y254)</f>
        <v>0</v>
      </c>
      <c r="Z237" s="216"/>
      <c r="AA237" s="221">
        <f>SUM(AA238:AA254)</f>
        <v>0</v>
      </c>
      <c r="AR237" s="222" t="s">
        <v>96</v>
      </c>
      <c r="AT237" s="223" t="s">
        <v>80</v>
      </c>
      <c r="AU237" s="223" t="s">
        <v>89</v>
      </c>
      <c r="AY237" s="222" t="s">
        <v>191</v>
      </c>
      <c r="BK237" s="224">
        <f>SUM(BK238:BK254)</f>
        <v>0</v>
      </c>
    </row>
    <row r="238" s="1" customFormat="1" ht="38.25" customHeight="1">
      <c r="B238" s="46"/>
      <c r="C238" s="228" t="s">
        <v>629</v>
      </c>
      <c r="D238" s="228" t="s">
        <v>192</v>
      </c>
      <c r="E238" s="229" t="s">
        <v>1427</v>
      </c>
      <c r="F238" s="230" t="s">
        <v>1428</v>
      </c>
      <c r="G238" s="230"/>
      <c r="H238" s="230"/>
      <c r="I238" s="230"/>
      <c r="J238" s="231" t="s">
        <v>304</v>
      </c>
      <c r="K238" s="232">
        <v>123.72</v>
      </c>
      <c r="L238" s="233">
        <v>0</v>
      </c>
      <c r="M238" s="234"/>
      <c r="N238" s="235">
        <f>ROUND(L238*K238,2)</f>
        <v>0</v>
      </c>
      <c r="O238" s="235"/>
      <c r="P238" s="235"/>
      <c r="Q238" s="235"/>
      <c r="R238" s="48"/>
      <c r="T238" s="236" t="s">
        <v>22</v>
      </c>
      <c r="U238" s="56" t="s">
        <v>46</v>
      </c>
      <c r="V238" s="47"/>
      <c r="W238" s="237">
        <f>V238*K238</f>
        <v>0</v>
      </c>
      <c r="X238" s="237">
        <v>0.00029999999999999997</v>
      </c>
      <c r="Y238" s="237">
        <f>X238*K238</f>
        <v>0</v>
      </c>
      <c r="Z238" s="237">
        <v>0</v>
      </c>
      <c r="AA238" s="238">
        <f>Z238*K238</f>
        <v>0</v>
      </c>
      <c r="AR238" s="21" t="s">
        <v>251</v>
      </c>
      <c r="AT238" s="21" t="s">
        <v>192</v>
      </c>
      <c r="AU238" s="21" t="s">
        <v>96</v>
      </c>
      <c r="AY238" s="21" t="s">
        <v>191</v>
      </c>
      <c r="BE238" s="152">
        <f>IF(U238="základní",N238,0)</f>
        <v>0</v>
      </c>
      <c r="BF238" s="152">
        <f>IF(U238="snížená",N238,0)</f>
        <v>0</v>
      </c>
      <c r="BG238" s="152">
        <f>IF(U238="zákl. přenesená",N238,0)</f>
        <v>0</v>
      </c>
      <c r="BH238" s="152">
        <f>IF(U238="sníž. přenesená",N238,0)</f>
        <v>0</v>
      </c>
      <c r="BI238" s="152">
        <f>IF(U238="nulová",N238,0)</f>
        <v>0</v>
      </c>
      <c r="BJ238" s="21" t="s">
        <v>89</v>
      </c>
      <c r="BK238" s="152">
        <f>ROUND(L238*K238,2)</f>
        <v>0</v>
      </c>
      <c r="BL238" s="21" t="s">
        <v>251</v>
      </c>
      <c r="BM238" s="21" t="s">
        <v>1429</v>
      </c>
    </row>
    <row r="239" s="1" customFormat="1" ht="24" customHeight="1">
      <c r="B239" s="46"/>
      <c r="C239" s="47"/>
      <c r="D239" s="47"/>
      <c r="E239" s="47"/>
      <c r="F239" s="258" t="s">
        <v>1430</v>
      </c>
      <c r="G239" s="67"/>
      <c r="H239" s="67"/>
      <c r="I239" s="67"/>
      <c r="J239" s="47"/>
      <c r="K239" s="47"/>
      <c r="L239" s="47"/>
      <c r="M239" s="47"/>
      <c r="N239" s="47"/>
      <c r="O239" s="47"/>
      <c r="P239" s="47"/>
      <c r="Q239" s="47"/>
      <c r="R239" s="48"/>
      <c r="T239" s="197"/>
      <c r="U239" s="47"/>
      <c r="V239" s="47"/>
      <c r="W239" s="47"/>
      <c r="X239" s="47"/>
      <c r="Y239" s="47"/>
      <c r="Z239" s="47"/>
      <c r="AA239" s="100"/>
      <c r="AT239" s="21" t="s">
        <v>312</v>
      </c>
      <c r="AU239" s="21" t="s">
        <v>96</v>
      </c>
    </row>
    <row r="240" s="1" customFormat="1" ht="25.5" customHeight="1">
      <c r="B240" s="46"/>
      <c r="C240" s="250" t="s">
        <v>634</v>
      </c>
      <c r="D240" s="250" t="s">
        <v>306</v>
      </c>
      <c r="E240" s="251" t="s">
        <v>1431</v>
      </c>
      <c r="F240" s="252" t="s">
        <v>1432</v>
      </c>
      <c r="G240" s="252"/>
      <c r="H240" s="252"/>
      <c r="I240" s="252"/>
      <c r="J240" s="253" t="s">
        <v>304</v>
      </c>
      <c r="K240" s="254">
        <v>126.194</v>
      </c>
      <c r="L240" s="255">
        <v>0</v>
      </c>
      <c r="M240" s="256"/>
      <c r="N240" s="257">
        <f>ROUND(L240*K240,2)</f>
        <v>0</v>
      </c>
      <c r="O240" s="235"/>
      <c r="P240" s="235"/>
      <c r="Q240" s="235"/>
      <c r="R240" s="48"/>
      <c r="T240" s="236" t="s">
        <v>22</v>
      </c>
      <c r="U240" s="56" t="s">
        <v>46</v>
      </c>
      <c r="V240" s="47"/>
      <c r="W240" s="237">
        <f>V240*K240</f>
        <v>0</v>
      </c>
      <c r="X240" s="237">
        <v>0.0042900000000000004</v>
      </c>
      <c r="Y240" s="237">
        <f>X240*K240</f>
        <v>0</v>
      </c>
      <c r="Z240" s="237">
        <v>0</v>
      </c>
      <c r="AA240" s="238">
        <f>Z240*K240</f>
        <v>0</v>
      </c>
      <c r="AR240" s="21" t="s">
        <v>531</v>
      </c>
      <c r="AT240" s="21" t="s">
        <v>306</v>
      </c>
      <c r="AU240" s="21" t="s">
        <v>96</v>
      </c>
      <c r="AY240" s="21" t="s">
        <v>191</v>
      </c>
      <c r="BE240" s="152">
        <f>IF(U240="základní",N240,0)</f>
        <v>0</v>
      </c>
      <c r="BF240" s="152">
        <f>IF(U240="snížená",N240,0)</f>
        <v>0</v>
      </c>
      <c r="BG240" s="152">
        <f>IF(U240="zákl. přenesená",N240,0)</f>
        <v>0</v>
      </c>
      <c r="BH240" s="152">
        <f>IF(U240="sníž. přenesená",N240,0)</f>
        <v>0</v>
      </c>
      <c r="BI240" s="152">
        <f>IF(U240="nulová",N240,0)</f>
        <v>0</v>
      </c>
      <c r="BJ240" s="21" t="s">
        <v>89</v>
      </c>
      <c r="BK240" s="152">
        <f>ROUND(L240*K240,2)</f>
        <v>0</v>
      </c>
      <c r="BL240" s="21" t="s">
        <v>251</v>
      </c>
      <c r="BM240" s="21" t="s">
        <v>1433</v>
      </c>
    </row>
    <row r="241" s="1" customFormat="1" ht="16.5" customHeight="1">
      <c r="B241" s="46"/>
      <c r="C241" s="47"/>
      <c r="D241" s="47"/>
      <c r="E241" s="47"/>
      <c r="F241" s="258" t="s">
        <v>1434</v>
      </c>
      <c r="G241" s="67"/>
      <c r="H241" s="67"/>
      <c r="I241" s="67"/>
      <c r="J241" s="47"/>
      <c r="K241" s="47"/>
      <c r="L241" s="47"/>
      <c r="M241" s="47"/>
      <c r="N241" s="47"/>
      <c r="O241" s="47"/>
      <c r="P241" s="47"/>
      <c r="Q241" s="47"/>
      <c r="R241" s="48"/>
      <c r="T241" s="197"/>
      <c r="U241" s="47"/>
      <c r="V241" s="47"/>
      <c r="W241" s="47"/>
      <c r="X241" s="47"/>
      <c r="Y241" s="47"/>
      <c r="Z241" s="47"/>
      <c r="AA241" s="100"/>
      <c r="AT241" s="21" t="s">
        <v>312</v>
      </c>
      <c r="AU241" s="21" t="s">
        <v>96</v>
      </c>
    </row>
    <row r="242" s="1" customFormat="1" ht="38.25" customHeight="1">
      <c r="B242" s="46"/>
      <c r="C242" s="228" t="s">
        <v>638</v>
      </c>
      <c r="D242" s="228" t="s">
        <v>192</v>
      </c>
      <c r="E242" s="229" t="s">
        <v>616</v>
      </c>
      <c r="F242" s="230" t="s">
        <v>617</v>
      </c>
      <c r="G242" s="230"/>
      <c r="H242" s="230"/>
      <c r="I242" s="230"/>
      <c r="J242" s="231" t="s">
        <v>304</v>
      </c>
      <c r="K242" s="232">
        <v>335.27999999999997</v>
      </c>
      <c r="L242" s="233">
        <v>0</v>
      </c>
      <c r="M242" s="234"/>
      <c r="N242" s="235">
        <f>ROUND(L242*K242,2)</f>
        <v>0</v>
      </c>
      <c r="O242" s="235"/>
      <c r="P242" s="235"/>
      <c r="Q242" s="235"/>
      <c r="R242" s="48"/>
      <c r="T242" s="236" t="s">
        <v>22</v>
      </c>
      <c r="U242" s="56" t="s">
        <v>46</v>
      </c>
      <c r="V242" s="47"/>
      <c r="W242" s="237">
        <f>V242*K242</f>
        <v>0</v>
      </c>
      <c r="X242" s="237">
        <v>0</v>
      </c>
      <c r="Y242" s="237">
        <f>X242*K242</f>
        <v>0</v>
      </c>
      <c r="Z242" s="237">
        <v>0</v>
      </c>
      <c r="AA242" s="238">
        <f>Z242*K242</f>
        <v>0</v>
      </c>
      <c r="AR242" s="21" t="s">
        <v>251</v>
      </c>
      <c r="AT242" s="21" t="s">
        <v>192</v>
      </c>
      <c r="AU242" s="21" t="s">
        <v>96</v>
      </c>
      <c r="AY242" s="21" t="s">
        <v>191</v>
      </c>
      <c r="BE242" s="152">
        <f>IF(U242="základní",N242,0)</f>
        <v>0</v>
      </c>
      <c r="BF242" s="152">
        <f>IF(U242="snížená",N242,0)</f>
        <v>0</v>
      </c>
      <c r="BG242" s="152">
        <f>IF(U242="zákl. přenesená",N242,0)</f>
        <v>0</v>
      </c>
      <c r="BH242" s="152">
        <f>IF(U242="sníž. přenesená",N242,0)</f>
        <v>0</v>
      </c>
      <c r="BI242" s="152">
        <f>IF(U242="nulová",N242,0)</f>
        <v>0</v>
      </c>
      <c r="BJ242" s="21" t="s">
        <v>89</v>
      </c>
      <c r="BK242" s="152">
        <f>ROUND(L242*K242,2)</f>
        <v>0</v>
      </c>
      <c r="BL242" s="21" t="s">
        <v>251</v>
      </c>
      <c r="BM242" s="21" t="s">
        <v>1435</v>
      </c>
    </row>
    <row r="243" s="1" customFormat="1" ht="36" customHeight="1">
      <c r="B243" s="46"/>
      <c r="C243" s="47"/>
      <c r="D243" s="47"/>
      <c r="E243" s="47"/>
      <c r="F243" s="258" t="s">
        <v>1436</v>
      </c>
      <c r="G243" s="67"/>
      <c r="H243" s="67"/>
      <c r="I243" s="67"/>
      <c r="J243" s="47"/>
      <c r="K243" s="47"/>
      <c r="L243" s="47"/>
      <c r="M243" s="47"/>
      <c r="N243" s="47"/>
      <c r="O243" s="47"/>
      <c r="P243" s="47"/>
      <c r="Q243" s="47"/>
      <c r="R243" s="48"/>
      <c r="T243" s="197"/>
      <c r="U243" s="47"/>
      <c r="V243" s="47"/>
      <c r="W243" s="47"/>
      <c r="X243" s="47"/>
      <c r="Y243" s="47"/>
      <c r="Z243" s="47"/>
      <c r="AA243" s="100"/>
      <c r="AT243" s="21" t="s">
        <v>312</v>
      </c>
      <c r="AU243" s="21" t="s">
        <v>96</v>
      </c>
    </row>
    <row r="244" s="1" customFormat="1" ht="25.5" customHeight="1">
      <c r="B244" s="46"/>
      <c r="C244" s="250" t="s">
        <v>642</v>
      </c>
      <c r="D244" s="250" t="s">
        <v>306</v>
      </c>
      <c r="E244" s="251" t="s">
        <v>1437</v>
      </c>
      <c r="F244" s="252" t="s">
        <v>1438</v>
      </c>
      <c r="G244" s="252"/>
      <c r="H244" s="252"/>
      <c r="I244" s="252"/>
      <c r="J244" s="253" t="s">
        <v>304</v>
      </c>
      <c r="K244" s="254">
        <v>341.98599999999999</v>
      </c>
      <c r="L244" s="255">
        <v>0</v>
      </c>
      <c r="M244" s="256"/>
      <c r="N244" s="257">
        <f>ROUND(L244*K244,2)</f>
        <v>0</v>
      </c>
      <c r="O244" s="235"/>
      <c r="P244" s="235"/>
      <c r="Q244" s="235"/>
      <c r="R244" s="48"/>
      <c r="T244" s="236" t="s">
        <v>22</v>
      </c>
      <c r="U244" s="56" t="s">
        <v>46</v>
      </c>
      <c r="V244" s="47"/>
      <c r="W244" s="237">
        <f>V244*K244</f>
        <v>0</v>
      </c>
      <c r="X244" s="237">
        <v>0.00060999999999999997</v>
      </c>
      <c r="Y244" s="237">
        <f>X244*K244</f>
        <v>0</v>
      </c>
      <c r="Z244" s="237">
        <v>0</v>
      </c>
      <c r="AA244" s="238">
        <f>Z244*K244</f>
        <v>0</v>
      </c>
      <c r="AR244" s="21" t="s">
        <v>531</v>
      </c>
      <c r="AT244" s="21" t="s">
        <v>306</v>
      </c>
      <c r="AU244" s="21" t="s">
        <v>96</v>
      </c>
      <c r="AY244" s="21" t="s">
        <v>191</v>
      </c>
      <c r="BE244" s="152">
        <f>IF(U244="základní",N244,0)</f>
        <v>0</v>
      </c>
      <c r="BF244" s="152">
        <f>IF(U244="snížená",N244,0)</f>
        <v>0</v>
      </c>
      <c r="BG244" s="152">
        <f>IF(U244="zákl. přenesená",N244,0)</f>
        <v>0</v>
      </c>
      <c r="BH244" s="152">
        <f>IF(U244="sníž. přenesená",N244,0)</f>
        <v>0</v>
      </c>
      <c r="BI244" s="152">
        <f>IF(U244="nulová",N244,0)</f>
        <v>0</v>
      </c>
      <c r="BJ244" s="21" t="s">
        <v>89</v>
      </c>
      <c r="BK244" s="152">
        <f>ROUND(L244*K244,2)</f>
        <v>0</v>
      </c>
      <c r="BL244" s="21" t="s">
        <v>251</v>
      </c>
      <c r="BM244" s="21" t="s">
        <v>1439</v>
      </c>
    </row>
    <row r="245" s="1" customFormat="1" ht="16.5" customHeight="1">
      <c r="B245" s="46"/>
      <c r="C245" s="47"/>
      <c r="D245" s="47"/>
      <c r="E245" s="47"/>
      <c r="F245" s="258" t="s">
        <v>1434</v>
      </c>
      <c r="G245" s="67"/>
      <c r="H245" s="67"/>
      <c r="I245" s="67"/>
      <c r="J245" s="47"/>
      <c r="K245" s="47"/>
      <c r="L245" s="47"/>
      <c r="M245" s="47"/>
      <c r="N245" s="47"/>
      <c r="O245" s="47"/>
      <c r="P245" s="47"/>
      <c r="Q245" s="47"/>
      <c r="R245" s="48"/>
      <c r="T245" s="197"/>
      <c r="U245" s="47"/>
      <c r="V245" s="47"/>
      <c r="W245" s="47"/>
      <c r="X245" s="47"/>
      <c r="Y245" s="47"/>
      <c r="Z245" s="47"/>
      <c r="AA245" s="100"/>
      <c r="AT245" s="21" t="s">
        <v>312</v>
      </c>
      <c r="AU245" s="21" t="s">
        <v>96</v>
      </c>
    </row>
    <row r="246" s="1" customFormat="1" ht="38.25" customHeight="1">
      <c r="B246" s="46"/>
      <c r="C246" s="228" t="s">
        <v>646</v>
      </c>
      <c r="D246" s="228" t="s">
        <v>192</v>
      </c>
      <c r="E246" s="229" t="s">
        <v>1440</v>
      </c>
      <c r="F246" s="230" t="s">
        <v>1441</v>
      </c>
      <c r="G246" s="230"/>
      <c r="H246" s="230"/>
      <c r="I246" s="230"/>
      <c r="J246" s="231" t="s">
        <v>304</v>
      </c>
      <c r="K246" s="232">
        <v>7.3200000000000003</v>
      </c>
      <c r="L246" s="233">
        <v>0</v>
      </c>
      <c r="M246" s="234"/>
      <c r="N246" s="235">
        <f>ROUND(L246*K246,2)</f>
        <v>0</v>
      </c>
      <c r="O246" s="235"/>
      <c r="P246" s="235"/>
      <c r="Q246" s="235"/>
      <c r="R246" s="48"/>
      <c r="T246" s="236" t="s">
        <v>22</v>
      </c>
      <c r="U246" s="56" t="s">
        <v>46</v>
      </c>
      <c r="V246" s="47"/>
      <c r="W246" s="237">
        <f>V246*K246</f>
        <v>0</v>
      </c>
      <c r="X246" s="237">
        <v>0</v>
      </c>
      <c r="Y246" s="237">
        <f>X246*K246</f>
        <v>0</v>
      </c>
      <c r="Z246" s="237">
        <v>0</v>
      </c>
      <c r="AA246" s="238">
        <f>Z246*K246</f>
        <v>0</v>
      </c>
      <c r="AR246" s="21" t="s">
        <v>251</v>
      </c>
      <c r="AT246" s="21" t="s">
        <v>192</v>
      </c>
      <c r="AU246" s="21" t="s">
        <v>96</v>
      </c>
      <c r="AY246" s="21" t="s">
        <v>191</v>
      </c>
      <c r="BE246" s="152">
        <f>IF(U246="základní",N246,0)</f>
        <v>0</v>
      </c>
      <c r="BF246" s="152">
        <f>IF(U246="snížená",N246,0)</f>
        <v>0</v>
      </c>
      <c r="BG246" s="152">
        <f>IF(U246="zákl. přenesená",N246,0)</f>
        <v>0</v>
      </c>
      <c r="BH246" s="152">
        <f>IF(U246="sníž. přenesená",N246,0)</f>
        <v>0</v>
      </c>
      <c r="BI246" s="152">
        <f>IF(U246="nulová",N246,0)</f>
        <v>0</v>
      </c>
      <c r="BJ246" s="21" t="s">
        <v>89</v>
      </c>
      <c r="BK246" s="152">
        <f>ROUND(L246*K246,2)</f>
        <v>0</v>
      </c>
      <c r="BL246" s="21" t="s">
        <v>251</v>
      </c>
      <c r="BM246" s="21" t="s">
        <v>1442</v>
      </c>
    </row>
    <row r="247" s="1" customFormat="1" ht="16.5" customHeight="1">
      <c r="B247" s="46"/>
      <c r="C247" s="47"/>
      <c r="D247" s="47"/>
      <c r="E247" s="47"/>
      <c r="F247" s="258" t="s">
        <v>1443</v>
      </c>
      <c r="G247" s="67"/>
      <c r="H247" s="67"/>
      <c r="I247" s="67"/>
      <c r="J247" s="47"/>
      <c r="K247" s="47"/>
      <c r="L247" s="47"/>
      <c r="M247" s="47"/>
      <c r="N247" s="47"/>
      <c r="O247" s="47"/>
      <c r="P247" s="47"/>
      <c r="Q247" s="47"/>
      <c r="R247" s="48"/>
      <c r="T247" s="197"/>
      <c r="U247" s="47"/>
      <c r="V247" s="47"/>
      <c r="W247" s="47"/>
      <c r="X247" s="47"/>
      <c r="Y247" s="47"/>
      <c r="Z247" s="47"/>
      <c r="AA247" s="100"/>
      <c r="AT247" s="21" t="s">
        <v>312</v>
      </c>
      <c r="AU247" s="21" t="s">
        <v>96</v>
      </c>
    </row>
    <row r="248" s="1" customFormat="1" ht="25.5" customHeight="1">
      <c r="B248" s="46"/>
      <c r="C248" s="250" t="s">
        <v>651</v>
      </c>
      <c r="D248" s="250" t="s">
        <v>306</v>
      </c>
      <c r="E248" s="251" t="s">
        <v>1444</v>
      </c>
      <c r="F248" s="252" t="s">
        <v>1445</v>
      </c>
      <c r="G248" s="252"/>
      <c r="H248" s="252"/>
      <c r="I248" s="252"/>
      <c r="J248" s="253" t="s">
        <v>304</v>
      </c>
      <c r="K248" s="254">
        <v>14.933</v>
      </c>
      <c r="L248" s="255">
        <v>0</v>
      </c>
      <c r="M248" s="256"/>
      <c r="N248" s="257">
        <f>ROUND(L248*K248,2)</f>
        <v>0</v>
      </c>
      <c r="O248" s="235"/>
      <c r="P248" s="235"/>
      <c r="Q248" s="235"/>
      <c r="R248" s="48"/>
      <c r="T248" s="236" t="s">
        <v>22</v>
      </c>
      <c r="U248" s="56" t="s">
        <v>46</v>
      </c>
      <c r="V248" s="47"/>
      <c r="W248" s="237">
        <f>V248*K248</f>
        <v>0</v>
      </c>
      <c r="X248" s="237">
        <v>0.00046000000000000001</v>
      </c>
      <c r="Y248" s="237">
        <f>X248*K248</f>
        <v>0</v>
      </c>
      <c r="Z248" s="237">
        <v>0</v>
      </c>
      <c r="AA248" s="238">
        <f>Z248*K248</f>
        <v>0</v>
      </c>
      <c r="AR248" s="21" t="s">
        <v>531</v>
      </c>
      <c r="AT248" s="21" t="s">
        <v>306</v>
      </c>
      <c r="AU248" s="21" t="s">
        <v>96</v>
      </c>
      <c r="AY248" s="21" t="s">
        <v>191</v>
      </c>
      <c r="BE248" s="152">
        <f>IF(U248="základní",N248,0)</f>
        <v>0</v>
      </c>
      <c r="BF248" s="152">
        <f>IF(U248="snížená",N248,0)</f>
        <v>0</v>
      </c>
      <c r="BG248" s="152">
        <f>IF(U248="zákl. přenesená",N248,0)</f>
        <v>0</v>
      </c>
      <c r="BH248" s="152">
        <f>IF(U248="sníž. přenesená",N248,0)</f>
        <v>0</v>
      </c>
      <c r="BI248" s="152">
        <f>IF(U248="nulová",N248,0)</f>
        <v>0</v>
      </c>
      <c r="BJ248" s="21" t="s">
        <v>89</v>
      </c>
      <c r="BK248" s="152">
        <f>ROUND(L248*K248,2)</f>
        <v>0</v>
      </c>
      <c r="BL248" s="21" t="s">
        <v>251</v>
      </c>
      <c r="BM248" s="21" t="s">
        <v>1446</v>
      </c>
    </row>
    <row r="249" s="1" customFormat="1" ht="16.5" customHeight="1">
      <c r="B249" s="46"/>
      <c r="C249" s="47"/>
      <c r="D249" s="47"/>
      <c r="E249" s="47"/>
      <c r="F249" s="258" t="s">
        <v>1434</v>
      </c>
      <c r="G249" s="67"/>
      <c r="H249" s="67"/>
      <c r="I249" s="67"/>
      <c r="J249" s="47"/>
      <c r="K249" s="47"/>
      <c r="L249" s="47"/>
      <c r="M249" s="47"/>
      <c r="N249" s="47"/>
      <c r="O249" s="47"/>
      <c r="P249" s="47"/>
      <c r="Q249" s="47"/>
      <c r="R249" s="48"/>
      <c r="T249" s="197"/>
      <c r="U249" s="47"/>
      <c r="V249" s="47"/>
      <c r="W249" s="47"/>
      <c r="X249" s="47"/>
      <c r="Y249" s="47"/>
      <c r="Z249" s="47"/>
      <c r="AA249" s="100"/>
      <c r="AT249" s="21" t="s">
        <v>312</v>
      </c>
      <c r="AU249" s="21" t="s">
        <v>96</v>
      </c>
    </row>
    <row r="250" s="1" customFormat="1" ht="38.25" customHeight="1">
      <c r="B250" s="46"/>
      <c r="C250" s="228" t="s">
        <v>655</v>
      </c>
      <c r="D250" s="228" t="s">
        <v>192</v>
      </c>
      <c r="E250" s="229" t="s">
        <v>1447</v>
      </c>
      <c r="F250" s="230" t="s">
        <v>1448</v>
      </c>
      <c r="G250" s="230"/>
      <c r="H250" s="230"/>
      <c r="I250" s="230"/>
      <c r="J250" s="231" t="s">
        <v>304</v>
      </c>
      <c r="K250" s="232">
        <v>101.158</v>
      </c>
      <c r="L250" s="233">
        <v>0</v>
      </c>
      <c r="M250" s="234"/>
      <c r="N250" s="235">
        <f>ROUND(L250*K250,2)</f>
        <v>0</v>
      </c>
      <c r="O250" s="235"/>
      <c r="P250" s="235"/>
      <c r="Q250" s="235"/>
      <c r="R250" s="48"/>
      <c r="T250" s="236" t="s">
        <v>22</v>
      </c>
      <c r="U250" s="56" t="s">
        <v>46</v>
      </c>
      <c r="V250" s="47"/>
      <c r="W250" s="237">
        <f>V250*K250</f>
        <v>0</v>
      </c>
      <c r="X250" s="237">
        <v>0</v>
      </c>
      <c r="Y250" s="237">
        <f>X250*K250</f>
        <v>0</v>
      </c>
      <c r="Z250" s="237">
        <v>0</v>
      </c>
      <c r="AA250" s="238">
        <f>Z250*K250</f>
        <v>0</v>
      </c>
      <c r="AR250" s="21" t="s">
        <v>251</v>
      </c>
      <c r="AT250" s="21" t="s">
        <v>192</v>
      </c>
      <c r="AU250" s="21" t="s">
        <v>96</v>
      </c>
      <c r="AY250" s="21" t="s">
        <v>191</v>
      </c>
      <c r="BE250" s="152">
        <f>IF(U250="základní",N250,0)</f>
        <v>0</v>
      </c>
      <c r="BF250" s="152">
        <f>IF(U250="snížená",N250,0)</f>
        <v>0</v>
      </c>
      <c r="BG250" s="152">
        <f>IF(U250="zákl. přenesená",N250,0)</f>
        <v>0</v>
      </c>
      <c r="BH250" s="152">
        <f>IF(U250="sníž. přenesená",N250,0)</f>
        <v>0</v>
      </c>
      <c r="BI250" s="152">
        <f>IF(U250="nulová",N250,0)</f>
        <v>0</v>
      </c>
      <c r="BJ250" s="21" t="s">
        <v>89</v>
      </c>
      <c r="BK250" s="152">
        <f>ROUND(L250*K250,2)</f>
        <v>0</v>
      </c>
      <c r="BL250" s="21" t="s">
        <v>251</v>
      </c>
      <c r="BM250" s="21" t="s">
        <v>1449</v>
      </c>
    </row>
    <row r="251" s="1" customFormat="1" ht="16.5" customHeight="1">
      <c r="B251" s="46"/>
      <c r="C251" s="47"/>
      <c r="D251" s="47"/>
      <c r="E251" s="47"/>
      <c r="F251" s="258" t="s">
        <v>1450</v>
      </c>
      <c r="G251" s="67"/>
      <c r="H251" s="67"/>
      <c r="I251" s="67"/>
      <c r="J251" s="47"/>
      <c r="K251" s="47"/>
      <c r="L251" s="47"/>
      <c r="M251" s="47"/>
      <c r="N251" s="47"/>
      <c r="O251" s="47"/>
      <c r="P251" s="47"/>
      <c r="Q251" s="47"/>
      <c r="R251" s="48"/>
      <c r="T251" s="197"/>
      <c r="U251" s="47"/>
      <c r="V251" s="47"/>
      <c r="W251" s="47"/>
      <c r="X251" s="47"/>
      <c r="Y251" s="47"/>
      <c r="Z251" s="47"/>
      <c r="AA251" s="100"/>
      <c r="AT251" s="21" t="s">
        <v>312</v>
      </c>
      <c r="AU251" s="21" t="s">
        <v>96</v>
      </c>
    </row>
    <row r="252" s="1" customFormat="1" ht="25.5" customHeight="1">
      <c r="B252" s="46"/>
      <c r="C252" s="250" t="s">
        <v>660</v>
      </c>
      <c r="D252" s="250" t="s">
        <v>306</v>
      </c>
      <c r="E252" s="251" t="s">
        <v>1451</v>
      </c>
      <c r="F252" s="252" t="s">
        <v>1452</v>
      </c>
      <c r="G252" s="252"/>
      <c r="H252" s="252"/>
      <c r="I252" s="252"/>
      <c r="J252" s="253" t="s">
        <v>304</v>
      </c>
      <c r="K252" s="254">
        <v>103.181</v>
      </c>
      <c r="L252" s="255">
        <v>0</v>
      </c>
      <c r="M252" s="256"/>
      <c r="N252" s="257">
        <f>ROUND(L252*K252,2)</f>
        <v>0</v>
      </c>
      <c r="O252" s="235"/>
      <c r="P252" s="235"/>
      <c r="Q252" s="235"/>
      <c r="R252" s="48"/>
      <c r="T252" s="236" t="s">
        <v>22</v>
      </c>
      <c r="U252" s="56" t="s">
        <v>46</v>
      </c>
      <c r="V252" s="47"/>
      <c r="W252" s="237">
        <f>V252*K252</f>
        <v>0</v>
      </c>
      <c r="X252" s="237">
        <v>0.00215</v>
      </c>
      <c r="Y252" s="237">
        <f>X252*K252</f>
        <v>0</v>
      </c>
      <c r="Z252" s="237">
        <v>0</v>
      </c>
      <c r="AA252" s="238">
        <f>Z252*K252</f>
        <v>0</v>
      </c>
      <c r="AR252" s="21" t="s">
        <v>531</v>
      </c>
      <c r="AT252" s="21" t="s">
        <v>306</v>
      </c>
      <c r="AU252" s="21" t="s">
        <v>96</v>
      </c>
      <c r="AY252" s="21" t="s">
        <v>191</v>
      </c>
      <c r="BE252" s="152">
        <f>IF(U252="základní",N252,0)</f>
        <v>0</v>
      </c>
      <c r="BF252" s="152">
        <f>IF(U252="snížená",N252,0)</f>
        <v>0</v>
      </c>
      <c r="BG252" s="152">
        <f>IF(U252="zákl. přenesená",N252,0)</f>
        <v>0</v>
      </c>
      <c r="BH252" s="152">
        <f>IF(U252="sníž. přenesená",N252,0)</f>
        <v>0</v>
      </c>
      <c r="BI252" s="152">
        <f>IF(U252="nulová",N252,0)</f>
        <v>0</v>
      </c>
      <c r="BJ252" s="21" t="s">
        <v>89</v>
      </c>
      <c r="BK252" s="152">
        <f>ROUND(L252*K252,2)</f>
        <v>0</v>
      </c>
      <c r="BL252" s="21" t="s">
        <v>251</v>
      </c>
      <c r="BM252" s="21" t="s">
        <v>1453</v>
      </c>
    </row>
    <row r="253" s="1" customFormat="1" ht="16.5" customHeight="1">
      <c r="B253" s="46"/>
      <c r="C253" s="47"/>
      <c r="D253" s="47"/>
      <c r="E253" s="47"/>
      <c r="F253" s="258" t="s">
        <v>1434</v>
      </c>
      <c r="G253" s="67"/>
      <c r="H253" s="67"/>
      <c r="I253" s="67"/>
      <c r="J253" s="47"/>
      <c r="K253" s="47"/>
      <c r="L253" s="47"/>
      <c r="M253" s="47"/>
      <c r="N253" s="47"/>
      <c r="O253" s="47"/>
      <c r="P253" s="47"/>
      <c r="Q253" s="47"/>
      <c r="R253" s="48"/>
      <c r="T253" s="197"/>
      <c r="U253" s="47"/>
      <c r="V253" s="47"/>
      <c r="W253" s="47"/>
      <c r="X253" s="47"/>
      <c r="Y253" s="47"/>
      <c r="Z253" s="47"/>
      <c r="AA253" s="100"/>
      <c r="AT253" s="21" t="s">
        <v>312</v>
      </c>
      <c r="AU253" s="21" t="s">
        <v>96</v>
      </c>
    </row>
    <row r="254" s="1" customFormat="1" ht="25.5" customHeight="1">
      <c r="B254" s="46"/>
      <c r="C254" s="228" t="s">
        <v>1070</v>
      </c>
      <c r="D254" s="228" t="s">
        <v>192</v>
      </c>
      <c r="E254" s="229" t="s">
        <v>643</v>
      </c>
      <c r="F254" s="230" t="s">
        <v>644</v>
      </c>
      <c r="G254" s="230"/>
      <c r="H254" s="230"/>
      <c r="I254" s="230"/>
      <c r="J254" s="231" t="s">
        <v>309</v>
      </c>
      <c r="K254" s="232">
        <v>1.016</v>
      </c>
      <c r="L254" s="233">
        <v>0</v>
      </c>
      <c r="M254" s="234"/>
      <c r="N254" s="235">
        <f>ROUND(L254*K254,2)</f>
        <v>0</v>
      </c>
      <c r="O254" s="235"/>
      <c r="P254" s="235"/>
      <c r="Q254" s="235"/>
      <c r="R254" s="48"/>
      <c r="T254" s="236" t="s">
        <v>22</v>
      </c>
      <c r="U254" s="56" t="s">
        <v>46</v>
      </c>
      <c r="V254" s="47"/>
      <c r="W254" s="237">
        <f>V254*K254</f>
        <v>0</v>
      </c>
      <c r="X254" s="237">
        <v>0</v>
      </c>
      <c r="Y254" s="237">
        <f>X254*K254</f>
        <v>0</v>
      </c>
      <c r="Z254" s="237">
        <v>0</v>
      </c>
      <c r="AA254" s="238">
        <f>Z254*K254</f>
        <v>0</v>
      </c>
      <c r="AR254" s="21" t="s">
        <v>251</v>
      </c>
      <c r="AT254" s="21" t="s">
        <v>192</v>
      </c>
      <c r="AU254" s="21" t="s">
        <v>96</v>
      </c>
      <c r="AY254" s="21" t="s">
        <v>191</v>
      </c>
      <c r="BE254" s="152">
        <f>IF(U254="základní",N254,0)</f>
        <v>0</v>
      </c>
      <c r="BF254" s="152">
        <f>IF(U254="snížená",N254,0)</f>
        <v>0</v>
      </c>
      <c r="BG254" s="152">
        <f>IF(U254="zákl. přenesená",N254,0)</f>
        <v>0</v>
      </c>
      <c r="BH254" s="152">
        <f>IF(U254="sníž. přenesená",N254,0)</f>
        <v>0</v>
      </c>
      <c r="BI254" s="152">
        <f>IF(U254="nulová",N254,0)</f>
        <v>0</v>
      </c>
      <c r="BJ254" s="21" t="s">
        <v>89</v>
      </c>
      <c r="BK254" s="152">
        <f>ROUND(L254*K254,2)</f>
        <v>0</v>
      </c>
      <c r="BL254" s="21" t="s">
        <v>251</v>
      </c>
      <c r="BM254" s="21" t="s">
        <v>1454</v>
      </c>
    </row>
    <row r="255" s="10" customFormat="1" ht="29.88" customHeight="1">
      <c r="B255" s="215"/>
      <c r="C255" s="216"/>
      <c r="D255" s="225" t="s">
        <v>1257</v>
      </c>
      <c r="E255" s="225"/>
      <c r="F255" s="225"/>
      <c r="G255" s="225"/>
      <c r="H255" s="225"/>
      <c r="I255" s="225"/>
      <c r="J255" s="225"/>
      <c r="K255" s="225"/>
      <c r="L255" s="225"/>
      <c r="M255" s="225"/>
      <c r="N255" s="239">
        <f>BK255</f>
        <v>0</v>
      </c>
      <c r="O255" s="240"/>
      <c r="P255" s="240"/>
      <c r="Q255" s="240"/>
      <c r="R255" s="218"/>
      <c r="T255" s="219"/>
      <c r="U255" s="216"/>
      <c r="V255" s="216"/>
      <c r="W255" s="220">
        <f>SUM(W256:W268)</f>
        <v>0</v>
      </c>
      <c r="X255" s="216"/>
      <c r="Y255" s="220">
        <f>SUM(Y256:Y268)</f>
        <v>0</v>
      </c>
      <c r="Z255" s="216"/>
      <c r="AA255" s="221">
        <f>SUM(AA256:AA268)</f>
        <v>0</v>
      </c>
      <c r="AR255" s="222" t="s">
        <v>96</v>
      </c>
      <c r="AT255" s="223" t="s">
        <v>80</v>
      </c>
      <c r="AU255" s="223" t="s">
        <v>89</v>
      </c>
      <c r="AY255" s="222" t="s">
        <v>191</v>
      </c>
      <c r="BK255" s="224">
        <f>SUM(BK256:BK268)</f>
        <v>0</v>
      </c>
    </row>
    <row r="256" s="1" customFormat="1" ht="25.5" customHeight="1">
      <c r="B256" s="46"/>
      <c r="C256" s="228" t="s">
        <v>1074</v>
      </c>
      <c r="D256" s="228" t="s">
        <v>192</v>
      </c>
      <c r="E256" s="229" t="s">
        <v>1455</v>
      </c>
      <c r="F256" s="230" t="s">
        <v>1456</v>
      </c>
      <c r="G256" s="230"/>
      <c r="H256" s="230"/>
      <c r="I256" s="230"/>
      <c r="J256" s="231" t="s">
        <v>304</v>
      </c>
      <c r="K256" s="232">
        <v>74.980000000000004</v>
      </c>
      <c r="L256" s="233">
        <v>0</v>
      </c>
      <c r="M256" s="234"/>
      <c r="N256" s="235">
        <f>ROUND(L256*K256,2)</f>
        <v>0</v>
      </c>
      <c r="O256" s="235"/>
      <c r="P256" s="235"/>
      <c r="Q256" s="235"/>
      <c r="R256" s="48"/>
      <c r="T256" s="236" t="s">
        <v>22</v>
      </c>
      <c r="U256" s="56" t="s">
        <v>46</v>
      </c>
      <c r="V256" s="47"/>
      <c r="W256" s="237">
        <f>V256*K256</f>
        <v>0</v>
      </c>
      <c r="X256" s="237">
        <v>4.0000000000000003E-05</v>
      </c>
      <c r="Y256" s="237">
        <f>X256*K256</f>
        <v>0</v>
      </c>
      <c r="Z256" s="237">
        <v>0</v>
      </c>
      <c r="AA256" s="238">
        <f>Z256*K256</f>
        <v>0</v>
      </c>
      <c r="AR256" s="21" t="s">
        <v>251</v>
      </c>
      <c r="AT256" s="21" t="s">
        <v>192</v>
      </c>
      <c r="AU256" s="21" t="s">
        <v>96</v>
      </c>
      <c r="AY256" s="21" t="s">
        <v>191</v>
      </c>
      <c r="BE256" s="152">
        <f>IF(U256="základní",N256,0)</f>
        <v>0</v>
      </c>
      <c r="BF256" s="152">
        <f>IF(U256="snížená",N256,0)</f>
        <v>0</v>
      </c>
      <c r="BG256" s="152">
        <f>IF(U256="zákl. přenesená",N256,0)</f>
        <v>0</v>
      </c>
      <c r="BH256" s="152">
        <f>IF(U256="sníž. přenesená",N256,0)</f>
        <v>0</v>
      </c>
      <c r="BI256" s="152">
        <f>IF(U256="nulová",N256,0)</f>
        <v>0</v>
      </c>
      <c r="BJ256" s="21" t="s">
        <v>89</v>
      </c>
      <c r="BK256" s="152">
        <f>ROUND(L256*K256,2)</f>
        <v>0</v>
      </c>
      <c r="BL256" s="21" t="s">
        <v>251</v>
      </c>
      <c r="BM256" s="21" t="s">
        <v>1457</v>
      </c>
    </row>
    <row r="257" s="1" customFormat="1" ht="36" customHeight="1">
      <c r="B257" s="46"/>
      <c r="C257" s="47"/>
      <c r="D257" s="47"/>
      <c r="E257" s="47"/>
      <c r="F257" s="258" t="s">
        <v>1458</v>
      </c>
      <c r="G257" s="67"/>
      <c r="H257" s="67"/>
      <c r="I257" s="67"/>
      <c r="J257" s="47"/>
      <c r="K257" s="47"/>
      <c r="L257" s="47"/>
      <c r="M257" s="47"/>
      <c r="N257" s="47"/>
      <c r="O257" s="47"/>
      <c r="P257" s="47"/>
      <c r="Q257" s="47"/>
      <c r="R257" s="48"/>
      <c r="T257" s="197"/>
      <c r="U257" s="47"/>
      <c r="V257" s="47"/>
      <c r="W257" s="47"/>
      <c r="X257" s="47"/>
      <c r="Y257" s="47"/>
      <c r="Z257" s="47"/>
      <c r="AA257" s="100"/>
      <c r="AT257" s="21" t="s">
        <v>312</v>
      </c>
      <c r="AU257" s="21" t="s">
        <v>96</v>
      </c>
    </row>
    <row r="258" s="1" customFormat="1" ht="25.5" customHeight="1">
      <c r="B258" s="46"/>
      <c r="C258" s="250" t="s">
        <v>1078</v>
      </c>
      <c r="D258" s="250" t="s">
        <v>306</v>
      </c>
      <c r="E258" s="251" t="s">
        <v>1459</v>
      </c>
      <c r="F258" s="252" t="s">
        <v>1460</v>
      </c>
      <c r="G258" s="252"/>
      <c r="H258" s="252"/>
      <c r="I258" s="252"/>
      <c r="J258" s="253" t="s">
        <v>304</v>
      </c>
      <c r="K258" s="254">
        <v>78.728999999999999</v>
      </c>
      <c r="L258" s="255">
        <v>0</v>
      </c>
      <c r="M258" s="256"/>
      <c r="N258" s="257">
        <f>ROUND(L258*K258,2)</f>
        <v>0</v>
      </c>
      <c r="O258" s="235"/>
      <c r="P258" s="235"/>
      <c r="Q258" s="235"/>
      <c r="R258" s="48"/>
      <c r="T258" s="236" t="s">
        <v>22</v>
      </c>
      <c r="U258" s="56" t="s">
        <v>46</v>
      </c>
      <c r="V258" s="47"/>
      <c r="W258" s="237">
        <f>V258*K258</f>
        <v>0</v>
      </c>
      <c r="X258" s="237">
        <v>0.0080000000000000002</v>
      </c>
      <c r="Y258" s="237">
        <f>X258*K258</f>
        <v>0</v>
      </c>
      <c r="Z258" s="237">
        <v>0</v>
      </c>
      <c r="AA258" s="238">
        <f>Z258*K258</f>
        <v>0</v>
      </c>
      <c r="AR258" s="21" t="s">
        <v>531</v>
      </c>
      <c r="AT258" s="21" t="s">
        <v>306</v>
      </c>
      <c r="AU258" s="21" t="s">
        <v>96</v>
      </c>
      <c r="AY258" s="21" t="s">
        <v>191</v>
      </c>
      <c r="BE258" s="152">
        <f>IF(U258="základní",N258,0)</f>
        <v>0</v>
      </c>
      <c r="BF258" s="152">
        <f>IF(U258="snížená",N258,0)</f>
        <v>0</v>
      </c>
      <c r="BG258" s="152">
        <f>IF(U258="zákl. přenesená",N258,0)</f>
        <v>0</v>
      </c>
      <c r="BH258" s="152">
        <f>IF(U258="sníž. přenesená",N258,0)</f>
        <v>0</v>
      </c>
      <c r="BI258" s="152">
        <f>IF(U258="nulová",N258,0)</f>
        <v>0</v>
      </c>
      <c r="BJ258" s="21" t="s">
        <v>89</v>
      </c>
      <c r="BK258" s="152">
        <f>ROUND(L258*K258,2)</f>
        <v>0</v>
      </c>
      <c r="BL258" s="21" t="s">
        <v>251</v>
      </c>
      <c r="BM258" s="21" t="s">
        <v>1461</v>
      </c>
    </row>
    <row r="259" s="1" customFormat="1" ht="16.5" customHeight="1">
      <c r="B259" s="46"/>
      <c r="C259" s="47"/>
      <c r="D259" s="47"/>
      <c r="E259" s="47"/>
      <c r="F259" s="258" t="s">
        <v>1462</v>
      </c>
      <c r="G259" s="67"/>
      <c r="H259" s="67"/>
      <c r="I259" s="67"/>
      <c r="J259" s="47"/>
      <c r="K259" s="47"/>
      <c r="L259" s="47"/>
      <c r="M259" s="47"/>
      <c r="N259" s="47"/>
      <c r="O259" s="47"/>
      <c r="P259" s="47"/>
      <c r="Q259" s="47"/>
      <c r="R259" s="48"/>
      <c r="T259" s="197"/>
      <c r="U259" s="47"/>
      <c r="V259" s="47"/>
      <c r="W259" s="47"/>
      <c r="X259" s="47"/>
      <c r="Y259" s="47"/>
      <c r="Z259" s="47"/>
      <c r="AA259" s="100"/>
      <c r="AT259" s="21" t="s">
        <v>312</v>
      </c>
      <c r="AU259" s="21" t="s">
        <v>96</v>
      </c>
    </row>
    <row r="260" s="1" customFormat="1" ht="25.5" customHeight="1">
      <c r="B260" s="46"/>
      <c r="C260" s="228" t="s">
        <v>1080</v>
      </c>
      <c r="D260" s="228" t="s">
        <v>192</v>
      </c>
      <c r="E260" s="229" t="s">
        <v>1463</v>
      </c>
      <c r="F260" s="230" t="s">
        <v>1464</v>
      </c>
      <c r="G260" s="230"/>
      <c r="H260" s="230"/>
      <c r="I260" s="230"/>
      <c r="J260" s="231" t="s">
        <v>304</v>
      </c>
      <c r="K260" s="232">
        <v>48.740000000000002</v>
      </c>
      <c r="L260" s="233">
        <v>0</v>
      </c>
      <c r="M260" s="234"/>
      <c r="N260" s="235">
        <f>ROUND(L260*K260,2)</f>
        <v>0</v>
      </c>
      <c r="O260" s="235"/>
      <c r="P260" s="235"/>
      <c r="Q260" s="235"/>
      <c r="R260" s="48"/>
      <c r="T260" s="236" t="s">
        <v>22</v>
      </c>
      <c r="U260" s="56" t="s">
        <v>46</v>
      </c>
      <c r="V260" s="47"/>
      <c r="W260" s="237">
        <f>V260*K260</f>
        <v>0</v>
      </c>
      <c r="X260" s="237">
        <v>0.0020200000000000001</v>
      </c>
      <c r="Y260" s="237">
        <f>X260*K260</f>
        <v>0</v>
      </c>
      <c r="Z260" s="237">
        <v>0</v>
      </c>
      <c r="AA260" s="238">
        <f>Z260*K260</f>
        <v>0</v>
      </c>
      <c r="AR260" s="21" t="s">
        <v>251</v>
      </c>
      <c r="AT260" s="21" t="s">
        <v>192</v>
      </c>
      <c r="AU260" s="21" t="s">
        <v>96</v>
      </c>
      <c r="AY260" s="21" t="s">
        <v>191</v>
      </c>
      <c r="BE260" s="152">
        <f>IF(U260="základní",N260,0)</f>
        <v>0</v>
      </c>
      <c r="BF260" s="152">
        <f>IF(U260="snížená",N260,0)</f>
        <v>0</v>
      </c>
      <c r="BG260" s="152">
        <f>IF(U260="zákl. přenesená",N260,0)</f>
        <v>0</v>
      </c>
      <c r="BH260" s="152">
        <f>IF(U260="sníž. přenesená",N260,0)</f>
        <v>0</v>
      </c>
      <c r="BI260" s="152">
        <f>IF(U260="nulová",N260,0)</f>
        <v>0</v>
      </c>
      <c r="BJ260" s="21" t="s">
        <v>89</v>
      </c>
      <c r="BK260" s="152">
        <f>ROUND(L260*K260,2)</f>
        <v>0</v>
      </c>
      <c r="BL260" s="21" t="s">
        <v>251</v>
      </c>
      <c r="BM260" s="21" t="s">
        <v>1465</v>
      </c>
    </row>
    <row r="261" s="1" customFormat="1" ht="60" customHeight="1">
      <c r="B261" s="46"/>
      <c r="C261" s="47"/>
      <c r="D261" s="47"/>
      <c r="E261" s="47"/>
      <c r="F261" s="258" t="s">
        <v>1466</v>
      </c>
      <c r="G261" s="67"/>
      <c r="H261" s="67"/>
      <c r="I261" s="67"/>
      <c r="J261" s="47"/>
      <c r="K261" s="47"/>
      <c r="L261" s="47"/>
      <c r="M261" s="47"/>
      <c r="N261" s="47"/>
      <c r="O261" s="47"/>
      <c r="P261" s="47"/>
      <c r="Q261" s="47"/>
      <c r="R261" s="48"/>
      <c r="T261" s="197"/>
      <c r="U261" s="47"/>
      <c r="V261" s="47"/>
      <c r="W261" s="47"/>
      <c r="X261" s="47"/>
      <c r="Y261" s="47"/>
      <c r="Z261" s="47"/>
      <c r="AA261" s="100"/>
      <c r="AT261" s="21" t="s">
        <v>312</v>
      </c>
      <c r="AU261" s="21" t="s">
        <v>96</v>
      </c>
    </row>
    <row r="262" s="1" customFormat="1" ht="25.5" customHeight="1">
      <c r="B262" s="46"/>
      <c r="C262" s="250" t="s">
        <v>1467</v>
      </c>
      <c r="D262" s="250" t="s">
        <v>306</v>
      </c>
      <c r="E262" s="251" t="s">
        <v>1459</v>
      </c>
      <c r="F262" s="252" t="s">
        <v>1460</v>
      </c>
      <c r="G262" s="252"/>
      <c r="H262" s="252"/>
      <c r="I262" s="252"/>
      <c r="J262" s="253" t="s">
        <v>304</v>
      </c>
      <c r="K262" s="254">
        <v>51.177</v>
      </c>
      <c r="L262" s="255">
        <v>0</v>
      </c>
      <c r="M262" s="256"/>
      <c r="N262" s="257">
        <f>ROUND(L262*K262,2)</f>
        <v>0</v>
      </c>
      <c r="O262" s="235"/>
      <c r="P262" s="235"/>
      <c r="Q262" s="235"/>
      <c r="R262" s="48"/>
      <c r="T262" s="236" t="s">
        <v>22</v>
      </c>
      <c r="U262" s="56" t="s">
        <v>46</v>
      </c>
      <c r="V262" s="47"/>
      <c r="W262" s="237">
        <f>V262*K262</f>
        <v>0</v>
      </c>
      <c r="X262" s="237">
        <v>0.0080000000000000002</v>
      </c>
      <c r="Y262" s="237">
        <f>X262*K262</f>
        <v>0</v>
      </c>
      <c r="Z262" s="237">
        <v>0</v>
      </c>
      <c r="AA262" s="238">
        <f>Z262*K262</f>
        <v>0</v>
      </c>
      <c r="AR262" s="21" t="s">
        <v>531</v>
      </c>
      <c r="AT262" s="21" t="s">
        <v>306</v>
      </c>
      <c r="AU262" s="21" t="s">
        <v>96</v>
      </c>
      <c r="AY262" s="21" t="s">
        <v>191</v>
      </c>
      <c r="BE262" s="152">
        <f>IF(U262="základní",N262,0)</f>
        <v>0</v>
      </c>
      <c r="BF262" s="152">
        <f>IF(U262="snížená",N262,0)</f>
        <v>0</v>
      </c>
      <c r="BG262" s="152">
        <f>IF(U262="zákl. přenesená",N262,0)</f>
        <v>0</v>
      </c>
      <c r="BH262" s="152">
        <f>IF(U262="sníž. přenesená",N262,0)</f>
        <v>0</v>
      </c>
      <c r="BI262" s="152">
        <f>IF(U262="nulová",N262,0)</f>
        <v>0</v>
      </c>
      <c r="BJ262" s="21" t="s">
        <v>89</v>
      </c>
      <c r="BK262" s="152">
        <f>ROUND(L262*K262,2)</f>
        <v>0</v>
      </c>
      <c r="BL262" s="21" t="s">
        <v>251</v>
      </c>
      <c r="BM262" s="21" t="s">
        <v>1468</v>
      </c>
    </row>
    <row r="263" s="1" customFormat="1" ht="16.5" customHeight="1">
      <c r="B263" s="46"/>
      <c r="C263" s="47"/>
      <c r="D263" s="47"/>
      <c r="E263" s="47"/>
      <c r="F263" s="258" t="s">
        <v>1462</v>
      </c>
      <c r="G263" s="67"/>
      <c r="H263" s="67"/>
      <c r="I263" s="67"/>
      <c r="J263" s="47"/>
      <c r="K263" s="47"/>
      <c r="L263" s="47"/>
      <c r="M263" s="47"/>
      <c r="N263" s="47"/>
      <c r="O263" s="47"/>
      <c r="P263" s="47"/>
      <c r="Q263" s="47"/>
      <c r="R263" s="48"/>
      <c r="T263" s="197"/>
      <c r="U263" s="47"/>
      <c r="V263" s="47"/>
      <c r="W263" s="47"/>
      <c r="X263" s="47"/>
      <c r="Y263" s="47"/>
      <c r="Z263" s="47"/>
      <c r="AA263" s="100"/>
      <c r="AT263" s="21" t="s">
        <v>312</v>
      </c>
      <c r="AU263" s="21" t="s">
        <v>96</v>
      </c>
    </row>
    <row r="264" s="1" customFormat="1" ht="25.5" customHeight="1">
      <c r="B264" s="46"/>
      <c r="C264" s="228" t="s">
        <v>1469</v>
      </c>
      <c r="D264" s="228" t="s">
        <v>192</v>
      </c>
      <c r="E264" s="229" t="s">
        <v>1470</v>
      </c>
      <c r="F264" s="230" t="s">
        <v>1471</v>
      </c>
      <c r="G264" s="230"/>
      <c r="H264" s="230"/>
      <c r="I264" s="230"/>
      <c r="J264" s="231" t="s">
        <v>304</v>
      </c>
      <c r="K264" s="232">
        <v>101.158</v>
      </c>
      <c r="L264" s="233">
        <v>0</v>
      </c>
      <c r="M264" s="234"/>
      <c r="N264" s="235">
        <f>ROUND(L264*K264,2)</f>
        <v>0</v>
      </c>
      <c r="O264" s="235"/>
      <c r="P264" s="235"/>
      <c r="Q264" s="235"/>
      <c r="R264" s="48"/>
      <c r="T264" s="236" t="s">
        <v>22</v>
      </c>
      <c r="U264" s="56" t="s">
        <v>46</v>
      </c>
      <c r="V264" s="47"/>
      <c r="W264" s="237">
        <f>V264*K264</f>
        <v>0</v>
      </c>
      <c r="X264" s="237">
        <v>0.0059800000000000001</v>
      </c>
      <c r="Y264" s="237">
        <f>X264*K264</f>
        <v>0</v>
      </c>
      <c r="Z264" s="237">
        <v>0</v>
      </c>
      <c r="AA264" s="238">
        <f>Z264*K264</f>
        <v>0</v>
      </c>
      <c r="AR264" s="21" t="s">
        <v>251</v>
      </c>
      <c r="AT264" s="21" t="s">
        <v>192</v>
      </c>
      <c r="AU264" s="21" t="s">
        <v>96</v>
      </c>
      <c r="AY264" s="21" t="s">
        <v>191</v>
      </c>
      <c r="BE264" s="152">
        <f>IF(U264="základní",N264,0)</f>
        <v>0</v>
      </c>
      <c r="BF264" s="152">
        <f>IF(U264="snížená",N264,0)</f>
        <v>0</v>
      </c>
      <c r="BG264" s="152">
        <f>IF(U264="zákl. přenesená",N264,0)</f>
        <v>0</v>
      </c>
      <c r="BH264" s="152">
        <f>IF(U264="sníž. přenesená",N264,0)</f>
        <v>0</v>
      </c>
      <c r="BI264" s="152">
        <f>IF(U264="nulová",N264,0)</f>
        <v>0</v>
      </c>
      <c r="BJ264" s="21" t="s">
        <v>89</v>
      </c>
      <c r="BK264" s="152">
        <f>ROUND(L264*K264,2)</f>
        <v>0</v>
      </c>
      <c r="BL264" s="21" t="s">
        <v>251</v>
      </c>
      <c r="BM264" s="21" t="s">
        <v>1472</v>
      </c>
    </row>
    <row r="265" s="1" customFormat="1" ht="72" customHeight="1">
      <c r="B265" s="46"/>
      <c r="C265" s="47"/>
      <c r="D265" s="47"/>
      <c r="E265" s="47"/>
      <c r="F265" s="258" t="s">
        <v>1473</v>
      </c>
      <c r="G265" s="67"/>
      <c r="H265" s="67"/>
      <c r="I265" s="67"/>
      <c r="J265" s="47"/>
      <c r="K265" s="47"/>
      <c r="L265" s="47"/>
      <c r="M265" s="47"/>
      <c r="N265" s="47"/>
      <c r="O265" s="47"/>
      <c r="P265" s="47"/>
      <c r="Q265" s="47"/>
      <c r="R265" s="48"/>
      <c r="T265" s="197"/>
      <c r="U265" s="47"/>
      <c r="V265" s="47"/>
      <c r="W265" s="47"/>
      <c r="X265" s="47"/>
      <c r="Y265" s="47"/>
      <c r="Z265" s="47"/>
      <c r="AA265" s="100"/>
      <c r="AT265" s="21" t="s">
        <v>312</v>
      </c>
      <c r="AU265" s="21" t="s">
        <v>96</v>
      </c>
    </row>
    <row r="266" s="1" customFormat="1" ht="25.5" customHeight="1">
      <c r="B266" s="46"/>
      <c r="C266" s="250" t="s">
        <v>1474</v>
      </c>
      <c r="D266" s="250" t="s">
        <v>306</v>
      </c>
      <c r="E266" s="251" t="s">
        <v>1475</v>
      </c>
      <c r="F266" s="252" t="s">
        <v>1476</v>
      </c>
      <c r="G266" s="252"/>
      <c r="H266" s="252"/>
      <c r="I266" s="252"/>
      <c r="J266" s="253" t="s">
        <v>304</v>
      </c>
      <c r="K266" s="254">
        <v>108.239</v>
      </c>
      <c r="L266" s="255">
        <v>0</v>
      </c>
      <c r="M266" s="256"/>
      <c r="N266" s="257">
        <f>ROUND(L266*K266,2)</f>
        <v>0</v>
      </c>
      <c r="O266" s="235"/>
      <c r="P266" s="235"/>
      <c r="Q266" s="235"/>
      <c r="R266" s="48"/>
      <c r="T266" s="236" t="s">
        <v>22</v>
      </c>
      <c r="U266" s="56" t="s">
        <v>46</v>
      </c>
      <c r="V266" s="47"/>
      <c r="W266" s="237">
        <f>V266*K266</f>
        <v>0</v>
      </c>
      <c r="X266" s="237">
        <v>0.0074999999999999997</v>
      </c>
      <c r="Y266" s="237">
        <f>X266*K266</f>
        <v>0</v>
      </c>
      <c r="Z266" s="237">
        <v>0</v>
      </c>
      <c r="AA266" s="238">
        <f>Z266*K266</f>
        <v>0</v>
      </c>
      <c r="AR266" s="21" t="s">
        <v>531</v>
      </c>
      <c r="AT266" s="21" t="s">
        <v>306</v>
      </c>
      <c r="AU266" s="21" t="s">
        <v>96</v>
      </c>
      <c r="AY266" s="21" t="s">
        <v>191</v>
      </c>
      <c r="BE266" s="152">
        <f>IF(U266="základní",N266,0)</f>
        <v>0</v>
      </c>
      <c r="BF266" s="152">
        <f>IF(U266="snížená",N266,0)</f>
        <v>0</v>
      </c>
      <c r="BG266" s="152">
        <f>IF(U266="zákl. přenesená",N266,0)</f>
        <v>0</v>
      </c>
      <c r="BH266" s="152">
        <f>IF(U266="sníž. přenesená",N266,0)</f>
        <v>0</v>
      </c>
      <c r="BI266" s="152">
        <f>IF(U266="nulová",N266,0)</f>
        <v>0</v>
      </c>
      <c r="BJ266" s="21" t="s">
        <v>89</v>
      </c>
      <c r="BK266" s="152">
        <f>ROUND(L266*K266,2)</f>
        <v>0</v>
      </c>
      <c r="BL266" s="21" t="s">
        <v>251</v>
      </c>
      <c r="BM266" s="21" t="s">
        <v>1477</v>
      </c>
    </row>
    <row r="267" s="1" customFormat="1" ht="16.5" customHeight="1">
      <c r="B267" s="46"/>
      <c r="C267" s="47"/>
      <c r="D267" s="47"/>
      <c r="E267" s="47"/>
      <c r="F267" s="258" t="s">
        <v>1478</v>
      </c>
      <c r="G267" s="67"/>
      <c r="H267" s="67"/>
      <c r="I267" s="67"/>
      <c r="J267" s="47"/>
      <c r="K267" s="47"/>
      <c r="L267" s="47"/>
      <c r="M267" s="47"/>
      <c r="N267" s="47"/>
      <c r="O267" s="47"/>
      <c r="P267" s="47"/>
      <c r="Q267" s="47"/>
      <c r="R267" s="48"/>
      <c r="T267" s="197"/>
      <c r="U267" s="47"/>
      <c r="V267" s="47"/>
      <c r="W267" s="47"/>
      <c r="X267" s="47"/>
      <c r="Y267" s="47"/>
      <c r="Z267" s="47"/>
      <c r="AA267" s="100"/>
      <c r="AT267" s="21" t="s">
        <v>312</v>
      </c>
      <c r="AU267" s="21" t="s">
        <v>96</v>
      </c>
    </row>
    <row r="268" s="1" customFormat="1" ht="38.25" customHeight="1">
      <c r="B268" s="46"/>
      <c r="C268" s="228" t="s">
        <v>1479</v>
      </c>
      <c r="D268" s="228" t="s">
        <v>192</v>
      </c>
      <c r="E268" s="229" t="s">
        <v>1480</v>
      </c>
      <c r="F268" s="230" t="s">
        <v>1481</v>
      </c>
      <c r="G268" s="230"/>
      <c r="H268" s="230"/>
      <c r="I268" s="230"/>
      <c r="J268" s="231" t="s">
        <v>309</v>
      </c>
      <c r="K268" s="232">
        <v>2.5569999999999999</v>
      </c>
      <c r="L268" s="233">
        <v>0</v>
      </c>
      <c r="M268" s="234"/>
      <c r="N268" s="235">
        <f>ROUND(L268*K268,2)</f>
        <v>0</v>
      </c>
      <c r="O268" s="235"/>
      <c r="P268" s="235"/>
      <c r="Q268" s="235"/>
      <c r="R268" s="48"/>
      <c r="T268" s="236" t="s">
        <v>22</v>
      </c>
      <c r="U268" s="56" t="s">
        <v>46</v>
      </c>
      <c r="V268" s="47"/>
      <c r="W268" s="237">
        <f>V268*K268</f>
        <v>0</v>
      </c>
      <c r="X268" s="237">
        <v>0</v>
      </c>
      <c r="Y268" s="237">
        <f>X268*K268</f>
        <v>0</v>
      </c>
      <c r="Z268" s="237">
        <v>0</v>
      </c>
      <c r="AA268" s="238">
        <f>Z268*K268</f>
        <v>0</v>
      </c>
      <c r="AR268" s="21" t="s">
        <v>251</v>
      </c>
      <c r="AT268" s="21" t="s">
        <v>192</v>
      </c>
      <c r="AU268" s="21" t="s">
        <v>96</v>
      </c>
      <c r="AY268" s="21" t="s">
        <v>191</v>
      </c>
      <c r="BE268" s="152">
        <f>IF(U268="základní",N268,0)</f>
        <v>0</v>
      </c>
      <c r="BF268" s="152">
        <f>IF(U268="snížená",N268,0)</f>
        <v>0</v>
      </c>
      <c r="BG268" s="152">
        <f>IF(U268="zákl. přenesená",N268,0)</f>
        <v>0</v>
      </c>
      <c r="BH268" s="152">
        <f>IF(U268="sníž. přenesená",N268,0)</f>
        <v>0</v>
      </c>
      <c r="BI268" s="152">
        <f>IF(U268="nulová",N268,0)</f>
        <v>0</v>
      </c>
      <c r="BJ268" s="21" t="s">
        <v>89</v>
      </c>
      <c r="BK268" s="152">
        <f>ROUND(L268*K268,2)</f>
        <v>0</v>
      </c>
      <c r="BL268" s="21" t="s">
        <v>251</v>
      </c>
      <c r="BM268" s="21" t="s">
        <v>1482</v>
      </c>
    </row>
    <row r="269" s="10" customFormat="1" ht="29.88" customHeight="1">
      <c r="B269" s="215"/>
      <c r="C269" s="216"/>
      <c r="D269" s="225" t="s">
        <v>667</v>
      </c>
      <c r="E269" s="225"/>
      <c r="F269" s="225"/>
      <c r="G269" s="225"/>
      <c r="H269" s="225"/>
      <c r="I269" s="225"/>
      <c r="J269" s="225"/>
      <c r="K269" s="225"/>
      <c r="L269" s="225"/>
      <c r="M269" s="225"/>
      <c r="N269" s="239">
        <f>BK269</f>
        <v>0</v>
      </c>
      <c r="O269" s="240"/>
      <c r="P269" s="240"/>
      <c r="Q269" s="240"/>
      <c r="R269" s="218"/>
      <c r="T269" s="219"/>
      <c r="U269" s="216"/>
      <c r="V269" s="216"/>
      <c r="W269" s="220">
        <f>SUM(W270:W276)</f>
        <v>0</v>
      </c>
      <c r="X269" s="216"/>
      <c r="Y269" s="220">
        <f>SUM(Y270:Y276)</f>
        <v>0</v>
      </c>
      <c r="Z269" s="216"/>
      <c r="AA269" s="221">
        <f>SUM(AA270:AA276)</f>
        <v>0</v>
      </c>
      <c r="AR269" s="222" t="s">
        <v>96</v>
      </c>
      <c r="AT269" s="223" t="s">
        <v>80</v>
      </c>
      <c r="AU269" s="223" t="s">
        <v>89</v>
      </c>
      <c r="AY269" s="222" t="s">
        <v>191</v>
      </c>
      <c r="BK269" s="224">
        <f>SUM(BK270:BK276)</f>
        <v>0</v>
      </c>
    </row>
    <row r="270" s="1" customFormat="1" ht="38.25" customHeight="1">
      <c r="B270" s="46"/>
      <c r="C270" s="228" t="s">
        <v>1483</v>
      </c>
      <c r="D270" s="228" t="s">
        <v>192</v>
      </c>
      <c r="E270" s="229" t="s">
        <v>1484</v>
      </c>
      <c r="F270" s="230" t="s">
        <v>1485</v>
      </c>
      <c r="G270" s="230"/>
      <c r="H270" s="230"/>
      <c r="I270" s="230"/>
      <c r="J270" s="231" t="s">
        <v>315</v>
      </c>
      <c r="K270" s="232">
        <v>0.90200000000000002</v>
      </c>
      <c r="L270" s="233">
        <v>0</v>
      </c>
      <c r="M270" s="234"/>
      <c r="N270" s="235">
        <f>ROUND(L270*K270,2)</f>
        <v>0</v>
      </c>
      <c r="O270" s="235"/>
      <c r="P270" s="235"/>
      <c r="Q270" s="235"/>
      <c r="R270" s="48"/>
      <c r="T270" s="236" t="s">
        <v>22</v>
      </c>
      <c r="U270" s="56" t="s">
        <v>46</v>
      </c>
      <c r="V270" s="47"/>
      <c r="W270" s="237">
        <f>V270*K270</f>
        <v>0</v>
      </c>
      <c r="X270" s="237">
        <v>0.00122</v>
      </c>
      <c r="Y270" s="237">
        <f>X270*K270</f>
        <v>0</v>
      </c>
      <c r="Z270" s="237">
        <v>0</v>
      </c>
      <c r="AA270" s="238">
        <f>Z270*K270</f>
        <v>0</v>
      </c>
      <c r="AR270" s="21" t="s">
        <v>251</v>
      </c>
      <c r="AT270" s="21" t="s">
        <v>192</v>
      </c>
      <c r="AU270" s="21" t="s">
        <v>96</v>
      </c>
      <c r="AY270" s="21" t="s">
        <v>191</v>
      </c>
      <c r="BE270" s="152">
        <f>IF(U270="základní",N270,0)</f>
        <v>0</v>
      </c>
      <c r="BF270" s="152">
        <f>IF(U270="snížená",N270,0)</f>
        <v>0</v>
      </c>
      <c r="BG270" s="152">
        <f>IF(U270="zákl. přenesená",N270,0)</f>
        <v>0</v>
      </c>
      <c r="BH270" s="152">
        <f>IF(U270="sníž. přenesená",N270,0)</f>
        <v>0</v>
      </c>
      <c r="BI270" s="152">
        <f>IF(U270="nulová",N270,0)</f>
        <v>0</v>
      </c>
      <c r="BJ270" s="21" t="s">
        <v>89</v>
      </c>
      <c r="BK270" s="152">
        <f>ROUND(L270*K270,2)</f>
        <v>0</v>
      </c>
      <c r="BL270" s="21" t="s">
        <v>251</v>
      </c>
      <c r="BM270" s="21" t="s">
        <v>1486</v>
      </c>
    </row>
    <row r="271" s="1" customFormat="1" ht="38.25" customHeight="1">
      <c r="B271" s="46"/>
      <c r="C271" s="228" t="s">
        <v>1487</v>
      </c>
      <c r="D271" s="228" t="s">
        <v>192</v>
      </c>
      <c r="E271" s="229" t="s">
        <v>849</v>
      </c>
      <c r="F271" s="230" t="s">
        <v>850</v>
      </c>
      <c r="G271" s="230"/>
      <c r="H271" s="230"/>
      <c r="I271" s="230"/>
      <c r="J271" s="231" t="s">
        <v>348</v>
      </c>
      <c r="K271" s="232">
        <v>149.09999999999999</v>
      </c>
      <c r="L271" s="233">
        <v>0</v>
      </c>
      <c r="M271" s="234"/>
      <c r="N271" s="235">
        <f>ROUND(L271*K271,2)</f>
        <v>0</v>
      </c>
      <c r="O271" s="235"/>
      <c r="P271" s="235"/>
      <c r="Q271" s="235"/>
      <c r="R271" s="48"/>
      <c r="T271" s="236" t="s">
        <v>22</v>
      </c>
      <c r="U271" s="56" t="s">
        <v>46</v>
      </c>
      <c r="V271" s="47"/>
      <c r="W271" s="237">
        <f>V271*K271</f>
        <v>0</v>
      </c>
      <c r="X271" s="237">
        <v>0</v>
      </c>
      <c r="Y271" s="237">
        <f>X271*K271</f>
        <v>0</v>
      </c>
      <c r="Z271" s="237">
        <v>0</v>
      </c>
      <c r="AA271" s="238">
        <f>Z271*K271</f>
        <v>0</v>
      </c>
      <c r="AR271" s="21" t="s">
        <v>251</v>
      </c>
      <c r="AT271" s="21" t="s">
        <v>192</v>
      </c>
      <c r="AU271" s="21" t="s">
        <v>96</v>
      </c>
      <c r="AY271" s="21" t="s">
        <v>191</v>
      </c>
      <c r="BE271" s="152">
        <f>IF(U271="základní",N271,0)</f>
        <v>0</v>
      </c>
      <c r="BF271" s="152">
        <f>IF(U271="snížená",N271,0)</f>
        <v>0</v>
      </c>
      <c r="BG271" s="152">
        <f>IF(U271="zákl. přenesená",N271,0)</f>
        <v>0</v>
      </c>
      <c r="BH271" s="152">
        <f>IF(U271="sníž. přenesená",N271,0)</f>
        <v>0</v>
      </c>
      <c r="BI271" s="152">
        <f>IF(U271="nulová",N271,0)</f>
        <v>0</v>
      </c>
      <c r="BJ271" s="21" t="s">
        <v>89</v>
      </c>
      <c r="BK271" s="152">
        <f>ROUND(L271*K271,2)</f>
        <v>0</v>
      </c>
      <c r="BL271" s="21" t="s">
        <v>251</v>
      </c>
      <c r="BM271" s="21" t="s">
        <v>1488</v>
      </c>
    </row>
    <row r="272" s="1" customFormat="1" ht="16.5" customHeight="1">
      <c r="B272" s="46"/>
      <c r="C272" s="47"/>
      <c r="D272" s="47"/>
      <c r="E272" s="47"/>
      <c r="F272" s="258" t="s">
        <v>852</v>
      </c>
      <c r="G272" s="67"/>
      <c r="H272" s="67"/>
      <c r="I272" s="67"/>
      <c r="J272" s="47"/>
      <c r="K272" s="47"/>
      <c r="L272" s="47"/>
      <c r="M272" s="47"/>
      <c r="N272" s="47"/>
      <c r="O272" s="47"/>
      <c r="P272" s="47"/>
      <c r="Q272" s="47"/>
      <c r="R272" s="48"/>
      <c r="T272" s="197"/>
      <c r="U272" s="47"/>
      <c r="V272" s="47"/>
      <c r="W272" s="47"/>
      <c r="X272" s="47"/>
      <c r="Y272" s="47"/>
      <c r="Z272" s="47"/>
      <c r="AA272" s="100"/>
      <c r="AT272" s="21" t="s">
        <v>312</v>
      </c>
      <c r="AU272" s="21" t="s">
        <v>96</v>
      </c>
    </row>
    <row r="273" s="1" customFormat="1" ht="25.5" customHeight="1">
      <c r="B273" s="46"/>
      <c r="C273" s="250" t="s">
        <v>1489</v>
      </c>
      <c r="D273" s="250" t="s">
        <v>306</v>
      </c>
      <c r="E273" s="251" t="s">
        <v>1490</v>
      </c>
      <c r="F273" s="252" t="s">
        <v>1491</v>
      </c>
      <c r="G273" s="252"/>
      <c r="H273" s="252"/>
      <c r="I273" s="252"/>
      <c r="J273" s="253" t="s">
        <v>315</v>
      </c>
      <c r="K273" s="254">
        <v>0.90200000000000002</v>
      </c>
      <c r="L273" s="255">
        <v>0</v>
      </c>
      <c r="M273" s="256"/>
      <c r="N273" s="257">
        <f>ROUND(L273*K273,2)</f>
        <v>0</v>
      </c>
      <c r="O273" s="235"/>
      <c r="P273" s="235"/>
      <c r="Q273" s="235"/>
      <c r="R273" s="48"/>
      <c r="T273" s="236" t="s">
        <v>22</v>
      </c>
      <c r="U273" s="56" t="s">
        <v>46</v>
      </c>
      <c r="V273" s="47"/>
      <c r="W273" s="237">
        <f>V273*K273</f>
        <v>0</v>
      </c>
      <c r="X273" s="237">
        <v>0.55000000000000004</v>
      </c>
      <c r="Y273" s="237">
        <f>X273*K273</f>
        <v>0</v>
      </c>
      <c r="Z273" s="237">
        <v>0</v>
      </c>
      <c r="AA273" s="238">
        <f>Z273*K273</f>
        <v>0</v>
      </c>
      <c r="AR273" s="21" t="s">
        <v>531</v>
      </c>
      <c r="AT273" s="21" t="s">
        <v>306</v>
      </c>
      <c r="AU273" s="21" t="s">
        <v>96</v>
      </c>
      <c r="AY273" s="21" t="s">
        <v>191</v>
      </c>
      <c r="BE273" s="152">
        <f>IF(U273="základní",N273,0)</f>
        <v>0</v>
      </c>
      <c r="BF273" s="152">
        <f>IF(U273="snížená",N273,0)</f>
        <v>0</v>
      </c>
      <c r="BG273" s="152">
        <f>IF(U273="zákl. přenesená",N273,0)</f>
        <v>0</v>
      </c>
      <c r="BH273" s="152">
        <f>IF(U273="sníž. přenesená",N273,0)</f>
        <v>0</v>
      </c>
      <c r="BI273" s="152">
        <f>IF(U273="nulová",N273,0)</f>
        <v>0</v>
      </c>
      <c r="BJ273" s="21" t="s">
        <v>89</v>
      </c>
      <c r="BK273" s="152">
        <f>ROUND(L273*K273,2)</f>
        <v>0</v>
      </c>
      <c r="BL273" s="21" t="s">
        <v>251</v>
      </c>
      <c r="BM273" s="21" t="s">
        <v>1492</v>
      </c>
    </row>
    <row r="274" s="1" customFormat="1" ht="16.5" customHeight="1">
      <c r="B274" s="46"/>
      <c r="C274" s="47"/>
      <c r="D274" s="47"/>
      <c r="E274" s="47"/>
      <c r="F274" s="258" t="s">
        <v>1493</v>
      </c>
      <c r="G274" s="67"/>
      <c r="H274" s="67"/>
      <c r="I274" s="67"/>
      <c r="J274" s="47"/>
      <c r="K274" s="47"/>
      <c r="L274" s="47"/>
      <c r="M274" s="47"/>
      <c r="N274" s="47"/>
      <c r="O274" s="47"/>
      <c r="P274" s="47"/>
      <c r="Q274" s="47"/>
      <c r="R274" s="48"/>
      <c r="T274" s="197"/>
      <c r="U274" s="47"/>
      <c r="V274" s="47"/>
      <c r="W274" s="47"/>
      <c r="X274" s="47"/>
      <c r="Y274" s="47"/>
      <c r="Z274" s="47"/>
      <c r="AA274" s="100"/>
      <c r="AT274" s="21" t="s">
        <v>312</v>
      </c>
      <c r="AU274" s="21" t="s">
        <v>96</v>
      </c>
    </row>
    <row r="275" s="1" customFormat="1" ht="25.5" customHeight="1">
      <c r="B275" s="46"/>
      <c r="C275" s="228" t="s">
        <v>1494</v>
      </c>
      <c r="D275" s="228" t="s">
        <v>192</v>
      </c>
      <c r="E275" s="229" t="s">
        <v>866</v>
      </c>
      <c r="F275" s="230" t="s">
        <v>867</v>
      </c>
      <c r="G275" s="230"/>
      <c r="H275" s="230"/>
      <c r="I275" s="230"/>
      <c r="J275" s="231" t="s">
        <v>315</v>
      </c>
      <c r="K275" s="232">
        <v>0.83499999999999996</v>
      </c>
      <c r="L275" s="233">
        <v>0</v>
      </c>
      <c r="M275" s="234"/>
      <c r="N275" s="235">
        <f>ROUND(L275*K275,2)</f>
        <v>0</v>
      </c>
      <c r="O275" s="235"/>
      <c r="P275" s="235"/>
      <c r="Q275" s="235"/>
      <c r="R275" s="48"/>
      <c r="T275" s="236" t="s">
        <v>22</v>
      </c>
      <c r="U275" s="56" t="s">
        <v>46</v>
      </c>
      <c r="V275" s="47"/>
      <c r="W275" s="237">
        <f>V275*K275</f>
        <v>0</v>
      </c>
      <c r="X275" s="237">
        <v>0.00281</v>
      </c>
      <c r="Y275" s="237">
        <f>X275*K275</f>
        <v>0</v>
      </c>
      <c r="Z275" s="237">
        <v>0</v>
      </c>
      <c r="AA275" s="238">
        <f>Z275*K275</f>
        <v>0</v>
      </c>
      <c r="AR275" s="21" t="s">
        <v>251</v>
      </c>
      <c r="AT275" s="21" t="s">
        <v>192</v>
      </c>
      <c r="AU275" s="21" t="s">
        <v>96</v>
      </c>
      <c r="AY275" s="21" t="s">
        <v>191</v>
      </c>
      <c r="BE275" s="152">
        <f>IF(U275="základní",N275,0)</f>
        <v>0</v>
      </c>
      <c r="BF275" s="152">
        <f>IF(U275="snížená",N275,0)</f>
        <v>0</v>
      </c>
      <c r="BG275" s="152">
        <f>IF(U275="zákl. přenesená",N275,0)</f>
        <v>0</v>
      </c>
      <c r="BH275" s="152">
        <f>IF(U275="sníž. přenesená",N275,0)</f>
        <v>0</v>
      </c>
      <c r="BI275" s="152">
        <f>IF(U275="nulová",N275,0)</f>
        <v>0</v>
      </c>
      <c r="BJ275" s="21" t="s">
        <v>89</v>
      </c>
      <c r="BK275" s="152">
        <f>ROUND(L275*K275,2)</f>
        <v>0</v>
      </c>
      <c r="BL275" s="21" t="s">
        <v>251</v>
      </c>
      <c r="BM275" s="21" t="s">
        <v>1495</v>
      </c>
    </row>
    <row r="276" s="1" customFormat="1" ht="25.5" customHeight="1">
      <c r="B276" s="46"/>
      <c r="C276" s="228" t="s">
        <v>1496</v>
      </c>
      <c r="D276" s="228" t="s">
        <v>192</v>
      </c>
      <c r="E276" s="229" t="s">
        <v>869</v>
      </c>
      <c r="F276" s="230" t="s">
        <v>870</v>
      </c>
      <c r="G276" s="230"/>
      <c r="H276" s="230"/>
      <c r="I276" s="230"/>
      <c r="J276" s="231" t="s">
        <v>309</v>
      </c>
      <c r="K276" s="232">
        <v>0.5</v>
      </c>
      <c r="L276" s="233">
        <v>0</v>
      </c>
      <c r="M276" s="234"/>
      <c r="N276" s="235">
        <f>ROUND(L276*K276,2)</f>
        <v>0</v>
      </c>
      <c r="O276" s="235"/>
      <c r="P276" s="235"/>
      <c r="Q276" s="235"/>
      <c r="R276" s="48"/>
      <c r="T276" s="236" t="s">
        <v>22</v>
      </c>
      <c r="U276" s="56" t="s">
        <v>46</v>
      </c>
      <c r="V276" s="47"/>
      <c r="W276" s="237">
        <f>V276*K276</f>
        <v>0</v>
      </c>
      <c r="X276" s="237">
        <v>0</v>
      </c>
      <c r="Y276" s="237">
        <f>X276*K276</f>
        <v>0</v>
      </c>
      <c r="Z276" s="237">
        <v>0</v>
      </c>
      <c r="AA276" s="238">
        <f>Z276*K276</f>
        <v>0</v>
      </c>
      <c r="AR276" s="21" t="s">
        <v>251</v>
      </c>
      <c r="AT276" s="21" t="s">
        <v>192</v>
      </c>
      <c r="AU276" s="21" t="s">
        <v>96</v>
      </c>
      <c r="AY276" s="21" t="s">
        <v>191</v>
      </c>
      <c r="BE276" s="152">
        <f>IF(U276="základní",N276,0)</f>
        <v>0</v>
      </c>
      <c r="BF276" s="152">
        <f>IF(U276="snížená",N276,0)</f>
        <v>0</v>
      </c>
      <c r="BG276" s="152">
        <f>IF(U276="zákl. přenesená",N276,0)</f>
        <v>0</v>
      </c>
      <c r="BH276" s="152">
        <f>IF(U276="sníž. přenesená",N276,0)</f>
        <v>0</v>
      </c>
      <c r="BI276" s="152">
        <f>IF(U276="nulová",N276,0)</f>
        <v>0</v>
      </c>
      <c r="BJ276" s="21" t="s">
        <v>89</v>
      </c>
      <c r="BK276" s="152">
        <f>ROUND(L276*K276,2)</f>
        <v>0</v>
      </c>
      <c r="BL276" s="21" t="s">
        <v>251</v>
      </c>
      <c r="BM276" s="21" t="s">
        <v>1497</v>
      </c>
    </row>
    <row r="277" s="10" customFormat="1" ht="29.88" customHeight="1">
      <c r="B277" s="215"/>
      <c r="C277" s="216"/>
      <c r="D277" s="225" t="s">
        <v>1258</v>
      </c>
      <c r="E277" s="225"/>
      <c r="F277" s="225"/>
      <c r="G277" s="225"/>
      <c r="H277" s="225"/>
      <c r="I277" s="225"/>
      <c r="J277" s="225"/>
      <c r="K277" s="225"/>
      <c r="L277" s="225"/>
      <c r="M277" s="225"/>
      <c r="N277" s="239">
        <f>BK277</f>
        <v>0</v>
      </c>
      <c r="O277" s="240"/>
      <c r="P277" s="240"/>
      <c r="Q277" s="240"/>
      <c r="R277" s="218"/>
      <c r="T277" s="219"/>
      <c r="U277" s="216"/>
      <c r="V277" s="216"/>
      <c r="W277" s="220">
        <f>SUM(W278:W285)</f>
        <v>0</v>
      </c>
      <c r="X277" s="216"/>
      <c r="Y277" s="220">
        <f>SUM(Y278:Y285)</f>
        <v>0</v>
      </c>
      <c r="Z277" s="216"/>
      <c r="AA277" s="221">
        <f>SUM(AA278:AA285)</f>
        <v>0</v>
      </c>
      <c r="AR277" s="222" t="s">
        <v>96</v>
      </c>
      <c r="AT277" s="223" t="s">
        <v>80</v>
      </c>
      <c r="AU277" s="223" t="s">
        <v>89</v>
      </c>
      <c r="AY277" s="222" t="s">
        <v>191</v>
      </c>
      <c r="BK277" s="224">
        <f>SUM(BK278:BK285)</f>
        <v>0</v>
      </c>
    </row>
    <row r="278" s="1" customFormat="1" ht="25.5" customHeight="1">
      <c r="B278" s="46"/>
      <c r="C278" s="228" t="s">
        <v>1498</v>
      </c>
      <c r="D278" s="228" t="s">
        <v>192</v>
      </c>
      <c r="E278" s="229" t="s">
        <v>1499</v>
      </c>
      <c r="F278" s="230" t="s">
        <v>1500</v>
      </c>
      <c r="G278" s="230"/>
      <c r="H278" s="230"/>
      <c r="I278" s="230"/>
      <c r="J278" s="231" t="s">
        <v>304</v>
      </c>
      <c r="K278" s="232">
        <v>29.329999999999998</v>
      </c>
      <c r="L278" s="233">
        <v>0</v>
      </c>
      <c r="M278" s="234"/>
      <c r="N278" s="235">
        <f>ROUND(L278*K278,2)</f>
        <v>0</v>
      </c>
      <c r="O278" s="235"/>
      <c r="P278" s="235"/>
      <c r="Q278" s="235"/>
      <c r="R278" s="48"/>
      <c r="T278" s="236" t="s">
        <v>22</v>
      </c>
      <c r="U278" s="56" t="s">
        <v>46</v>
      </c>
      <c r="V278" s="47"/>
      <c r="W278" s="237">
        <f>V278*K278</f>
        <v>0</v>
      </c>
      <c r="X278" s="237">
        <v>0.01261</v>
      </c>
      <c r="Y278" s="237">
        <f>X278*K278</f>
        <v>0</v>
      </c>
      <c r="Z278" s="237">
        <v>0</v>
      </c>
      <c r="AA278" s="238">
        <f>Z278*K278</f>
        <v>0</v>
      </c>
      <c r="AR278" s="21" t="s">
        <v>251</v>
      </c>
      <c r="AT278" s="21" t="s">
        <v>192</v>
      </c>
      <c r="AU278" s="21" t="s">
        <v>96</v>
      </c>
      <c r="AY278" s="21" t="s">
        <v>191</v>
      </c>
      <c r="BE278" s="152">
        <f>IF(U278="základní",N278,0)</f>
        <v>0</v>
      </c>
      <c r="BF278" s="152">
        <f>IF(U278="snížená",N278,0)</f>
        <v>0</v>
      </c>
      <c r="BG278" s="152">
        <f>IF(U278="zákl. přenesená",N278,0)</f>
        <v>0</v>
      </c>
      <c r="BH278" s="152">
        <f>IF(U278="sníž. přenesená",N278,0)</f>
        <v>0</v>
      </c>
      <c r="BI278" s="152">
        <f>IF(U278="nulová",N278,0)</f>
        <v>0</v>
      </c>
      <c r="BJ278" s="21" t="s">
        <v>89</v>
      </c>
      <c r="BK278" s="152">
        <f>ROUND(L278*K278,2)</f>
        <v>0</v>
      </c>
      <c r="BL278" s="21" t="s">
        <v>251</v>
      </c>
      <c r="BM278" s="21" t="s">
        <v>1501</v>
      </c>
    </row>
    <row r="279" s="1" customFormat="1" ht="25.5" customHeight="1">
      <c r="B279" s="46"/>
      <c r="C279" s="228" t="s">
        <v>1502</v>
      </c>
      <c r="D279" s="228" t="s">
        <v>192</v>
      </c>
      <c r="E279" s="229" t="s">
        <v>1503</v>
      </c>
      <c r="F279" s="230" t="s">
        <v>1504</v>
      </c>
      <c r="G279" s="230"/>
      <c r="H279" s="230"/>
      <c r="I279" s="230"/>
      <c r="J279" s="231" t="s">
        <v>304</v>
      </c>
      <c r="K279" s="232">
        <v>26.140000000000001</v>
      </c>
      <c r="L279" s="233">
        <v>0</v>
      </c>
      <c r="M279" s="234"/>
      <c r="N279" s="235">
        <f>ROUND(L279*K279,2)</f>
        <v>0</v>
      </c>
      <c r="O279" s="235"/>
      <c r="P279" s="235"/>
      <c r="Q279" s="235"/>
      <c r="R279" s="48"/>
      <c r="T279" s="236" t="s">
        <v>22</v>
      </c>
      <c r="U279" s="56" t="s">
        <v>46</v>
      </c>
      <c r="V279" s="47"/>
      <c r="W279" s="237">
        <f>V279*K279</f>
        <v>0</v>
      </c>
      <c r="X279" s="237">
        <v>0.012919999999999999</v>
      </c>
      <c r="Y279" s="237">
        <f>X279*K279</f>
        <v>0</v>
      </c>
      <c r="Z279" s="237">
        <v>0</v>
      </c>
      <c r="AA279" s="238">
        <f>Z279*K279</f>
        <v>0</v>
      </c>
      <c r="AR279" s="21" t="s">
        <v>251</v>
      </c>
      <c r="AT279" s="21" t="s">
        <v>192</v>
      </c>
      <c r="AU279" s="21" t="s">
        <v>96</v>
      </c>
      <c r="AY279" s="21" t="s">
        <v>191</v>
      </c>
      <c r="BE279" s="152">
        <f>IF(U279="základní",N279,0)</f>
        <v>0</v>
      </c>
      <c r="BF279" s="152">
        <f>IF(U279="snížená",N279,0)</f>
        <v>0</v>
      </c>
      <c r="BG279" s="152">
        <f>IF(U279="zákl. přenesená",N279,0)</f>
        <v>0</v>
      </c>
      <c r="BH279" s="152">
        <f>IF(U279="sníž. přenesená",N279,0)</f>
        <v>0</v>
      </c>
      <c r="BI279" s="152">
        <f>IF(U279="nulová",N279,0)</f>
        <v>0</v>
      </c>
      <c r="BJ279" s="21" t="s">
        <v>89</v>
      </c>
      <c r="BK279" s="152">
        <f>ROUND(L279*K279,2)</f>
        <v>0</v>
      </c>
      <c r="BL279" s="21" t="s">
        <v>251</v>
      </c>
      <c r="BM279" s="21" t="s">
        <v>1505</v>
      </c>
    </row>
    <row r="280" s="1" customFormat="1" ht="25.5" customHeight="1">
      <c r="B280" s="46"/>
      <c r="C280" s="228" t="s">
        <v>1506</v>
      </c>
      <c r="D280" s="228" t="s">
        <v>192</v>
      </c>
      <c r="E280" s="229" t="s">
        <v>1507</v>
      </c>
      <c r="F280" s="230" t="s">
        <v>1508</v>
      </c>
      <c r="G280" s="230"/>
      <c r="H280" s="230"/>
      <c r="I280" s="230"/>
      <c r="J280" s="231" t="s">
        <v>348</v>
      </c>
      <c r="K280" s="232">
        <v>68.650000000000006</v>
      </c>
      <c r="L280" s="233">
        <v>0</v>
      </c>
      <c r="M280" s="234"/>
      <c r="N280" s="235">
        <f>ROUND(L280*K280,2)</f>
        <v>0</v>
      </c>
      <c r="O280" s="235"/>
      <c r="P280" s="235"/>
      <c r="Q280" s="235"/>
      <c r="R280" s="48"/>
      <c r="T280" s="236" t="s">
        <v>22</v>
      </c>
      <c r="U280" s="56" t="s">
        <v>46</v>
      </c>
      <c r="V280" s="47"/>
      <c r="W280" s="237">
        <f>V280*K280</f>
        <v>0</v>
      </c>
      <c r="X280" s="237">
        <v>0.00025999999999999998</v>
      </c>
      <c r="Y280" s="237">
        <f>X280*K280</f>
        <v>0</v>
      </c>
      <c r="Z280" s="237">
        <v>0</v>
      </c>
      <c r="AA280" s="238">
        <f>Z280*K280</f>
        <v>0</v>
      </c>
      <c r="AR280" s="21" t="s">
        <v>251</v>
      </c>
      <c r="AT280" s="21" t="s">
        <v>192</v>
      </c>
      <c r="AU280" s="21" t="s">
        <v>96</v>
      </c>
      <c r="AY280" s="21" t="s">
        <v>191</v>
      </c>
      <c r="BE280" s="152">
        <f>IF(U280="základní",N280,0)</f>
        <v>0</v>
      </c>
      <c r="BF280" s="152">
        <f>IF(U280="snížená",N280,0)</f>
        <v>0</v>
      </c>
      <c r="BG280" s="152">
        <f>IF(U280="zákl. přenesená",N280,0)</f>
        <v>0</v>
      </c>
      <c r="BH280" s="152">
        <f>IF(U280="sníž. přenesená",N280,0)</f>
        <v>0</v>
      </c>
      <c r="BI280" s="152">
        <f>IF(U280="nulová",N280,0)</f>
        <v>0</v>
      </c>
      <c r="BJ280" s="21" t="s">
        <v>89</v>
      </c>
      <c r="BK280" s="152">
        <f>ROUND(L280*K280,2)</f>
        <v>0</v>
      </c>
      <c r="BL280" s="21" t="s">
        <v>251</v>
      </c>
      <c r="BM280" s="21" t="s">
        <v>1509</v>
      </c>
    </row>
    <row r="281" s="1" customFormat="1" ht="16.5" customHeight="1">
      <c r="B281" s="46"/>
      <c r="C281" s="228" t="s">
        <v>1510</v>
      </c>
      <c r="D281" s="228" t="s">
        <v>192</v>
      </c>
      <c r="E281" s="229" t="s">
        <v>1511</v>
      </c>
      <c r="F281" s="230" t="s">
        <v>1512</v>
      </c>
      <c r="G281" s="230"/>
      <c r="H281" s="230"/>
      <c r="I281" s="230"/>
      <c r="J281" s="231" t="s">
        <v>304</v>
      </c>
      <c r="K281" s="232">
        <v>55.469999999999999</v>
      </c>
      <c r="L281" s="233">
        <v>0</v>
      </c>
      <c r="M281" s="234"/>
      <c r="N281" s="235">
        <f>ROUND(L281*K281,2)</f>
        <v>0</v>
      </c>
      <c r="O281" s="235"/>
      <c r="P281" s="235"/>
      <c r="Q281" s="235"/>
      <c r="R281" s="48"/>
      <c r="T281" s="236" t="s">
        <v>22</v>
      </c>
      <c r="U281" s="56" t="s">
        <v>46</v>
      </c>
      <c r="V281" s="47"/>
      <c r="W281" s="237">
        <f>V281*K281</f>
        <v>0</v>
      </c>
      <c r="X281" s="237">
        <v>0.00010000000000000001</v>
      </c>
      <c r="Y281" s="237">
        <f>X281*K281</f>
        <v>0</v>
      </c>
      <c r="Z281" s="237">
        <v>0</v>
      </c>
      <c r="AA281" s="238">
        <f>Z281*K281</f>
        <v>0</v>
      </c>
      <c r="AR281" s="21" t="s">
        <v>251</v>
      </c>
      <c r="AT281" s="21" t="s">
        <v>192</v>
      </c>
      <c r="AU281" s="21" t="s">
        <v>96</v>
      </c>
      <c r="AY281" s="21" t="s">
        <v>191</v>
      </c>
      <c r="BE281" s="152">
        <f>IF(U281="základní",N281,0)</f>
        <v>0</v>
      </c>
      <c r="BF281" s="152">
        <f>IF(U281="snížená",N281,0)</f>
        <v>0</v>
      </c>
      <c r="BG281" s="152">
        <f>IF(U281="zákl. přenesená",N281,0)</f>
        <v>0</v>
      </c>
      <c r="BH281" s="152">
        <f>IF(U281="sníž. přenesená",N281,0)</f>
        <v>0</v>
      </c>
      <c r="BI281" s="152">
        <f>IF(U281="nulová",N281,0)</f>
        <v>0</v>
      </c>
      <c r="BJ281" s="21" t="s">
        <v>89</v>
      </c>
      <c r="BK281" s="152">
        <f>ROUND(L281*K281,2)</f>
        <v>0</v>
      </c>
      <c r="BL281" s="21" t="s">
        <v>251</v>
      </c>
      <c r="BM281" s="21" t="s">
        <v>1513</v>
      </c>
    </row>
    <row r="282" s="1" customFormat="1" ht="16.5" customHeight="1">
      <c r="B282" s="46"/>
      <c r="C282" s="228" t="s">
        <v>1514</v>
      </c>
      <c r="D282" s="228" t="s">
        <v>192</v>
      </c>
      <c r="E282" s="229" t="s">
        <v>1515</v>
      </c>
      <c r="F282" s="230" t="s">
        <v>1516</v>
      </c>
      <c r="G282" s="230"/>
      <c r="H282" s="230"/>
      <c r="I282" s="230"/>
      <c r="J282" s="231" t="s">
        <v>348</v>
      </c>
      <c r="K282" s="232">
        <v>12.32</v>
      </c>
      <c r="L282" s="233">
        <v>0</v>
      </c>
      <c r="M282" s="234"/>
      <c r="N282" s="235">
        <f>ROUND(L282*K282,2)</f>
        <v>0</v>
      </c>
      <c r="O282" s="235"/>
      <c r="P282" s="235"/>
      <c r="Q282" s="235"/>
      <c r="R282" s="48"/>
      <c r="T282" s="236" t="s">
        <v>22</v>
      </c>
      <c r="U282" s="56" t="s">
        <v>46</v>
      </c>
      <c r="V282" s="47"/>
      <c r="W282" s="237">
        <f>V282*K282</f>
        <v>0</v>
      </c>
      <c r="X282" s="237">
        <v>0.0043800000000000002</v>
      </c>
      <c r="Y282" s="237">
        <f>X282*K282</f>
        <v>0</v>
      </c>
      <c r="Z282" s="237">
        <v>0</v>
      </c>
      <c r="AA282" s="238">
        <f>Z282*K282</f>
        <v>0</v>
      </c>
      <c r="AR282" s="21" t="s">
        <v>251</v>
      </c>
      <c r="AT282" s="21" t="s">
        <v>192</v>
      </c>
      <c r="AU282" s="21" t="s">
        <v>96</v>
      </c>
      <c r="AY282" s="21" t="s">
        <v>191</v>
      </c>
      <c r="BE282" s="152">
        <f>IF(U282="základní",N282,0)</f>
        <v>0</v>
      </c>
      <c r="BF282" s="152">
        <f>IF(U282="snížená",N282,0)</f>
        <v>0</v>
      </c>
      <c r="BG282" s="152">
        <f>IF(U282="zákl. přenesená",N282,0)</f>
        <v>0</v>
      </c>
      <c r="BH282" s="152">
        <f>IF(U282="sníž. přenesená",N282,0)</f>
        <v>0</v>
      </c>
      <c r="BI282" s="152">
        <f>IF(U282="nulová",N282,0)</f>
        <v>0</v>
      </c>
      <c r="BJ282" s="21" t="s">
        <v>89</v>
      </c>
      <c r="BK282" s="152">
        <f>ROUND(L282*K282,2)</f>
        <v>0</v>
      </c>
      <c r="BL282" s="21" t="s">
        <v>251</v>
      </c>
      <c r="BM282" s="21" t="s">
        <v>1517</v>
      </c>
    </row>
    <row r="283" s="1" customFormat="1" ht="16.5" customHeight="1">
      <c r="B283" s="46"/>
      <c r="C283" s="47"/>
      <c r="D283" s="47"/>
      <c r="E283" s="47"/>
      <c r="F283" s="258" t="s">
        <v>1518</v>
      </c>
      <c r="G283" s="67"/>
      <c r="H283" s="67"/>
      <c r="I283" s="67"/>
      <c r="J283" s="47"/>
      <c r="K283" s="47"/>
      <c r="L283" s="47"/>
      <c r="M283" s="47"/>
      <c r="N283" s="47"/>
      <c r="O283" s="47"/>
      <c r="P283" s="47"/>
      <c r="Q283" s="47"/>
      <c r="R283" s="48"/>
      <c r="T283" s="197"/>
      <c r="U283" s="47"/>
      <c r="V283" s="47"/>
      <c r="W283" s="47"/>
      <c r="X283" s="47"/>
      <c r="Y283" s="47"/>
      <c r="Z283" s="47"/>
      <c r="AA283" s="100"/>
      <c r="AT283" s="21" t="s">
        <v>312</v>
      </c>
      <c r="AU283" s="21" t="s">
        <v>96</v>
      </c>
    </row>
    <row r="284" s="1" customFormat="1" ht="25.5" customHeight="1">
      <c r="B284" s="46"/>
      <c r="C284" s="228" t="s">
        <v>1519</v>
      </c>
      <c r="D284" s="228" t="s">
        <v>192</v>
      </c>
      <c r="E284" s="229" t="s">
        <v>1520</v>
      </c>
      <c r="F284" s="230" t="s">
        <v>1521</v>
      </c>
      <c r="G284" s="230"/>
      <c r="H284" s="230"/>
      <c r="I284" s="230"/>
      <c r="J284" s="231" t="s">
        <v>304</v>
      </c>
      <c r="K284" s="232">
        <v>55.469999999999999</v>
      </c>
      <c r="L284" s="233">
        <v>0</v>
      </c>
      <c r="M284" s="234"/>
      <c r="N284" s="235">
        <f>ROUND(L284*K284,2)</f>
        <v>0</v>
      </c>
      <c r="O284" s="235"/>
      <c r="P284" s="235"/>
      <c r="Q284" s="235"/>
      <c r="R284" s="48"/>
      <c r="T284" s="236" t="s">
        <v>22</v>
      </c>
      <c r="U284" s="56" t="s">
        <v>46</v>
      </c>
      <c r="V284" s="47"/>
      <c r="W284" s="237">
        <f>V284*K284</f>
        <v>0</v>
      </c>
      <c r="X284" s="237">
        <v>0.00025000000000000001</v>
      </c>
      <c r="Y284" s="237">
        <f>X284*K284</f>
        <v>0</v>
      </c>
      <c r="Z284" s="237">
        <v>0</v>
      </c>
      <c r="AA284" s="238">
        <f>Z284*K284</f>
        <v>0</v>
      </c>
      <c r="AR284" s="21" t="s">
        <v>251</v>
      </c>
      <c r="AT284" s="21" t="s">
        <v>192</v>
      </c>
      <c r="AU284" s="21" t="s">
        <v>96</v>
      </c>
      <c r="AY284" s="21" t="s">
        <v>191</v>
      </c>
      <c r="BE284" s="152">
        <f>IF(U284="základní",N284,0)</f>
        <v>0</v>
      </c>
      <c r="BF284" s="152">
        <f>IF(U284="snížená",N284,0)</f>
        <v>0</v>
      </c>
      <c r="BG284" s="152">
        <f>IF(U284="zákl. přenesená",N284,0)</f>
        <v>0</v>
      </c>
      <c r="BH284" s="152">
        <f>IF(U284="sníž. přenesená",N284,0)</f>
        <v>0</v>
      </c>
      <c r="BI284" s="152">
        <f>IF(U284="nulová",N284,0)</f>
        <v>0</v>
      </c>
      <c r="BJ284" s="21" t="s">
        <v>89</v>
      </c>
      <c r="BK284" s="152">
        <f>ROUND(L284*K284,2)</f>
        <v>0</v>
      </c>
      <c r="BL284" s="21" t="s">
        <v>251</v>
      </c>
      <c r="BM284" s="21" t="s">
        <v>1522</v>
      </c>
    </row>
    <row r="285" s="1" customFormat="1" ht="25.5" customHeight="1">
      <c r="B285" s="46"/>
      <c r="C285" s="228" t="s">
        <v>1523</v>
      </c>
      <c r="D285" s="228" t="s">
        <v>192</v>
      </c>
      <c r="E285" s="229" t="s">
        <v>1524</v>
      </c>
      <c r="F285" s="230" t="s">
        <v>1525</v>
      </c>
      <c r="G285" s="230"/>
      <c r="H285" s="230"/>
      <c r="I285" s="230"/>
      <c r="J285" s="231" t="s">
        <v>309</v>
      </c>
      <c r="K285" s="232">
        <v>0.79900000000000004</v>
      </c>
      <c r="L285" s="233">
        <v>0</v>
      </c>
      <c r="M285" s="234"/>
      <c r="N285" s="235">
        <f>ROUND(L285*K285,2)</f>
        <v>0</v>
      </c>
      <c r="O285" s="235"/>
      <c r="P285" s="235"/>
      <c r="Q285" s="235"/>
      <c r="R285" s="48"/>
      <c r="T285" s="236" t="s">
        <v>22</v>
      </c>
      <c r="U285" s="56" t="s">
        <v>46</v>
      </c>
      <c r="V285" s="47"/>
      <c r="W285" s="237">
        <f>V285*K285</f>
        <v>0</v>
      </c>
      <c r="X285" s="237">
        <v>0</v>
      </c>
      <c r="Y285" s="237">
        <f>X285*K285</f>
        <v>0</v>
      </c>
      <c r="Z285" s="237">
        <v>0</v>
      </c>
      <c r="AA285" s="238">
        <f>Z285*K285</f>
        <v>0</v>
      </c>
      <c r="AR285" s="21" t="s">
        <v>251</v>
      </c>
      <c r="AT285" s="21" t="s">
        <v>192</v>
      </c>
      <c r="AU285" s="21" t="s">
        <v>96</v>
      </c>
      <c r="AY285" s="21" t="s">
        <v>191</v>
      </c>
      <c r="BE285" s="152">
        <f>IF(U285="základní",N285,0)</f>
        <v>0</v>
      </c>
      <c r="BF285" s="152">
        <f>IF(U285="snížená",N285,0)</f>
        <v>0</v>
      </c>
      <c r="BG285" s="152">
        <f>IF(U285="zákl. přenesená",N285,0)</f>
        <v>0</v>
      </c>
      <c r="BH285" s="152">
        <f>IF(U285="sníž. přenesená",N285,0)</f>
        <v>0</v>
      </c>
      <c r="BI285" s="152">
        <f>IF(U285="nulová",N285,0)</f>
        <v>0</v>
      </c>
      <c r="BJ285" s="21" t="s">
        <v>89</v>
      </c>
      <c r="BK285" s="152">
        <f>ROUND(L285*K285,2)</f>
        <v>0</v>
      </c>
      <c r="BL285" s="21" t="s">
        <v>251</v>
      </c>
      <c r="BM285" s="21" t="s">
        <v>1526</v>
      </c>
    </row>
    <row r="286" s="10" customFormat="1" ht="29.88" customHeight="1">
      <c r="B286" s="215"/>
      <c r="C286" s="216"/>
      <c r="D286" s="225" t="s">
        <v>1259</v>
      </c>
      <c r="E286" s="225"/>
      <c r="F286" s="225"/>
      <c r="G286" s="225"/>
      <c r="H286" s="225"/>
      <c r="I286" s="225"/>
      <c r="J286" s="225"/>
      <c r="K286" s="225"/>
      <c r="L286" s="225"/>
      <c r="M286" s="225"/>
      <c r="N286" s="239">
        <f>BK286</f>
        <v>0</v>
      </c>
      <c r="O286" s="240"/>
      <c r="P286" s="240"/>
      <c r="Q286" s="240"/>
      <c r="R286" s="218"/>
      <c r="T286" s="219"/>
      <c r="U286" s="216"/>
      <c r="V286" s="216"/>
      <c r="W286" s="220">
        <f>SUM(W287:W290)</f>
        <v>0</v>
      </c>
      <c r="X286" s="216"/>
      <c r="Y286" s="220">
        <f>SUM(Y287:Y290)</f>
        <v>0</v>
      </c>
      <c r="Z286" s="216"/>
      <c r="AA286" s="221">
        <f>SUM(AA287:AA290)</f>
        <v>0</v>
      </c>
      <c r="AR286" s="222" t="s">
        <v>96</v>
      </c>
      <c r="AT286" s="223" t="s">
        <v>80</v>
      </c>
      <c r="AU286" s="223" t="s">
        <v>89</v>
      </c>
      <c r="AY286" s="222" t="s">
        <v>191</v>
      </c>
      <c r="BK286" s="224">
        <f>SUM(BK287:BK290)</f>
        <v>0</v>
      </c>
    </row>
    <row r="287" s="1" customFormat="1" ht="25.5" customHeight="1">
      <c r="B287" s="46"/>
      <c r="C287" s="228" t="s">
        <v>1527</v>
      </c>
      <c r="D287" s="228" t="s">
        <v>192</v>
      </c>
      <c r="E287" s="229" t="s">
        <v>1528</v>
      </c>
      <c r="F287" s="230" t="s">
        <v>1529</v>
      </c>
      <c r="G287" s="230"/>
      <c r="H287" s="230"/>
      <c r="I287" s="230"/>
      <c r="J287" s="231" t="s">
        <v>304</v>
      </c>
      <c r="K287" s="232">
        <v>93.903999999999996</v>
      </c>
      <c r="L287" s="233">
        <v>0</v>
      </c>
      <c r="M287" s="234"/>
      <c r="N287" s="235">
        <f>ROUND(L287*K287,2)</f>
        <v>0</v>
      </c>
      <c r="O287" s="235"/>
      <c r="P287" s="235"/>
      <c r="Q287" s="235"/>
      <c r="R287" s="48"/>
      <c r="T287" s="236" t="s">
        <v>22</v>
      </c>
      <c r="U287" s="56" t="s">
        <v>46</v>
      </c>
      <c r="V287" s="47"/>
      <c r="W287" s="237">
        <f>V287*K287</f>
        <v>0</v>
      </c>
      <c r="X287" s="237">
        <v>0</v>
      </c>
      <c r="Y287" s="237">
        <f>X287*K287</f>
        <v>0</v>
      </c>
      <c r="Z287" s="237">
        <v>0</v>
      </c>
      <c r="AA287" s="238">
        <f>Z287*K287</f>
        <v>0</v>
      </c>
      <c r="AR287" s="21" t="s">
        <v>251</v>
      </c>
      <c r="AT287" s="21" t="s">
        <v>192</v>
      </c>
      <c r="AU287" s="21" t="s">
        <v>96</v>
      </c>
      <c r="AY287" s="21" t="s">
        <v>191</v>
      </c>
      <c r="BE287" s="152">
        <f>IF(U287="základní",N287,0)</f>
        <v>0</v>
      </c>
      <c r="BF287" s="152">
        <f>IF(U287="snížená",N287,0)</f>
        <v>0</v>
      </c>
      <c r="BG287" s="152">
        <f>IF(U287="zákl. přenesená",N287,0)</f>
        <v>0</v>
      </c>
      <c r="BH287" s="152">
        <f>IF(U287="sníž. přenesená",N287,0)</f>
        <v>0</v>
      </c>
      <c r="BI287" s="152">
        <f>IF(U287="nulová",N287,0)</f>
        <v>0</v>
      </c>
      <c r="BJ287" s="21" t="s">
        <v>89</v>
      </c>
      <c r="BK287" s="152">
        <f>ROUND(L287*K287,2)</f>
        <v>0</v>
      </c>
      <c r="BL287" s="21" t="s">
        <v>251</v>
      </c>
      <c r="BM287" s="21" t="s">
        <v>1530</v>
      </c>
    </row>
    <row r="288" s="1" customFormat="1" ht="96" customHeight="1">
      <c r="B288" s="46"/>
      <c r="C288" s="47"/>
      <c r="D288" s="47"/>
      <c r="E288" s="47"/>
      <c r="F288" s="258" t="s">
        <v>1531</v>
      </c>
      <c r="G288" s="67"/>
      <c r="H288" s="67"/>
      <c r="I288" s="67"/>
      <c r="J288" s="47"/>
      <c r="K288" s="47"/>
      <c r="L288" s="47"/>
      <c r="M288" s="47"/>
      <c r="N288" s="47"/>
      <c r="O288" s="47"/>
      <c r="P288" s="47"/>
      <c r="Q288" s="47"/>
      <c r="R288" s="48"/>
      <c r="T288" s="197"/>
      <c r="U288" s="47"/>
      <c r="V288" s="47"/>
      <c r="W288" s="47"/>
      <c r="X288" s="47"/>
      <c r="Y288" s="47"/>
      <c r="Z288" s="47"/>
      <c r="AA288" s="100"/>
      <c r="AT288" s="21" t="s">
        <v>312</v>
      </c>
      <c r="AU288" s="21" t="s">
        <v>96</v>
      </c>
    </row>
    <row r="289" s="1" customFormat="1" ht="63.75" customHeight="1">
      <c r="B289" s="46"/>
      <c r="C289" s="250" t="s">
        <v>1532</v>
      </c>
      <c r="D289" s="250" t="s">
        <v>306</v>
      </c>
      <c r="E289" s="251" t="s">
        <v>1533</v>
      </c>
      <c r="F289" s="252" t="s">
        <v>1534</v>
      </c>
      <c r="G289" s="252"/>
      <c r="H289" s="252"/>
      <c r="I289" s="252"/>
      <c r="J289" s="253" t="s">
        <v>304</v>
      </c>
      <c r="K289" s="254">
        <v>103.294</v>
      </c>
      <c r="L289" s="255">
        <v>0</v>
      </c>
      <c r="M289" s="256"/>
      <c r="N289" s="257">
        <f>ROUND(L289*K289,2)</f>
        <v>0</v>
      </c>
      <c r="O289" s="235"/>
      <c r="P289" s="235"/>
      <c r="Q289" s="235"/>
      <c r="R289" s="48"/>
      <c r="T289" s="236" t="s">
        <v>22</v>
      </c>
      <c r="U289" s="56" t="s">
        <v>46</v>
      </c>
      <c r="V289" s="47"/>
      <c r="W289" s="237">
        <f>V289*K289</f>
        <v>0</v>
      </c>
      <c r="X289" s="237">
        <v>0.027</v>
      </c>
      <c r="Y289" s="237">
        <f>X289*K289</f>
        <v>0</v>
      </c>
      <c r="Z289" s="237">
        <v>0</v>
      </c>
      <c r="AA289" s="238">
        <f>Z289*K289</f>
        <v>0</v>
      </c>
      <c r="AR289" s="21" t="s">
        <v>531</v>
      </c>
      <c r="AT289" s="21" t="s">
        <v>306</v>
      </c>
      <c r="AU289" s="21" t="s">
        <v>96</v>
      </c>
      <c r="AY289" s="21" t="s">
        <v>191</v>
      </c>
      <c r="BE289" s="152">
        <f>IF(U289="základní",N289,0)</f>
        <v>0</v>
      </c>
      <c r="BF289" s="152">
        <f>IF(U289="snížená",N289,0)</f>
        <v>0</v>
      </c>
      <c r="BG289" s="152">
        <f>IF(U289="zákl. přenesená",N289,0)</f>
        <v>0</v>
      </c>
      <c r="BH289" s="152">
        <f>IF(U289="sníž. přenesená",N289,0)</f>
        <v>0</v>
      </c>
      <c r="BI289" s="152">
        <f>IF(U289="nulová",N289,0)</f>
        <v>0</v>
      </c>
      <c r="BJ289" s="21" t="s">
        <v>89</v>
      </c>
      <c r="BK289" s="152">
        <f>ROUND(L289*K289,2)</f>
        <v>0</v>
      </c>
      <c r="BL289" s="21" t="s">
        <v>251</v>
      </c>
      <c r="BM289" s="21" t="s">
        <v>1535</v>
      </c>
    </row>
    <row r="290" s="1" customFormat="1" ht="16.5" customHeight="1">
      <c r="B290" s="46"/>
      <c r="C290" s="47"/>
      <c r="D290" s="47"/>
      <c r="E290" s="47"/>
      <c r="F290" s="258" t="s">
        <v>1536</v>
      </c>
      <c r="G290" s="67"/>
      <c r="H290" s="67"/>
      <c r="I290" s="67"/>
      <c r="J290" s="47"/>
      <c r="K290" s="47"/>
      <c r="L290" s="47"/>
      <c r="M290" s="47"/>
      <c r="N290" s="47"/>
      <c r="O290" s="47"/>
      <c r="P290" s="47"/>
      <c r="Q290" s="47"/>
      <c r="R290" s="48"/>
      <c r="T290" s="197"/>
      <c r="U290" s="47"/>
      <c r="V290" s="47"/>
      <c r="W290" s="47"/>
      <c r="X290" s="47"/>
      <c r="Y290" s="47"/>
      <c r="Z290" s="47"/>
      <c r="AA290" s="100"/>
      <c r="AT290" s="21" t="s">
        <v>312</v>
      </c>
      <c r="AU290" s="21" t="s">
        <v>96</v>
      </c>
    </row>
    <row r="291" s="10" customFormat="1" ht="29.88" customHeight="1">
      <c r="B291" s="215"/>
      <c r="C291" s="216"/>
      <c r="D291" s="225" t="s">
        <v>1260</v>
      </c>
      <c r="E291" s="225"/>
      <c r="F291" s="225"/>
      <c r="G291" s="225"/>
      <c r="H291" s="225"/>
      <c r="I291" s="225"/>
      <c r="J291" s="225"/>
      <c r="K291" s="225"/>
      <c r="L291" s="225"/>
      <c r="M291" s="225"/>
      <c r="N291" s="226">
        <f>BK291</f>
        <v>0</v>
      </c>
      <c r="O291" s="227"/>
      <c r="P291" s="227"/>
      <c r="Q291" s="227"/>
      <c r="R291" s="218"/>
      <c r="T291" s="219"/>
      <c r="U291" s="216"/>
      <c r="V291" s="216"/>
      <c r="W291" s="220">
        <f>SUM(W292:W307)</f>
        <v>0</v>
      </c>
      <c r="X291" s="216"/>
      <c r="Y291" s="220">
        <f>SUM(Y292:Y307)</f>
        <v>0</v>
      </c>
      <c r="Z291" s="216"/>
      <c r="AA291" s="221">
        <f>SUM(AA292:AA307)</f>
        <v>0</v>
      </c>
      <c r="AR291" s="222" t="s">
        <v>96</v>
      </c>
      <c r="AT291" s="223" t="s">
        <v>80</v>
      </c>
      <c r="AU291" s="223" t="s">
        <v>89</v>
      </c>
      <c r="AY291" s="222" t="s">
        <v>191</v>
      </c>
      <c r="BK291" s="224">
        <f>SUM(BK292:BK307)</f>
        <v>0</v>
      </c>
    </row>
    <row r="292" s="1" customFormat="1" ht="25.5" customHeight="1">
      <c r="B292" s="46"/>
      <c r="C292" s="228" t="s">
        <v>1537</v>
      </c>
      <c r="D292" s="228" t="s">
        <v>192</v>
      </c>
      <c r="E292" s="229" t="s">
        <v>1538</v>
      </c>
      <c r="F292" s="230" t="s">
        <v>1539</v>
      </c>
      <c r="G292" s="230"/>
      <c r="H292" s="230"/>
      <c r="I292" s="230"/>
      <c r="J292" s="231" t="s">
        <v>348</v>
      </c>
      <c r="K292" s="232">
        <v>38.880000000000003</v>
      </c>
      <c r="L292" s="233">
        <v>0</v>
      </c>
      <c r="M292" s="234"/>
      <c r="N292" s="235">
        <f>ROUND(L292*K292,2)</f>
        <v>0</v>
      </c>
      <c r="O292" s="235"/>
      <c r="P292" s="235"/>
      <c r="Q292" s="235"/>
      <c r="R292" s="48"/>
      <c r="T292" s="236" t="s">
        <v>22</v>
      </c>
      <c r="U292" s="56" t="s">
        <v>46</v>
      </c>
      <c r="V292" s="47"/>
      <c r="W292" s="237">
        <f>V292*K292</f>
        <v>0</v>
      </c>
      <c r="X292" s="237">
        <v>0.00062</v>
      </c>
      <c r="Y292" s="237">
        <f>X292*K292</f>
        <v>0</v>
      </c>
      <c r="Z292" s="237">
        <v>0</v>
      </c>
      <c r="AA292" s="238">
        <f>Z292*K292</f>
        <v>0</v>
      </c>
      <c r="AR292" s="21" t="s">
        <v>251</v>
      </c>
      <c r="AT292" s="21" t="s">
        <v>192</v>
      </c>
      <c r="AU292" s="21" t="s">
        <v>96</v>
      </c>
      <c r="AY292" s="21" t="s">
        <v>191</v>
      </c>
      <c r="BE292" s="152">
        <f>IF(U292="základní",N292,0)</f>
        <v>0</v>
      </c>
      <c r="BF292" s="152">
        <f>IF(U292="snížená",N292,0)</f>
        <v>0</v>
      </c>
      <c r="BG292" s="152">
        <f>IF(U292="zákl. přenesená",N292,0)</f>
        <v>0</v>
      </c>
      <c r="BH292" s="152">
        <f>IF(U292="sníž. přenesená",N292,0)</f>
        <v>0</v>
      </c>
      <c r="BI292" s="152">
        <f>IF(U292="nulová",N292,0)</f>
        <v>0</v>
      </c>
      <c r="BJ292" s="21" t="s">
        <v>89</v>
      </c>
      <c r="BK292" s="152">
        <f>ROUND(L292*K292,2)</f>
        <v>0</v>
      </c>
      <c r="BL292" s="21" t="s">
        <v>251</v>
      </c>
      <c r="BM292" s="21" t="s">
        <v>1540</v>
      </c>
    </row>
    <row r="293" s="1" customFormat="1" ht="24" customHeight="1">
      <c r="B293" s="46"/>
      <c r="C293" s="47"/>
      <c r="D293" s="47"/>
      <c r="E293" s="47"/>
      <c r="F293" s="258" t="s">
        <v>1541</v>
      </c>
      <c r="G293" s="67"/>
      <c r="H293" s="67"/>
      <c r="I293" s="67"/>
      <c r="J293" s="47"/>
      <c r="K293" s="47"/>
      <c r="L293" s="47"/>
      <c r="M293" s="47"/>
      <c r="N293" s="47"/>
      <c r="O293" s="47"/>
      <c r="P293" s="47"/>
      <c r="Q293" s="47"/>
      <c r="R293" s="48"/>
      <c r="T293" s="197"/>
      <c r="U293" s="47"/>
      <c r="V293" s="47"/>
      <c r="W293" s="47"/>
      <c r="X293" s="47"/>
      <c r="Y293" s="47"/>
      <c r="Z293" s="47"/>
      <c r="AA293" s="100"/>
      <c r="AT293" s="21" t="s">
        <v>312</v>
      </c>
      <c r="AU293" s="21" t="s">
        <v>96</v>
      </c>
    </row>
    <row r="294" s="1" customFormat="1" ht="38.25" customHeight="1">
      <c r="B294" s="46"/>
      <c r="C294" s="250" t="s">
        <v>1542</v>
      </c>
      <c r="D294" s="250" t="s">
        <v>306</v>
      </c>
      <c r="E294" s="251" t="s">
        <v>1543</v>
      </c>
      <c r="F294" s="252" t="s">
        <v>1544</v>
      </c>
      <c r="G294" s="252"/>
      <c r="H294" s="252"/>
      <c r="I294" s="252"/>
      <c r="J294" s="253" t="s">
        <v>304</v>
      </c>
      <c r="K294" s="254">
        <v>4.2770000000000001</v>
      </c>
      <c r="L294" s="255">
        <v>0</v>
      </c>
      <c r="M294" s="256"/>
      <c r="N294" s="257">
        <f>ROUND(L294*K294,2)</f>
        <v>0</v>
      </c>
      <c r="O294" s="235"/>
      <c r="P294" s="235"/>
      <c r="Q294" s="235"/>
      <c r="R294" s="48"/>
      <c r="T294" s="236" t="s">
        <v>22</v>
      </c>
      <c r="U294" s="56" t="s">
        <v>46</v>
      </c>
      <c r="V294" s="47"/>
      <c r="W294" s="237">
        <f>V294*K294</f>
        <v>0</v>
      </c>
      <c r="X294" s="237">
        <v>0</v>
      </c>
      <c r="Y294" s="237">
        <f>X294*K294</f>
        <v>0</v>
      </c>
      <c r="Z294" s="237">
        <v>0</v>
      </c>
      <c r="AA294" s="238">
        <f>Z294*K294</f>
        <v>0</v>
      </c>
      <c r="AR294" s="21" t="s">
        <v>531</v>
      </c>
      <c r="AT294" s="21" t="s">
        <v>306</v>
      </c>
      <c r="AU294" s="21" t="s">
        <v>96</v>
      </c>
      <c r="AY294" s="21" t="s">
        <v>191</v>
      </c>
      <c r="BE294" s="152">
        <f>IF(U294="základní",N294,0)</f>
        <v>0</v>
      </c>
      <c r="BF294" s="152">
        <f>IF(U294="snížená",N294,0)</f>
        <v>0</v>
      </c>
      <c r="BG294" s="152">
        <f>IF(U294="zákl. přenesená",N294,0)</f>
        <v>0</v>
      </c>
      <c r="BH294" s="152">
        <f>IF(U294="sníž. přenesená",N294,0)</f>
        <v>0</v>
      </c>
      <c r="BI294" s="152">
        <f>IF(U294="nulová",N294,0)</f>
        <v>0</v>
      </c>
      <c r="BJ294" s="21" t="s">
        <v>89</v>
      </c>
      <c r="BK294" s="152">
        <f>ROUND(L294*K294,2)</f>
        <v>0</v>
      </c>
      <c r="BL294" s="21" t="s">
        <v>251</v>
      </c>
      <c r="BM294" s="21" t="s">
        <v>1545</v>
      </c>
    </row>
    <row r="295" s="1" customFormat="1" ht="24" customHeight="1">
      <c r="B295" s="46"/>
      <c r="C295" s="47"/>
      <c r="D295" s="47"/>
      <c r="E295" s="47"/>
      <c r="F295" s="258" t="s">
        <v>1546</v>
      </c>
      <c r="G295" s="67"/>
      <c r="H295" s="67"/>
      <c r="I295" s="67"/>
      <c r="J295" s="47"/>
      <c r="K295" s="47"/>
      <c r="L295" s="47"/>
      <c r="M295" s="47"/>
      <c r="N295" s="47"/>
      <c r="O295" s="47"/>
      <c r="P295" s="47"/>
      <c r="Q295" s="47"/>
      <c r="R295" s="48"/>
      <c r="T295" s="197"/>
      <c r="U295" s="47"/>
      <c r="V295" s="47"/>
      <c r="W295" s="47"/>
      <c r="X295" s="47"/>
      <c r="Y295" s="47"/>
      <c r="Z295" s="47"/>
      <c r="AA295" s="100"/>
      <c r="AT295" s="21" t="s">
        <v>312</v>
      </c>
      <c r="AU295" s="21" t="s">
        <v>96</v>
      </c>
    </row>
    <row r="296" s="1" customFormat="1" ht="38.25" customHeight="1">
      <c r="B296" s="46"/>
      <c r="C296" s="228" t="s">
        <v>1547</v>
      </c>
      <c r="D296" s="228" t="s">
        <v>192</v>
      </c>
      <c r="E296" s="229" t="s">
        <v>1548</v>
      </c>
      <c r="F296" s="230" t="s">
        <v>1549</v>
      </c>
      <c r="G296" s="230"/>
      <c r="H296" s="230"/>
      <c r="I296" s="230"/>
      <c r="J296" s="231" t="s">
        <v>304</v>
      </c>
      <c r="K296" s="232">
        <v>33.090000000000003</v>
      </c>
      <c r="L296" s="233">
        <v>0</v>
      </c>
      <c r="M296" s="234"/>
      <c r="N296" s="235">
        <f>ROUND(L296*K296,2)</f>
        <v>0</v>
      </c>
      <c r="O296" s="235"/>
      <c r="P296" s="235"/>
      <c r="Q296" s="235"/>
      <c r="R296" s="48"/>
      <c r="T296" s="236" t="s">
        <v>22</v>
      </c>
      <c r="U296" s="56" t="s">
        <v>46</v>
      </c>
      <c r="V296" s="47"/>
      <c r="W296" s="237">
        <f>V296*K296</f>
        <v>0</v>
      </c>
      <c r="X296" s="237">
        <v>0.0089999999999999993</v>
      </c>
      <c r="Y296" s="237">
        <f>X296*K296</f>
        <v>0</v>
      </c>
      <c r="Z296" s="237">
        <v>0</v>
      </c>
      <c r="AA296" s="238">
        <f>Z296*K296</f>
        <v>0</v>
      </c>
      <c r="AR296" s="21" t="s">
        <v>251</v>
      </c>
      <c r="AT296" s="21" t="s">
        <v>192</v>
      </c>
      <c r="AU296" s="21" t="s">
        <v>96</v>
      </c>
      <c r="AY296" s="21" t="s">
        <v>191</v>
      </c>
      <c r="BE296" s="152">
        <f>IF(U296="základní",N296,0)</f>
        <v>0</v>
      </c>
      <c r="BF296" s="152">
        <f>IF(U296="snížená",N296,0)</f>
        <v>0</v>
      </c>
      <c r="BG296" s="152">
        <f>IF(U296="zákl. přenesená",N296,0)</f>
        <v>0</v>
      </c>
      <c r="BH296" s="152">
        <f>IF(U296="sníž. přenesená",N296,0)</f>
        <v>0</v>
      </c>
      <c r="BI296" s="152">
        <f>IF(U296="nulová",N296,0)</f>
        <v>0</v>
      </c>
      <c r="BJ296" s="21" t="s">
        <v>89</v>
      </c>
      <c r="BK296" s="152">
        <f>ROUND(L296*K296,2)</f>
        <v>0</v>
      </c>
      <c r="BL296" s="21" t="s">
        <v>251</v>
      </c>
      <c r="BM296" s="21" t="s">
        <v>1550</v>
      </c>
    </row>
    <row r="297" s="1" customFormat="1" ht="24" customHeight="1">
      <c r="B297" s="46"/>
      <c r="C297" s="47"/>
      <c r="D297" s="47"/>
      <c r="E297" s="47"/>
      <c r="F297" s="258" t="s">
        <v>1551</v>
      </c>
      <c r="G297" s="67"/>
      <c r="H297" s="67"/>
      <c r="I297" s="67"/>
      <c r="J297" s="47"/>
      <c r="K297" s="47"/>
      <c r="L297" s="47"/>
      <c r="M297" s="47"/>
      <c r="N297" s="47"/>
      <c r="O297" s="47"/>
      <c r="P297" s="47"/>
      <c r="Q297" s="47"/>
      <c r="R297" s="48"/>
      <c r="T297" s="197"/>
      <c r="U297" s="47"/>
      <c r="V297" s="47"/>
      <c r="W297" s="47"/>
      <c r="X297" s="47"/>
      <c r="Y297" s="47"/>
      <c r="Z297" s="47"/>
      <c r="AA297" s="100"/>
      <c r="AT297" s="21" t="s">
        <v>312</v>
      </c>
      <c r="AU297" s="21" t="s">
        <v>96</v>
      </c>
    </row>
    <row r="298" s="1" customFormat="1" ht="38.25" customHeight="1">
      <c r="B298" s="46"/>
      <c r="C298" s="250" t="s">
        <v>1552</v>
      </c>
      <c r="D298" s="250" t="s">
        <v>306</v>
      </c>
      <c r="E298" s="251" t="s">
        <v>1543</v>
      </c>
      <c r="F298" s="252" t="s">
        <v>1544</v>
      </c>
      <c r="G298" s="252"/>
      <c r="H298" s="252"/>
      <c r="I298" s="252"/>
      <c r="J298" s="253" t="s">
        <v>304</v>
      </c>
      <c r="K298" s="254">
        <v>36.399000000000001</v>
      </c>
      <c r="L298" s="255">
        <v>0</v>
      </c>
      <c r="M298" s="256"/>
      <c r="N298" s="257">
        <f>ROUND(L298*K298,2)</f>
        <v>0</v>
      </c>
      <c r="O298" s="235"/>
      <c r="P298" s="235"/>
      <c r="Q298" s="235"/>
      <c r="R298" s="48"/>
      <c r="T298" s="236" t="s">
        <v>22</v>
      </c>
      <c r="U298" s="56" t="s">
        <v>46</v>
      </c>
      <c r="V298" s="47"/>
      <c r="W298" s="237">
        <f>V298*K298</f>
        <v>0</v>
      </c>
      <c r="X298" s="237">
        <v>0</v>
      </c>
      <c r="Y298" s="237">
        <f>X298*K298</f>
        <v>0</v>
      </c>
      <c r="Z298" s="237">
        <v>0</v>
      </c>
      <c r="AA298" s="238">
        <f>Z298*K298</f>
        <v>0</v>
      </c>
      <c r="AR298" s="21" t="s">
        <v>531</v>
      </c>
      <c r="AT298" s="21" t="s">
        <v>306</v>
      </c>
      <c r="AU298" s="21" t="s">
        <v>96</v>
      </c>
      <c r="AY298" s="21" t="s">
        <v>191</v>
      </c>
      <c r="BE298" s="152">
        <f>IF(U298="základní",N298,0)</f>
        <v>0</v>
      </c>
      <c r="BF298" s="152">
        <f>IF(U298="snížená",N298,0)</f>
        <v>0</v>
      </c>
      <c r="BG298" s="152">
        <f>IF(U298="zákl. přenesená",N298,0)</f>
        <v>0</v>
      </c>
      <c r="BH298" s="152">
        <f>IF(U298="sníž. přenesená",N298,0)</f>
        <v>0</v>
      </c>
      <c r="BI298" s="152">
        <f>IF(U298="nulová",N298,0)</f>
        <v>0</v>
      </c>
      <c r="BJ298" s="21" t="s">
        <v>89</v>
      </c>
      <c r="BK298" s="152">
        <f>ROUND(L298*K298,2)</f>
        <v>0</v>
      </c>
      <c r="BL298" s="21" t="s">
        <v>251</v>
      </c>
      <c r="BM298" s="21" t="s">
        <v>1553</v>
      </c>
    </row>
    <row r="299" s="1" customFormat="1" ht="24" customHeight="1">
      <c r="B299" s="46"/>
      <c r="C299" s="47"/>
      <c r="D299" s="47"/>
      <c r="E299" s="47"/>
      <c r="F299" s="258" t="s">
        <v>1546</v>
      </c>
      <c r="G299" s="67"/>
      <c r="H299" s="67"/>
      <c r="I299" s="67"/>
      <c r="J299" s="47"/>
      <c r="K299" s="47"/>
      <c r="L299" s="47"/>
      <c r="M299" s="47"/>
      <c r="N299" s="47"/>
      <c r="O299" s="47"/>
      <c r="P299" s="47"/>
      <c r="Q299" s="47"/>
      <c r="R299" s="48"/>
      <c r="T299" s="197"/>
      <c r="U299" s="47"/>
      <c r="V299" s="47"/>
      <c r="W299" s="47"/>
      <c r="X299" s="47"/>
      <c r="Y299" s="47"/>
      <c r="Z299" s="47"/>
      <c r="AA299" s="100"/>
      <c r="AT299" s="21" t="s">
        <v>312</v>
      </c>
      <c r="AU299" s="21" t="s">
        <v>96</v>
      </c>
    </row>
    <row r="300" s="1" customFormat="1" ht="16.5" customHeight="1">
      <c r="B300" s="46"/>
      <c r="C300" s="228" t="s">
        <v>1554</v>
      </c>
      <c r="D300" s="228" t="s">
        <v>192</v>
      </c>
      <c r="E300" s="229" t="s">
        <v>1555</v>
      </c>
      <c r="F300" s="230" t="s">
        <v>1556</v>
      </c>
      <c r="G300" s="230"/>
      <c r="H300" s="230"/>
      <c r="I300" s="230"/>
      <c r="J300" s="231" t="s">
        <v>304</v>
      </c>
      <c r="K300" s="232">
        <v>36.978000000000002</v>
      </c>
      <c r="L300" s="233">
        <v>0</v>
      </c>
      <c r="M300" s="234"/>
      <c r="N300" s="235">
        <f>ROUND(L300*K300,2)</f>
        <v>0</v>
      </c>
      <c r="O300" s="235"/>
      <c r="P300" s="235"/>
      <c r="Q300" s="235"/>
      <c r="R300" s="48"/>
      <c r="T300" s="236" t="s">
        <v>22</v>
      </c>
      <c r="U300" s="56" t="s">
        <v>46</v>
      </c>
      <c r="V300" s="47"/>
      <c r="W300" s="237">
        <f>V300*K300</f>
        <v>0</v>
      </c>
      <c r="X300" s="237">
        <v>0.00029999999999999997</v>
      </c>
      <c r="Y300" s="237">
        <f>X300*K300</f>
        <v>0</v>
      </c>
      <c r="Z300" s="237">
        <v>0</v>
      </c>
      <c r="AA300" s="238">
        <f>Z300*K300</f>
        <v>0</v>
      </c>
      <c r="AR300" s="21" t="s">
        <v>251</v>
      </c>
      <c r="AT300" s="21" t="s">
        <v>192</v>
      </c>
      <c r="AU300" s="21" t="s">
        <v>96</v>
      </c>
      <c r="AY300" s="21" t="s">
        <v>191</v>
      </c>
      <c r="BE300" s="152">
        <f>IF(U300="základní",N300,0)</f>
        <v>0</v>
      </c>
      <c r="BF300" s="152">
        <f>IF(U300="snížená",N300,0)</f>
        <v>0</v>
      </c>
      <c r="BG300" s="152">
        <f>IF(U300="zákl. přenesená",N300,0)</f>
        <v>0</v>
      </c>
      <c r="BH300" s="152">
        <f>IF(U300="sníž. přenesená",N300,0)</f>
        <v>0</v>
      </c>
      <c r="BI300" s="152">
        <f>IF(U300="nulová",N300,0)</f>
        <v>0</v>
      </c>
      <c r="BJ300" s="21" t="s">
        <v>89</v>
      </c>
      <c r="BK300" s="152">
        <f>ROUND(L300*K300,2)</f>
        <v>0</v>
      </c>
      <c r="BL300" s="21" t="s">
        <v>251</v>
      </c>
      <c r="BM300" s="21" t="s">
        <v>1557</v>
      </c>
    </row>
    <row r="301" s="1" customFormat="1" ht="24" customHeight="1">
      <c r="B301" s="46"/>
      <c r="C301" s="47"/>
      <c r="D301" s="47"/>
      <c r="E301" s="47"/>
      <c r="F301" s="258" t="s">
        <v>1551</v>
      </c>
      <c r="G301" s="67"/>
      <c r="H301" s="67"/>
      <c r="I301" s="67"/>
      <c r="J301" s="47"/>
      <c r="K301" s="47"/>
      <c r="L301" s="47"/>
      <c r="M301" s="47"/>
      <c r="N301" s="47"/>
      <c r="O301" s="47"/>
      <c r="P301" s="47"/>
      <c r="Q301" s="47"/>
      <c r="R301" s="48"/>
      <c r="T301" s="197"/>
      <c r="U301" s="47"/>
      <c r="V301" s="47"/>
      <c r="W301" s="47"/>
      <c r="X301" s="47"/>
      <c r="Y301" s="47"/>
      <c r="Z301" s="47"/>
      <c r="AA301" s="100"/>
      <c r="AT301" s="21" t="s">
        <v>312</v>
      </c>
      <c r="AU301" s="21" t="s">
        <v>96</v>
      </c>
    </row>
    <row r="302" s="1" customFormat="1" ht="16.5" customHeight="1">
      <c r="B302" s="46"/>
      <c r="C302" s="228" t="s">
        <v>1558</v>
      </c>
      <c r="D302" s="228" t="s">
        <v>192</v>
      </c>
      <c r="E302" s="229" t="s">
        <v>1559</v>
      </c>
      <c r="F302" s="230" t="s">
        <v>1560</v>
      </c>
      <c r="G302" s="230"/>
      <c r="H302" s="230"/>
      <c r="I302" s="230"/>
      <c r="J302" s="231" t="s">
        <v>688</v>
      </c>
      <c r="K302" s="232">
        <v>87</v>
      </c>
      <c r="L302" s="233">
        <v>0</v>
      </c>
      <c r="M302" s="234"/>
      <c r="N302" s="235">
        <f>ROUND(L302*K302,2)</f>
        <v>0</v>
      </c>
      <c r="O302" s="235"/>
      <c r="P302" s="235"/>
      <c r="Q302" s="235"/>
      <c r="R302" s="48"/>
      <c r="T302" s="236" t="s">
        <v>22</v>
      </c>
      <c r="U302" s="56" t="s">
        <v>46</v>
      </c>
      <c r="V302" s="47"/>
      <c r="W302" s="237">
        <f>V302*K302</f>
        <v>0</v>
      </c>
      <c r="X302" s="237">
        <v>0</v>
      </c>
      <c r="Y302" s="237">
        <f>X302*K302</f>
        <v>0</v>
      </c>
      <c r="Z302" s="237">
        <v>0</v>
      </c>
      <c r="AA302" s="238">
        <f>Z302*K302</f>
        <v>0</v>
      </c>
      <c r="AR302" s="21" t="s">
        <v>251</v>
      </c>
      <c r="AT302" s="21" t="s">
        <v>192</v>
      </c>
      <c r="AU302" s="21" t="s">
        <v>96</v>
      </c>
      <c r="AY302" s="21" t="s">
        <v>191</v>
      </c>
      <c r="BE302" s="152">
        <f>IF(U302="základní",N302,0)</f>
        <v>0</v>
      </c>
      <c r="BF302" s="152">
        <f>IF(U302="snížená",N302,0)</f>
        <v>0</v>
      </c>
      <c r="BG302" s="152">
        <f>IF(U302="zákl. přenesená",N302,0)</f>
        <v>0</v>
      </c>
      <c r="BH302" s="152">
        <f>IF(U302="sníž. přenesená",N302,0)</f>
        <v>0</v>
      </c>
      <c r="BI302" s="152">
        <f>IF(U302="nulová",N302,0)</f>
        <v>0</v>
      </c>
      <c r="BJ302" s="21" t="s">
        <v>89</v>
      </c>
      <c r="BK302" s="152">
        <f>ROUND(L302*K302,2)</f>
        <v>0</v>
      </c>
      <c r="BL302" s="21" t="s">
        <v>251</v>
      </c>
      <c r="BM302" s="21" t="s">
        <v>1561</v>
      </c>
    </row>
    <row r="303" s="1" customFormat="1" ht="16.5" customHeight="1">
      <c r="B303" s="46"/>
      <c r="C303" s="47"/>
      <c r="D303" s="47"/>
      <c r="E303" s="47"/>
      <c r="F303" s="258" t="s">
        <v>1562</v>
      </c>
      <c r="G303" s="67"/>
      <c r="H303" s="67"/>
      <c r="I303" s="67"/>
      <c r="J303" s="47"/>
      <c r="K303" s="47"/>
      <c r="L303" s="47"/>
      <c r="M303" s="47"/>
      <c r="N303" s="47"/>
      <c r="O303" s="47"/>
      <c r="P303" s="47"/>
      <c r="Q303" s="47"/>
      <c r="R303" s="48"/>
      <c r="T303" s="197"/>
      <c r="U303" s="47"/>
      <c r="V303" s="47"/>
      <c r="W303" s="47"/>
      <c r="X303" s="47"/>
      <c r="Y303" s="47"/>
      <c r="Z303" s="47"/>
      <c r="AA303" s="100"/>
      <c r="AT303" s="21" t="s">
        <v>312</v>
      </c>
      <c r="AU303" s="21" t="s">
        <v>96</v>
      </c>
    </row>
    <row r="304" s="1" customFormat="1" ht="25.5" customHeight="1">
      <c r="B304" s="46"/>
      <c r="C304" s="228" t="s">
        <v>1563</v>
      </c>
      <c r="D304" s="228" t="s">
        <v>192</v>
      </c>
      <c r="E304" s="229" t="s">
        <v>1564</v>
      </c>
      <c r="F304" s="230" t="s">
        <v>1565</v>
      </c>
      <c r="G304" s="230"/>
      <c r="H304" s="230"/>
      <c r="I304" s="230"/>
      <c r="J304" s="231" t="s">
        <v>304</v>
      </c>
      <c r="K304" s="232">
        <v>15.795</v>
      </c>
      <c r="L304" s="233">
        <v>0</v>
      </c>
      <c r="M304" s="234"/>
      <c r="N304" s="235">
        <f>ROUND(L304*K304,2)</f>
        <v>0</v>
      </c>
      <c r="O304" s="235"/>
      <c r="P304" s="235"/>
      <c r="Q304" s="235"/>
      <c r="R304" s="48"/>
      <c r="T304" s="236" t="s">
        <v>22</v>
      </c>
      <c r="U304" s="56" t="s">
        <v>46</v>
      </c>
      <c r="V304" s="47"/>
      <c r="W304" s="237">
        <f>V304*K304</f>
        <v>0</v>
      </c>
      <c r="X304" s="237">
        <v>0.0077000000000000002</v>
      </c>
      <c r="Y304" s="237">
        <f>X304*K304</f>
        <v>0</v>
      </c>
      <c r="Z304" s="237">
        <v>0</v>
      </c>
      <c r="AA304" s="238">
        <f>Z304*K304</f>
        <v>0</v>
      </c>
      <c r="AR304" s="21" t="s">
        <v>251</v>
      </c>
      <c r="AT304" s="21" t="s">
        <v>192</v>
      </c>
      <c r="AU304" s="21" t="s">
        <v>96</v>
      </c>
      <c r="AY304" s="21" t="s">
        <v>191</v>
      </c>
      <c r="BE304" s="152">
        <f>IF(U304="základní",N304,0)</f>
        <v>0</v>
      </c>
      <c r="BF304" s="152">
        <f>IF(U304="snížená",N304,0)</f>
        <v>0</v>
      </c>
      <c r="BG304" s="152">
        <f>IF(U304="zákl. přenesená",N304,0)</f>
        <v>0</v>
      </c>
      <c r="BH304" s="152">
        <f>IF(U304="sníž. přenesená",N304,0)</f>
        <v>0</v>
      </c>
      <c r="BI304" s="152">
        <f>IF(U304="nulová",N304,0)</f>
        <v>0</v>
      </c>
      <c r="BJ304" s="21" t="s">
        <v>89</v>
      </c>
      <c r="BK304" s="152">
        <f>ROUND(L304*K304,2)</f>
        <v>0</v>
      </c>
      <c r="BL304" s="21" t="s">
        <v>251</v>
      </c>
      <c r="BM304" s="21" t="s">
        <v>1566</v>
      </c>
    </row>
    <row r="305" s="1" customFormat="1" ht="16.5" customHeight="1">
      <c r="B305" s="46"/>
      <c r="C305" s="47"/>
      <c r="D305" s="47"/>
      <c r="E305" s="47"/>
      <c r="F305" s="258" t="s">
        <v>1328</v>
      </c>
      <c r="G305" s="67"/>
      <c r="H305" s="67"/>
      <c r="I305" s="67"/>
      <c r="J305" s="47"/>
      <c r="K305" s="47"/>
      <c r="L305" s="47"/>
      <c r="M305" s="47"/>
      <c r="N305" s="47"/>
      <c r="O305" s="47"/>
      <c r="P305" s="47"/>
      <c r="Q305" s="47"/>
      <c r="R305" s="48"/>
      <c r="T305" s="197"/>
      <c r="U305" s="47"/>
      <c r="V305" s="47"/>
      <c r="W305" s="47"/>
      <c r="X305" s="47"/>
      <c r="Y305" s="47"/>
      <c r="Z305" s="47"/>
      <c r="AA305" s="100"/>
      <c r="AT305" s="21" t="s">
        <v>312</v>
      </c>
      <c r="AU305" s="21" t="s">
        <v>96</v>
      </c>
    </row>
    <row r="306" s="1" customFormat="1" ht="38.25" customHeight="1">
      <c r="B306" s="46"/>
      <c r="C306" s="228" t="s">
        <v>1567</v>
      </c>
      <c r="D306" s="228" t="s">
        <v>192</v>
      </c>
      <c r="E306" s="229" t="s">
        <v>1568</v>
      </c>
      <c r="F306" s="230" t="s">
        <v>1569</v>
      </c>
      <c r="G306" s="230"/>
      <c r="H306" s="230"/>
      <c r="I306" s="230"/>
      <c r="J306" s="231" t="s">
        <v>304</v>
      </c>
      <c r="K306" s="232">
        <v>94.769999999999996</v>
      </c>
      <c r="L306" s="233">
        <v>0</v>
      </c>
      <c r="M306" s="234"/>
      <c r="N306" s="235">
        <f>ROUND(L306*K306,2)</f>
        <v>0</v>
      </c>
      <c r="O306" s="235"/>
      <c r="P306" s="235"/>
      <c r="Q306" s="235"/>
      <c r="R306" s="48"/>
      <c r="T306" s="236" t="s">
        <v>22</v>
      </c>
      <c r="U306" s="56" t="s">
        <v>46</v>
      </c>
      <c r="V306" s="47"/>
      <c r="W306" s="237">
        <f>V306*K306</f>
        <v>0</v>
      </c>
      <c r="X306" s="237">
        <v>0.0019300000000000001</v>
      </c>
      <c r="Y306" s="237">
        <f>X306*K306</f>
        <v>0</v>
      </c>
      <c r="Z306" s="237">
        <v>0</v>
      </c>
      <c r="AA306" s="238">
        <f>Z306*K306</f>
        <v>0</v>
      </c>
      <c r="AR306" s="21" t="s">
        <v>251</v>
      </c>
      <c r="AT306" s="21" t="s">
        <v>192</v>
      </c>
      <c r="AU306" s="21" t="s">
        <v>96</v>
      </c>
      <c r="AY306" s="21" t="s">
        <v>191</v>
      </c>
      <c r="BE306" s="152">
        <f>IF(U306="základní",N306,0)</f>
        <v>0</v>
      </c>
      <c r="BF306" s="152">
        <f>IF(U306="snížená",N306,0)</f>
        <v>0</v>
      </c>
      <c r="BG306" s="152">
        <f>IF(U306="zákl. přenesená",N306,0)</f>
        <v>0</v>
      </c>
      <c r="BH306" s="152">
        <f>IF(U306="sníž. přenesená",N306,0)</f>
        <v>0</v>
      </c>
      <c r="BI306" s="152">
        <f>IF(U306="nulová",N306,0)</f>
        <v>0</v>
      </c>
      <c r="BJ306" s="21" t="s">
        <v>89</v>
      </c>
      <c r="BK306" s="152">
        <f>ROUND(L306*K306,2)</f>
        <v>0</v>
      </c>
      <c r="BL306" s="21" t="s">
        <v>251</v>
      </c>
      <c r="BM306" s="21" t="s">
        <v>1570</v>
      </c>
    </row>
    <row r="307" s="1" customFormat="1" ht="25.5" customHeight="1">
      <c r="B307" s="46"/>
      <c r="C307" s="228" t="s">
        <v>1571</v>
      </c>
      <c r="D307" s="228" t="s">
        <v>192</v>
      </c>
      <c r="E307" s="229" t="s">
        <v>1572</v>
      </c>
      <c r="F307" s="230" t="s">
        <v>1573</v>
      </c>
      <c r="G307" s="230"/>
      <c r="H307" s="230"/>
      <c r="I307" s="230"/>
      <c r="J307" s="231" t="s">
        <v>309</v>
      </c>
      <c r="K307" s="232">
        <v>0.63800000000000001</v>
      </c>
      <c r="L307" s="233">
        <v>0</v>
      </c>
      <c r="M307" s="234"/>
      <c r="N307" s="235">
        <f>ROUND(L307*K307,2)</f>
        <v>0</v>
      </c>
      <c r="O307" s="235"/>
      <c r="P307" s="235"/>
      <c r="Q307" s="235"/>
      <c r="R307" s="48"/>
      <c r="T307" s="236" t="s">
        <v>22</v>
      </c>
      <c r="U307" s="56" t="s">
        <v>46</v>
      </c>
      <c r="V307" s="47"/>
      <c r="W307" s="237">
        <f>V307*K307</f>
        <v>0</v>
      </c>
      <c r="X307" s="237">
        <v>0</v>
      </c>
      <c r="Y307" s="237">
        <f>X307*K307</f>
        <v>0</v>
      </c>
      <c r="Z307" s="237">
        <v>0</v>
      </c>
      <c r="AA307" s="238">
        <f>Z307*K307</f>
        <v>0</v>
      </c>
      <c r="AR307" s="21" t="s">
        <v>251</v>
      </c>
      <c r="AT307" s="21" t="s">
        <v>192</v>
      </c>
      <c r="AU307" s="21" t="s">
        <v>96</v>
      </c>
      <c r="AY307" s="21" t="s">
        <v>191</v>
      </c>
      <c r="BE307" s="152">
        <f>IF(U307="základní",N307,0)</f>
        <v>0</v>
      </c>
      <c r="BF307" s="152">
        <f>IF(U307="snížená",N307,0)</f>
        <v>0</v>
      </c>
      <c r="BG307" s="152">
        <f>IF(U307="zákl. přenesená",N307,0)</f>
        <v>0</v>
      </c>
      <c r="BH307" s="152">
        <f>IF(U307="sníž. přenesená",N307,0)</f>
        <v>0</v>
      </c>
      <c r="BI307" s="152">
        <f>IF(U307="nulová",N307,0)</f>
        <v>0</v>
      </c>
      <c r="BJ307" s="21" t="s">
        <v>89</v>
      </c>
      <c r="BK307" s="152">
        <f>ROUND(L307*K307,2)</f>
        <v>0</v>
      </c>
      <c r="BL307" s="21" t="s">
        <v>251</v>
      </c>
      <c r="BM307" s="21" t="s">
        <v>1574</v>
      </c>
    </row>
    <row r="308" s="10" customFormat="1" ht="29.88" customHeight="1">
      <c r="B308" s="215"/>
      <c r="C308" s="216"/>
      <c r="D308" s="225" t="s">
        <v>1261</v>
      </c>
      <c r="E308" s="225"/>
      <c r="F308" s="225"/>
      <c r="G308" s="225"/>
      <c r="H308" s="225"/>
      <c r="I308" s="225"/>
      <c r="J308" s="225"/>
      <c r="K308" s="225"/>
      <c r="L308" s="225"/>
      <c r="M308" s="225"/>
      <c r="N308" s="239">
        <f>BK308</f>
        <v>0</v>
      </c>
      <c r="O308" s="240"/>
      <c r="P308" s="240"/>
      <c r="Q308" s="240"/>
      <c r="R308" s="218"/>
      <c r="T308" s="219"/>
      <c r="U308" s="216"/>
      <c r="V308" s="216"/>
      <c r="W308" s="220">
        <f>SUM(W309:W329)</f>
        <v>0</v>
      </c>
      <c r="X308" s="216"/>
      <c r="Y308" s="220">
        <f>SUM(Y309:Y329)</f>
        <v>0</v>
      </c>
      <c r="Z308" s="216"/>
      <c r="AA308" s="221">
        <f>SUM(AA309:AA329)</f>
        <v>0</v>
      </c>
      <c r="AR308" s="222" t="s">
        <v>96</v>
      </c>
      <c r="AT308" s="223" t="s">
        <v>80</v>
      </c>
      <c r="AU308" s="223" t="s">
        <v>89</v>
      </c>
      <c r="AY308" s="222" t="s">
        <v>191</v>
      </c>
      <c r="BK308" s="224">
        <f>SUM(BK309:BK329)</f>
        <v>0</v>
      </c>
    </row>
    <row r="309" s="1" customFormat="1" ht="25.5" customHeight="1">
      <c r="B309" s="46"/>
      <c r="C309" s="228" t="s">
        <v>1575</v>
      </c>
      <c r="D309" s="228" t="s">
        <v>192</v>
      </c>
      <c r="E309" s="229" t="s">
        <v>1576</v>
      </c>
      <c r="F309" s="230" t="s">
        <v>1577</v>
      </c>
      <c r="G309" s="230"/>
      <c r="H309" s="230"/>
      <c r="I309" s="230"/>
      <c r="J309" s="231" t="s">
        <v>304</v>
      </c>
      <c r="K309" s="232">
        <v>330.80799999999999</v>
      </c>
      <c r="L309" s="233">
        <v>0</v>
      </c>
      <c r="M309" s="234"/>
      <c r="N309" s="235">
        <f>ROUND(L309*K309,2)</f>
        <v>0</v>
      </c>
      <c r="O309" s="235"/>
      <c r="P309" s="235"/>
      <c r="Q309" s="235"/>
      <c r="R309" s="48"/>
      <c r="T309" s="236" t="s">
        <v>22</v>
      </c>
      <c r="U309" s="56" t="s">
        <v>46</v>
      </c>
      <c r="V309" s="47"/>
      <c r="W309" s="237">
        <f>V309*K309</f>
        <v>0</v>
      </c>
      <c r="X309" s="237">
        <v>0</v>
      </c>
      <c r="Y309" s="237">
        <f>X309*K309</f>
        <v>0</v>
      </c>
      <c r="Z309" s="237">
        <v>0</v>
      </c>
      <c r="AA309" s="238">
        <f>Z309*K309</f>
        <v>0</v>
      </c>
      <c r="AR309" s="21" t="s">
        <v>251</v>
      </c>
      <c r="AT309" s="21" t="s">
        <v>192</v>
      </c>
      <c r="AU309" s="21" t="s">
        <v>96</v>
      </c>
      <c r="AY309" s="21" t="s">
        <v>191</v>
      </c>
      <c r="BE309" s="152">
        <f>IF(U309="základní",N309,0)</f>
        <v>0</v>
      </c>
      <c r="BF309" s="152">
        <f>IF(U309="snížená",N309,0)</f>
        <v>0</v>
      </c>
      <c r="BG309" s="152">
        <f>IF(U309="zákl. přenesená",N309,0)</f>
        <v>0</v>
      </c>
      <c r="BH309" s="152">
        <f>IF(U309="sníž. přenesená",N309,0)</f>
        <v>0</v>
      </c>
      <c r="BI309" s="152">
        <f>IF(U309="nulová",N309,0)</f>
        <v>0</v>
      </c>
      <c r="BJ309" s="21" t="s">
        <v>89</v>
      </c>
      <c r="BK309" s="152">
        <f>ROUND(L309*K309,2)</f>
        <v>0</v>
      </c>
      <c r="BL309" s="21" t="s">
        <v>251</v>
      </c>
      <c r="BM309" s="21" t="s">
        <v>1578</v>
      </c>
    </row>
    <row r="310" s="1" customFormat="1" ht="24" customHeight="1">
      <c r="B310" s="46"/>
      <c r="C310" s="47"/>
      <c r="D310" s="47"/>
      <c r="E310" s="47"/>
      <c r="F310" s="258" t="s">
        <v>1579</v>
      </c>
      <c r="G310" s="67"/>
      <c r="H310" s="67"/>
      <c r="I310" s="67"/>
      <c r="J310" s="47"/>
      <c r="K310" s="47"/>
      <c r="L310" s="47"/>
      <c r="M310" s="47"/>
      <c r="N310" s="47"/>
      <c r="O310" s="47"/>
      <c r="P310" s="47"/>
      <c r="Q310" s="47"/>
      <c r="R310" s="48"/>
      <c r="T310" s="197"/>
      <c r="U310" s="47"/>
      <c r="V310" s="47"/>
      <c r="W310" s="47"/>
      <c r="X310" s="47"/>
      <c r="Y310" s="47"/>
      <c r="Z310" s="47"/>
      <c r="AA310" s="100"/>
      <c r="AT310" s="21" t="s">
        <v>312</v>
      </c>
      <c r="AU310" s="21" t="s">
        <v>96</v>
      </c>
    </row>
    <row r="311" s="1" customFormat="1" ht="25.5" customHeight="1">
      <c r="B311" s="46"/>
      <c r="C311" s="228" t="s">
        <v>1580</v>
      </c>
      <c r="D311" s="228" t="s">
        <v>192</v>
      </c>
      <c r="E311" s="229" t="s">
        <v>1581</v>
      </c>
      <c r="F311" s="230" t="s">
        <v>1582</v>
      </c>
      <c r="G311" s="230"/>
      <c r="H311" s="230"/>
      <c r="I311" s="230"/>
      <c r="J311" s="231" t="s">
        <v>348</v>
      </c>
      <c r="K311" s="232">
        <v>172.77000000000001</v>
      </c>
      <c r="L311" s="233">
        <v>0</v>
      </c>
      <c r="M311" s="234"/>
      <c r="N311" s="235">
        <f>ROUND(L311*K311,2)</f>
        <v>0</v>
      </c>
      <c r="O311" s="235"/>
      <c r="P311" s="235"/>
      <c r="Q311" s="235"/>
      <c r="R311" s="48"/>
      <c r="T311" s="236" t="s">
        <v>22</v>
      </c>
      <c r="U311" s="56" t="s">
        <v>46</v>
      </c>
      <c r="V311" s="47"/>
      <c r="W311" s="237">
        <f>V311*K311</f>
        <v>0</v>
      </c>
      <c r="X311" s="237">
        <v>2.0000000000000002E-05</v>
      </c>
      <c r="Y311" s="237">
        <f>X311*K311</f>
        <v>0</v>
      </c>
      <c r="Z311" s="237">
        <v>0</v>
      </c>
      <c r="AA311" s="238">
        <f>Z311*K311</f>
        <v>0</v>
      </c>
      <c r="AR311" s="21" t="s">
        <v>251</v>
      </c>
      <c r="AT311" s="21" t="s">
        <v>192</v>
      </c>
      <c r="AU311" s="21" t="s">
        <v>96</v>
      </c>
      <c r="AY311" s="21" t="s">
        <v>191</v>
      </c>
      <c r="BE311" s="152">
        <f>IF(U311="základní",N311,0)</f>
        <v>0</v>
      </c>
      <c r="BF311" s="152">
        <f>IF(U311="snížená",N311,0)</f>
        <v>0</v>
      </c>
      <c r="BG311" s="152">
        <f>IF(U311="zákl. přenesená",N311,0)</f>
        <v>0</v>
      </c>
      <c r="BH311" s="152">
        <f>IF(U311="sníž. přenesená",N311,0)</f>
        <v>0</v>
      </c>
      <c r="BI311" s="152">
        <f>IF(U311="nulová",N311,0)</f>
        <v>0</v>
      </c>
      <c r="BJ311" s="21" t="s">
        <v>89</v>
      </c>
      <c r="BK311" s="152">
        <f>ROUND(L311*K311,2)</f>
        <v>0</v>
      </c>
      <c r="BL311" s="21" t="s">
        <v>251</v>
      </c>
      <c r="BM311" s="21" t="s">
        <v>1583</v>
      </c>
    </row>
    <row r="312" s="1" customFormat="1" ht="24" customHeight="1">
      <c r="B312" s="46"/>
      <c r="C312" s="47"/>
      <c r="D312" s="47"/>
      <c r="E312" s="47"/>
      <c r="F312" s="258" t="s">
        <v>1579</v>
      </c>
      <c r="G312" s="67"/>
      <c r="H312" s="67"/>
      <c r="I312" s="67"/>
      <c r="J312" s="47"/>
      <c r="K312" s="47"/>
      <c r="L312" s="47"/>
      <c r="M312" s="47"/>
      <c r="N312" s="47"/>
      <c r="O312" s="47"/>
      <c r="P312" s="47"/>
      <c r="Q312" s="47"/>
      <c r="R312" s="48"/>
      <c r="T312" s="197"/>
      <c r="U312" s="47"/>
      <c r="V312" s="47"/>
      <c r="W312" s="47"/>
      <c r="X312" s="47"/>
      <c r="Y312" s="47"/>
      <c r="Z312" s="47"/>
      <c r="AA312" s="100"/>
      <c r="AT312" s="21" t="s">
        <v>312</v>
      </c>
      <c r="AU312" s="21" t="s">
        <v>96</v>
      </c>
    </row>
    <row r="313" s="1" customFormat="1" ht="25.5" customHeight="1">
      <c r="B313" s="46"/>
      <c r="C313" s="228" t="s">
        <v>1584</v>
      </c>
      <c r="D313" s="228" t="s">
        <v>192</v>
      </c>
      <c r="E313" s="229" t="s">
        <v>1585</v>
      </c>
      <c r="F313" s="230" t="s">
        <v>1586</v>
      </c>
      <c r="G313" s="230"/>
      <c r="H313" s="230"/>
      <c r="I313" s="230"/>
      <c r="J313" s="231" t="s">
        <v>304</v>
      </c>
      <c r="K313" s="232">
        <v>322.10500000000002</v>
      </c>
      <c r="L313" s="233">
        <v>0</v>
      </c>
      <c r="M313" s="234"/>
      <c r="N313" s="235">
        <f>ROUND(L313*K313,2)</f>
        <v>0</v>
      </c>
      <c r="O313" s="235"/>
      <c r="P313" s="235"/>
      <c r="Q313" s="235"/>
      <c r="R313" s="48"/>
      <c r="T313" s="236" t="s">
        <v>22</v>
      </c>
      <c r="U313" s="56" t="s">
        <v>46</v>
      </c>
      <c r="V313" s="47"/>
      <c r="W313" s="237">
        <f>V313*K313</f>
        <v>0</v>
      </c>
      <c r="X313" s="237">
        <v>0.00055000000000000003</v>
      </c>
      <c r="Y313" s="237">
        <f>X313*K313</f>
        <v>0</v>
      </c>
      <c r="Z313" s="237">
        <v>0</v>
      </c>
      <c r="AA313" s="238">
        <f>Z313*K313</f>
        <v>0</v>
      </c>
      <c r="AR313" s="21" t="s">
        <v>251</v>
      </c>
      <c r="AT313" s="21" t="s">
        <v>192</v>
      </c>
      <c r="AU313" s="21" t="s">
        <v>96</v>
      </c>
      <c r="AY313" s="21" t="s">
        <v>191</v>
      </c>
      <c r="BE313" s="152">
        <f>IF(U313="základní",N313,0)</f>
        <v>0</v>
      </c>
      <c r="BF313" s="152">
        <f>IF(U313="snížená",N313,0)</f>
        <v>0</v>
      </c>
      <c r="BG313" s="152">
        <f>IF(U313="zákl. přenesená",N313,0)</f>
        <v>0</v>
      </c>
      <c r="BH313" s="152">
        <f>IF(U313="sníž. přenesená",N313,0)</f>
        <v>0</v>
      </c>
      <c r="BI313" s="152">
        <f>IF(U313="nulová",N313,0)</f>
        <v>0</v>
      </c>
      <c r="BJ313" s="21" t="s">
        <v>89</v>
      </c>
      <c r="BK313" s="152">
        <f>ROUND(L313*K313,2)</f>
        <v>0</v>
      </c>
      <c r="BL313" s="21" t="s">
        <v>251</v>
      </c>
      <c r="BM313" s="21" t="s">
        <v>1587</v>
      </c>
    </row>
    <row r="314" s="1" customFormat="1" ht="36" customHeight="1">
      <c r="B314" s="46"/>
      <c r="C314" s="47"/>
      <c r="D314" s="47"/>
      <c r="E314" s="47"/>
      <c r="F314" s="258" t="s">
        <v>1588</v>
      </c>
      <c r="G314" s="67"/>
      <c r="H314" s="67"/>
      <c r="I314" s="67"/>
      <c r="J314" s="47"/>
      <c r="K314" s="47"/>
      <c r="L314" s="47"/>
      <c r="M314" s="47"/>
      <c r="N314" s="47"/>
      <c r="O314" s="47"/>
      <c r="P314" s="47"/>
      <c r="Q314" s="47"/>
      <c r="R314" s="48"/>
      <c r="T314" s="197"/>
      <c r="U314" s="47"/>
      <c r="V314" s="47"/>
      <c r="W314" s="47"/>
      <c r="X314" s="47"/>
      <c r="Y314" s="47"/>
      <c r="Z314" s="47"/>
      <c r="AA314" s="100"/>
      <c r="AT314" s="21" t="s">
        <v>312</v>
      </c>
      <c r="AU314" s="21" t="s">
        <v>96</v>
      </c>
    </row>
    <row r="315" s="1" customFormat="1" ht="25.5" customHeight="1">
      <c r="B315" s="46"/>
      <c r="C315" s="228" t="s">
        <v>1589</v>
      </c>
      <c r="D315" s="228" t="s">
        <v>192</v>
      </c>
      <c r="E315" s="229" t="s">
        <v>1590</v>
      </c>
      <c r="F315" s="230" t="s">
        <v>1591</v>
      </c>
      <c r="G315" s="230"/>
      <c r="H315" s="230"/>
      <c r="I315" s="230"/>
      <c r="J315" s="231" t="s">
        <v>304</v>
      </c>
      <c r="K315" s="232">
        <v>8.7029999999999994</v>
      </c>
      <c r="L315" s="233">
        <v>0</v>
      </c>
      <c r="M315" s="234"/>
      <c r="N315" s="235">
        <f>ROUND(L315*K315,2)</f>
        <v>0</v>
      </c>
      <c r="O315" s="235"/>
      <c r="P315" s="235"/>
      <c r="Q315" s="235"/>
      <c r="R315" s="48"/>
      <c r="T315" s="236" t="s">
        <v>22</v>
      </c>
      <c r="U315" s="56" t="s">
        <v>46</v>
      </c>
      <c r="V315" s="47"/>
      <c r="W315" s="237">
        <f>V315*K315</f>
        <v>0</v>
      </c>
      <c r="X315" s="237">
        <v>0.00058</v>
      </c>
      <c r="Y315" s="237">
        <f>X315*K315</f>
        <v>0</v>
      </c>
      <c r="Z315" s="237">
        <v>0</v>
      </c>
      <c r="AA315" s="238">
        <f>Z315*K315</f>
        <v>0</v>
      </c>
      <c r="AR315" s="21" t="s">
        <v>251</v>
      </c>
      <c r="AT315" s="21" t="s">
        <v>192</v>
      </c>
      <c r="AU315" s="21" t="s">
        <v>96</v>
      </c>
      <c r="AY315" s="21" t="s">
        <v>191</v>
      </c>
      <c r="BE315" s="152">
        <f>IF(U315="základní",N315,0)</f>
        <v>0</v>
      </c>
      <c r="BF315" s="152">
        <f>IF(U315="snížená",N315,0)</f>
        <v>0</v>
      </c>
      <c r="BG315" s="152">
        <f>IF(U315="zákl. přenesená",N315,0)</f>
        <v>0</v>
      </c>
      <c r="BH315" s="152">
        <f>IF(U315="sníž. přenesená",N315,0)</f>
        <v>0</v>
      </c>
      <c r="BI315" s="152">
        <f>IF(U315="nulová",N315,0)</f>
        <v>0</v>
      </c>
      <c r="BJ315" s="21" t="s">
        <v>89</v>
      </c>
      <c r="BK315" s="152">
        <f>ROUND(L315*K315,2)</f>
        <v>0</v>
      </c>
      <c r="BL315" s="21" t="s">
        <v>251</v>
      </c>
      <c r="BM315" s="21" t="s">
        <v>1592</v>
      </c>
    </row>
    <row r="316" s="1" customFormat="1" ht="36" customHeight="1">
      <c r="B316" s="46"/>
      <c r="C316" s="47"/>
      <c r="D316" s="47"/>
      <c r="E316" s="47"/>
      <c r="F316" s="258" t="s">
        <v>1593</v>
      </c>
      <c r="G316" s="67"/>
      <c r="H316" s="67"/>
      <c r="I316" s="67"/>
      <c r="J316" s="47"/>
      <c r="K316" s="47"/>
      <c r="L316" s="47"/>
      <c r="M316" s="47"/>
      <c r="N316" s="47"/>
      <c r="O316" s="47"/>
      <c r="P316" s="47"/>
      <c r="Q316" s="47"/>
      <c r="R316" s="48"/>
      <c r="T316" s="197"/>
      <c r="U316" s="47"/>
      <c r="V316" s="47"/>
      <c r="W316" s="47"/>
      <c r="X316" s="47"/>
      <c r="Y316" s="47"/>
      <c r="Z316" s="47"/>
      <c r="AA316" s="100"/>
      <c r="AT316" s="21" t="s">
        <v>312</v>
      </c>
      <c r="AU316" s="21" t="s">
        <v>96</v>
      </c>
    </row>
    <row r="317" s="1" customFormat="1" ht="25.5" customHeight="1">
      <c r="B317" s="46"/>
      <c r="C317" s="228" t="s">
        <v>1594</v>
      </c>
      <c r="D317" s="228" t="s">
        <v>192</v>
      </c>
      <c r="E317" s="229" t="s">
        <v>1595</v>
      </c>
      <c r="F317" s="230" t="s">
        <v>1596</v>
      </c>
      <c r="G317" s="230"/>
      <c r="H317" s="230"/>
      <c r="I317" s="230"/>
      <c r="J317" s="231" t="s">
        <v>304</v>
      </c>
      <c r="K317" s="232">
        <v>330.80799999999999</v>
      </c>
      <c r="L317" s="233">
        <v>0</v>
      </c>
      <c r="M317" s="234"/>
      <c r="N317" s="235">
        <f>ROUND(L317*K317,2)</f>
        <v>0</v>
      </c>
      <c r="O317" s="235"/>
      <c r="P317" s="235"/>
      <c r="Q317" s="235"/>
      <c r="R317" s="48"/>
      <c r="T317" s="236" t="s">
        <v>22</v>
      </c>
      <c r="U317" s="56" t="s">
        <v>46</v>
      </c>
      <c r="V317" s="47"/>
      <c r="W317" s="237">
        <f>V317*K317</f>
        <v>0</v>
      </c>
      <c r="X317" s="237">
        <v>0.0032000000000000002</v>
      </c>
      <c r="Y317" s="237">
        <f>X317*K317</f>
        <v>0</v>
      </c>
      <c r="Z317" s="237">
        <v>0</v>
      </c>
      <c r="AA317" s="238">
        <f>Z317*K317</f>
        <v>0</v>
      </c>
      <c r="AR317" s="21" t="s">
        <v>251</v>
      </c>
      <c r="AT317" s="21" t="s">
        <v>192</v>
      </c>
      <c r="AU317" s="21" t="s">
        <v>96</v>
      </c>
      <c r="AY317" s="21" t="s">
        <v>191</v>
      </c>
      <c r="BE317" s="152">
        <f>IF(U317="základní",N317,0)</f>
        <v>0</v>
      </c>
      <c r="BF317" s="152">
        <f>IF(U317="snížená",N317,0)</f>
        <v>0</v>
      </c>
      <c r="BG317" s="152">
        <f>IF(U317="zákl. přenesená",N317,0)</f>
        <v>0</v>
      </c>
      <c r="BH317" s="152">
        <f>IF(U317="sníž. přenesená",N317,0)</f>
        <v>0</v>
      </c>
      <c r="BI317" s="152">
        <f>IF(U317="nulová",N317,0)</f>
        <v>0</v>
      </c>
      <c r="BJ317" s="21" t="s">
        <v>89</v>
      </c>
      <c r="BK317" s="152">
        <f>ROUND(L317*K317,2)</f>
        <v>0</v>
      </c>
      <c r="BL317" s="21" t="s">
        <v>251</v>
      </c>
      <c r="BM317" s="21" t="s">
        <v>1597</v>
      </c>
    </row>
    <row r="318" s="1" customFormat="1" ht="36" customHeight="1">
      <c r="B318" s="46"/>
      <c r="C318" s="47"/>
      <c r="D318" s="47"/>
      <c r="E318" s="47"/>
      <c r="F318" s="258" t="s">
        <v>1588</v>
      </c>
      <c r="G318" s="67"/>
      <c r="H318" s="67"/>
      <c r="I318" s="67"/>
      <c r="J318" s="47"/>
      <c r="K318" s="47"/>
      <c r="L318" s="47"/>
      <c r="M318" s="47"/>
      <c r="N318" s="47"/>
      <c r="O318" s="47"/>
      <c r="P318" s="47"/>
      <c r="Q318" s="47"/>
      <c r="R318" s="48"/>
      <c r="T318" s="197"/>
      <c r="U318" s="47"/>
      <c r="V318" s="47"/>
      <c r="W318" s="47"/>
      <c r="X318" s="47"/>
      <c r="Y318" s="47"/>
      <c r="Z318" s="47"/>
      <c r="AA318" s="100"/>
      <c r="AT318" s="21" t="s">
        <v>312</v>
      </c>
      <c r="AU318" s="21" t="s">
        <v>96</v>
      </c>
    </row>
    <row r="319" s="1" customFormat="1" ht="16.5" customHeight="1">
      <c r="B319" s="46"/>
      <c r="C319" s="228" t="s">
        <v>1598</v>
      </c>
      <c r="D319" s="228" t="s">
        <v>192</v>
      </c>
      <c r="E319" s="229" t="s">
        <v>1599</v>
      </c>
      <c r="F319" s="230" t="s">
        <v>1600</v>
      </c>
      <c r="G319" s="230"/>
      <c r="H319" s="230"/>
      <c r="I319" s="230"/>
      <c r="J319" s="231" t="s">
        <v>304</v>
      </c>
      <c r="K319" s="232">
        <v>322.10500000000002</v>
      </c>
      <c r="L319" s="233">
        <v>0</v>
      </c>
      <c r="M319" s="234"/>
      <c r="N319" s="235">
        <f>ROUND(L319*K319,2)</f>
        <v>0</v>
      </c>
      <c r="O319" s="235"/>
      <c r="P319" s="235"/>
      <c r="Q319" s="235"/>
      <c r="R319" s="48"/>
      <c r="T319" s="236" t="s">
        <v>22</v>
      </c>
      <c r="U319" s="56" t="s">
        <v>46</v>
      </c>
      <c r="V319" s="47"/>
      <c r="W319" s="237">
        <f>V319*K319</f>
        <v>0</v>
      </c>
      <c r="X319" s="237">
        <v>0.0019</v>
      </c>
      <c r="Y319" s="237">
        <f>X319*K319</f>
        <v>0</v>
      </c>
      <c r="Z319" s="237">
        <v>0</v>
      </c>
      <c r="AA319" s="238">
        <f>Z319*K319</f>
        <v>0</v>
      </c>
      <c r="AR319" s="21" t="s">
        <v>251</v>
      </c>
      <c r="AT319" s="21" t="s">
        <v>192</v>
      </c>
      <c r="AU319" s="21" t="s">
        <v>96</v>
      </c>
      <c r="AY319" s="21" t="s">
        <v>191</v>
      </c>
      <c r="BE319" s="152">
        <f>IF(U319="základní",N319,0)</f>
        <v>0</v>
      </c>
      <c r="BF319" s="152">
        <f>IF(U319="snížená",N319,0)</f>
        <v>0</v>
      </c>
      <c r="BG319" s="152">
        <f>IF(U319="zákl. přenesená",N319,0)</f>
        <v>0</v>
      </c>
      <c r="BH319" s="152">
        <f>IF(U319="sníž. přenesená",N319,0)</f>
        <v>0</v>
      </c>
      <c r="BI319" s="152">
        <f>IF(U319="nulová",N319,0)</f>
        <v>0</v>
      </c>
      <c r="BJ319" s="21" t="s">
        <v>89</v>
      </c>
      <c r="BK319" s="152">
        <f>ROUND(L319*K319,2)</f>
        <v>0</v>
      </c>
      <c r="BL319" s="21" t="s">
        <v>251</v>
      </c>
      <c r="BM319" s="21" t="s">
        <v>1601</v>
      </c>
    </row>
    <row r="320" s="1" customFormat="1" ht="36" customHeight="1">
      <c r="B320" s="46"/>
      <c r="C320" s="47"/>
      <c r="D320" s="47"/>
      <c r="E320" s="47"/>
      <c r="F320" s="258" t="s">
        <v>1588</v>
      </c>
      <c r="G320" s="67"/>
      <c r="H320" s="67"/>
      <c r="I320" s="67"/>
      <c r="J320" s="47"/>
      <c r="K320" s="47"/>
      <c r="L320" s="47"/>
      <c r="M320" s="47"/>
      <c r="N320" s="47"/>
      <c r="O320" s="47"/>
      <c r="P320" s="47"/>
      <c r="Q320" s="47"/>
      <c r="R320" s="48"/>
      <c r="T320" s="197"/>
      <c r="U320" s="47"/>
      <c r="V320" s="47"/>
      <c r="W320" s="47"/>
      <c r="X320" s="47"/>
      <c r="Y320" s="47"/>
      <c r="Z320" s="47"/>
      <c r="AA320" s="100"/>
      <c r="AT320" s="21" t="s">
        <v>312</v>
      </c>
      <c r="AU320" s="21" t="s">
        <v>96</v>
      </c>
    </row>
    <row r="321" s="1" customFormat="1" ht="25.5" customHeight="1">
      <c r="B321" s="46"/>
      <c r="C321" s="228" t="s">
        <v>1602</v>
      </c>
      <c r="D321" s="228" t="s">
        <v>192</v>
      </c>
      <c r="E321" s="229" t="s">
        <v>1603</v>
      </c>
      <c r="F321" s="230" t="s">
        <v>1604</v>
      </c>
      <c r="G321" s="230"/>
      <c r="H321" s="230"/>
      <c r="I321" s="230"/>
      <c r="J321" s="231" t="s">
        <v>304</v>
      </c>
      <c r="K321" s="232">
        <v>8.7029999999999994</v>
      </c>
      <c r="L321" s="233">
        <v>0</v>
      </c>
      <c r="M321" s="234"/>
      <c r="N321" s="235">
        <f>ROUND(L321*K321,2)</f>
        <v>0</v>
      </c>
      <c r="O321" s="235"/>
      <c r="P321" s="235"/>
      <c r="Q321" s="235"/>
      <c r="R321" s="48"/>
      <c r="T321" s="236" t="s">
        <v>22</v>
      </c>
      <c r="U321" s="56" t="s">
        <v>46</v>
      </c>
      <c r="V321" s="47"/>
      <c r="W321" s="237">
        <f>V321*K321</f>
        <v>0</v>
      </c>
      <c r="X321" s="237">
        <v>0.0019</v>
      </c>
      <c r="Y321" s="237">
        <f>X321*K321</f>
        <v>0</v>
      </c>
      <c r="Z321" s="237">
        <v>0</v>
      </c>
      <c r="AA321" s="238">
        <f>Z321*K321</f>
        <v>0</v>
      </c>
      <c r="AR321" s="21" t="s">
        <v>251</v>
      </c>
      <c r="AT321" s="21" t="s">
        <v>192</v>
      </c>
      <c r="AU321" s="21" t="s">
        <v>96</v>
      </c>
      <c r="AY321" s="21" t="s">
        <v>191</v>
      </c>
      <c r="BE321" s="152">
        <f>IF(U321="základní",N321,0)</f>
        <v>0</v>
      </c>
      <c r="BF321" s="152">
        <f>IF(U321="snížená",N321,0)</f>
        <v>0</v>
      </c>
      <c r="BG321" s="152">
        <f>IF(U321="zákl. přenesená",N321,0)</f>
        <v>0</v>
      </c>
      <c r="BH321" s="152">
        <f>IF(U321="sníž. přenesená",N321,0)</f>
        <v>0</v>
      </c>
      <c r="BI321" s="152">
        <f>IF(U321="nulová",N321,0)</f>
        <v>0</v>
      </c>
      <c r="BJ321" s="21" t="s">
        <v>89</v>
      </c>
      <c r="BK321" s="152">
        <f>ROUND(L321*K321,2)</f>
        <v>0</v>
      </c>
      <c r="BL321" s="21" t="s">
        <v>251</v>
      </c>
      <c r="BM321" s="21" t="s">
        <v>1605</v>
      </c>
    </row>
    <row r="322" s="1" customFormat="1" ht="36" customHeight="1">
      <c r="B322" s="46"/>
      <c r="C322" s="47"/>
      <c r="D322" s="47"/>
      <c r="E322" s="47"/>
      <c r="F322" s="258" t="s">
        <v>1606</v>
      </c>
      <c r="G322" s="67"/>
      <c r="H322" s="67"/>
      <c r="I322" s="67"/>
      <c r="J322" s="47"/>
      <c r="K322" s="47"/>
      <c r="L322" s="47"/>
      <c r="M322" s="47"/>
      <c r="N322" s="47"/>
      <c r="O322" s="47"/>
      <c r="P322" s="47"/>
      <c r="Q322" s="47"/>
      <c r="R322" s="48"/>
      <c r="T322" s="197"/>
      <c r="U322" s="47"/>
      <c r="V322" s="47"/>
      <c r="W322" s="47"/>
      <c r="X322" s="47"/>
      <c r="Y322" s="47"/>
      <c r="Z322" s="47"/>
      <c r="AA322" s="100"/>
      <c r="AT322" s="21" t="s">
        <v>312</v>
      </c>
      <c r="AU322" s="21" t="s">
        <v>96</v>
      </c>
    </row>
    <row r="323" s="1" customFormat="1" ht="25.5" customHeight="1">
      <c r="B323" s="46"/>
      <c r="C323" s="228" t="s">
        <v>1607</v>
      </c>
      <c r="D323" s="228" t="s">
        <v>192</v>
      </c>
      <c r="E323" s="229" t="s">
        <v>1608</v>
      </c>
      <c r="F323" s="230" t="s">
        <v>1609</v>
      </c>
      <c r="G323" s="230"/>
      <c r="H323" s="230"/>
      <c r="I323" s="230"/>
      <c r="J323" s="231" t="s">
        <v>304</v>
      </c>
      <c r="K323" s="232">
        <v>322.10500000000002</v>
      </c>
      <c r="L323" s="233">
        <v>0</v>
      </c>
      <c r="M323" s="234"/>
      <c r="N323" s="235">
        <f>ROUND(L323*K323,2)</f>
        <v>0</v>
      </c>
      <c r="O323" s="235"/>
      <c r="P323" s="235"/>
      <c r="Q323" s="235"/>
      <c r="R323" s="48"/>
      <c r="T323" s="236" t="s">
        <v>22</v>
      </c>
      <c r="U323" s="56" t="s">
        <v>46</v>
      </c>
      <c r="V323" s="47"/>
      <c r="W323" s="237">
        <f>V323*K323</f>
        <v>0</v>
      </c>
      <c r="X323" s="237">
        <v>0.00025000000000000001</v>
      </c>
      <c r="Y323" s="237">
        <f>X323*K323</f>
        <v>0</v>
      </c>
      <c r="Z323" s="237">
        <v>0</v>
      </c>
      <c r="AA323" s="238">
        <f>Z323*K323</f>
        <v>0</v>
      </c>
      <c r="AR323" s="21" t="s">
        <v>251</v>
      </c>
      <c r="AT323" s="21" t="s">
        <v>192</v>
      </c>
      <c r="AU323" s="21" t="s">
        <v>96</v>
      </c>
      <c r="AY323" s="21" t="s">
        <v>191</v>
      </c>
      <c r="BE323" s="152">
        <f>IF(U323="základní",N323,0)</f>
        <v>0</v>
      </c>
      <c r="BF323" s="152">
        <f>IF(U323="snížená",N323,0)</f>
        <v>0</v>
      </c>
      <c r="BG323" s="152">
        <f>IF(U323="zákl. přenesená",N323,0)</f>
        <v>0</v>
      </c>
      <c r="BH323" s="152">
        <f>IF(U323="sníž. přenesená",N323,0)</f>
        <v>0</v>
      </c>
      <c r="BI323" s="152">
        <f>IF(U323="nulová",N323,0)</f>
        <v>0</v>
      </c>
      <c r="BJ323" s="21" t="s">
        <v>89</v>
      </c>
      <c r="BK323" s="152">
        <f>ROUND(L323*K323,2)</f>
        <v>0</v>
      </c>
      <c r="BL323" s="21" t="s">
        <v>251</v>
      </c>
      <c r="BM323" s="21" t="s">
        <v>1610</v>
      </c>
    </row>
    <row r="324" s="1" customFormat="1" ht="36" customHeight="1">
      <c r="B324" s="46"/>
      <c r="C324" s="47"/>
      <c r="D324" s="47"/>
      <c r="E324" s="47"/>
      <c r="F324" s="258" t="s">
        <v>1588</v>
      </c>
      <c r="G324" s="67"/>
      <c r="H324" s="67"/>
      <c r="I324" s="67"/>
      <c r="J324" s="47"/>
      <c r="K324" s="47"/>
      <c r="L324" s="47"/>
      <c r="M324" s="47"/>
      <c r="N324" s="47"/>
      <c r="O324" s="47"/>
      <c r="P324" s="47"/>
      <c r="Q324" s="47"/>
      <c r="R324" s="48"/>
      <c r="T324" s="197"/>
      <c r="U324" s="47"/>
      <c r="V324" s="47"/>
      <c r="W324" s="47"/>
      <c r="X324" s="47"/>
      <c r="Y324" s="47"/>
      <c r="Z324" s="47"/>
      <c r="AA324" s="100"/>
      <c r="AT324" s="21" t="s">
        <v>312</v>
      </c>
      <c r="AU324" s="21" t="s">
        <v>96</v>
      </c>
    </row>
    <row r="325" s="1" customFormat="1" ht="25.5" customHeight="1">
      <c r="B325" s="46"/>
      <c r="C325" s="228" t="s">
        <v>1611</v>
      </c>
      <c r="D325" s="228" t="s">
        <v>192</v>
      </c>
      <c r="E325" s="229" t="s">
        <v>1612</v>
      </c>
      <c r="F325" s="230" t="s">
        <v>1613</v>
      </c>
      <c r="G325" s="230"/>
      <c r="H325" s="230"/>
      <c r="I325" s="230"/>
      <c r="J325" s="231" t="s">
        <v>304</v>
      </c>
      <c r="K325" s="232">
        <v>8.7029999999999994</v>
      </c>
      <c r="L325" s="233">
        <v>0</v>
      </c>
      <c r="M325" s="234"/>
      <c r="N325" s="235">
        <f>ROUND(L325*K325,2)</f>
        <v>0</v>
      </c>
      <c r="O325" s="235"/>
      <c r="P325" s="235"/>
      <c r="Q325" s="235"/>
      <c r="R325" s="48"/>
      <c r="T325" s="236" t="s">
        <v>22</v>
      </c>
      <c r="U325" s="56" t="s">
        <v>46</v>
      </c>
      <c r="V325" s="47"/>
      <c r="W325" s="237">
        <f>V325*K325</f>
        <v>0</v>
      </c>
      <c r="X325" s="237">
        <v>0.00025999999999999998</v>
      </c>
      <c r="Y325" s="237">
        <f>X325*K325</f>
        <v>0</v>
      </c>
      <c r="Z325" s="237">
        <v>0</v>
      </c>
      <c r="AA325" s="238">
        <f>Z325*K325</f>
        <v>0</v>
      </c>
      <c r="AR325" s="21" t="s">
        <v>251</v>
      </c>
      <c r="AT325" s="21" t="s">
        <v>192</v>
      </c>
      <c r="AU325" s="21" t="s">
        <v>96</v>
      </c>
      <c r="AY325" s="21" t="s">
        <v>191</v>
      </c>
      <c r="BE325" s="152">
        <f>IF(U325="základní",N325,0)</f>
        <v>0</v>
      </c>
      <c r="BF325" s="152">
        <f>IF(U325="snížená",N325,0)</f>
        <v>0</v>
      </c>
      <c r="BG325" s="152">
        <f>IF(U325="zákl. přenesená",N325,0)</f>
        <v>0</v>
      </c>
      <c r="BH325" s="152">
        <f>IF(U325="sníž. přenesená",N325,0)</f>
        <v>0</v>
      </c>
      <c r="BI325" s="152">
        <f>IF(U325="nulová",N325,0)</f>
        <v>0</v>
      </c>
      <c r="BJ325" s="21" t="s">
        <v>89</v>
      </c>
      <c r="BK325" s="152">
        <f>ROUND(L325*K325,2)</f>
        <v>0</v>
      </c>
      <c r="BL325" s="21" t="s">
        <v>251</v>
      </c>
      <c r="BM325" s="21" t="s">
        <v>1614</v>
      </c>
    </row>
    <row r="326" s="1" customFormat="1" ht="36" customHeight="1">
      <c r="B326" s="46"/>
      <c r="C326" s="47"/>
      <c r="D326" s="47"/>
      <c r="E326" s="47"/>
      <c r="F326" s="258" t="s">
        <v>1606</v>
      </c>
      <c r="G326" s="67"/>
      <c r="H326" s="67"/>
      <c r="I326" s="67"/>
      <c r="J326" s="47"/>
      <c r="K326" s="47"/>
      <c r="L326" s="47"/>
      <c r="M326" s="47"/>
      <c r="N326" s="47"/>
      <c r="O326" s="47"/>
      <c r="P326" s="47"/>
      <c r="Q326" s="47"/>
      <c r="R326" s="48"/>
      <c r="T326" s="197"/>
      <c r="U326" s="47"/>
      <c r="V326" s="47"/>
      <c r="W326" s="47"/>
      <c r="X326" s="47"/>
      <c r="Y326" s="47"/>
      <c r="Z326" s="47"/>
      <c r="AA326" s="100"/>
      <c r="AT326" s="21" t="s">
        <v>312</v>
      </c>
      <c r="AU326" s="21" t="s">
        <v>96</v>
      </c>
    </row>
    <row r="327" s="1" customFormat="1" ht="25.5" customHeight="1">
      <c r="B327" s="46"/>
      <c r="C327" s="228" t="s">
        <v>1615</v>
      </c>
      <c r="D327" s="228" t="s">
        <v>192</v>
      </c>
      <c r="E327" s="229" t="s">
        <v>1616</v>
      </c>
      <c r="F327" s="230" t="s">
        <v>1617</v>
      </c>
      <c r="G327" s="230"/>
      <c r="H327" s="230"/>
      <c r="I327" s="230"/>
      <c r="J327" s="231" t="s">
        <v>348</v>
      </c>
      <c r="K327" s="232">
        <v>37.939999999999998</v>
      </c>
      <c r="L327" s="233">
        <v>0</v>
      </c>
      <c r="M327" s="234"/>
      <c r="N327" s="235">
        <f>ROUND(L327*K327,2)</f>
        <v>0</v>
      </c>
      <c r="O327" s="235"/>
      <c r="P327" s="235"/>
      <c r="Q327" s="235"/>
      <c r="R327" s="48"/>
      <c r="T327" s="236" t="s">
        <v>22</v>
      </c>
      <c r="U327" s="56" t="s">
        <v>46</v>
      </c>
      <c r="V327" s="47"/>
      <c r="W327" s="237">
        <f>V327*K327</f>
        <v>0</v>
      </c>
      <c r="X327" s="237">
        <v>0.00346</v>
      </c>
      <c r="Y327" s="237">
        <f>X327*K327</f>
        <v>0</v>
      </c>
      <c r="Z327" s="237">
        <v>0</v>
      </c>
      <c r="AA327" s="238">
        <f>Z327*K327</f>
        <v>0</v>
      </c>
      <c r="AR327" s="21" t="s">
        <v>251</v>
      </c>
      <c r="AT327" s="21" t="s">
        <v>192</v>
      </c>
      <c r="AU327" s="21" t="s">
        <v>96</v>
      </c>
      <c r="AY327" s="21" t="s">
        <v>191</v>
      </c>
      <c r="BE327" s="152">
        <f>IF(U327="základní",N327,0)</f>
        <v>0</v>
      </c>
      <c r="BF327" s="152">
        <f>IF(U327="snížená",N327,0)</f>
        <v>0</v>
      </c>
      <c r="BG327" s="152">
        <f>IF(U327="zákl. přenesená",N327,0)</f>
        <v>0</v>
      </c>
      <c r="BH327" s="152">
        <f>IF(U327="sníž. přenesená",N327,0)</f>
        <v>0</v>
      </c>
      <c r="BI327" s="152">
        <f>IF(U327="nulová",N327,0)</f>
        <v>0</v>
      </c>
      <c r="BJ327" s="21" t="s">
        <v>89</v>
      </c>
      <c r="BK327" s="152">
        <f>ROUND(L327*K327,2)</f>
        <v>0</v>
      </c>
      <c r="BL327" s="21" t="s">
        <v>251</v>
      </c>
      <c r="BM327" s="21" t="s">
        <v>1618</v>
      </c>
    </row>
    <row r="328" s="1" customFormat="1" ht="24" customHeight="1">
      <c r="B328" s="46"/>
      <c r="C328" s="47"/>
      <c r="D328" s="47"/>
      <c r="E328" s="47"/>
      <c r="F328" s="258" t="s">
        <v>1619</v>
      </c>
      <c r="G328" s="67"/>
      <c r="H328" s="67"/>
      <c r="I328" s="67"/>
      <c r="J328" s="47"/>
      <c r="K328" s="47"/>
      <c r="L328" s="47"/>
      <c r="M328" s="47"/>
      <c r="N328" s="47"/>
      <c r="O328" s="47"/>
      <c r="P328" s="47"/>
      <c r="Q328" s="47"/>
      <c r="R328" s="48"/>
      <c r="T328" s="197"/>
      <c r="U328" s="47"/>
      <c r="V328" s="47"/>
      <c r="W328" s="47"/>
      <c r="X328" s="47"/>
      <c r="Y328" s="47"/>
      <c r="Z328" s="47"/>
      <c r="AA328" s="100"/>
      <c r="AT328" s="21" t="s">
        <v>312</v>
      </c>
      <c r="AU328" s="21" t="s">
        <v>96</v>
      </c>
    </row>
    <row r="329" s="1" customFormat="1" ht="25.5" customHeight="1">
      <c r="B329" s="46"/>
      <c r="C329" s="228" t="s">
        <v>1620</v>
      </c>
      <c r="D329" s="228" t="s">
        <v>192</v>
      </c>
      <c r="E329" s="229" t="s">
        <v>1621</v>
      </c>
      <c r="F329" s="230" t="s">
        <v>1622</v>
      </c>
      <c r="G329" s="230"/>
      <c r="H329" s="230"/>
      <c r="I329" s="230"/>
      <c r="J329" s="231" t="s">
        <v>309</v>
      </c>
      <c r="K329" s="232">
        <v>2.0870000000000002</v>
      </c>
      <c r="L329" s="233">
        <v>0</v>
      </c>
      <c r="M329" s="234"/>
      <c r="N329" s="235">
        <f>ROUND(L329*K329,2)</f>
        <v>0</v>
      </c>
      <c r="O329" s="235"/>
      <c r="P329" s="235"/>
      <c r="Q329" s="235"/>
      <c r="R329" s="48"/>
      <c r="T329" s="236" t="s">
        <v>22</v>
      </c>
      <c r="U329" s="56" t="s">
        <v>46</v>
      </c>
      <c r="V329" s="47"/>
      <c r="W329" s="237">
        <f>V329*K329</f>
        <v>0</v>
      </c>
      <c r="X329" s="237">
        <v>0</v>
      </c>
      <c r="Y329" s="237">
        <f>X329*K329</f>
        <v>0</v>
      </c>
      <c r="Z329" s="237">
        <v>0</v>
      </c>
      <c r="AA329" s="238">
        <f>Z329*K329</f>
        <v>0</v>
      </c>
      <c r="AR329" s="21" t="s">
        <v>251</v>
      </c>
      <c r="AT329" s="21" t="s">
        <v>192</v>
      </c>
      <c r="AU329" s="21" t="s">
        <v>96</v>
      </c>
      <c r="AY329" s="21" t="s">
        <v>191</v>
      </c>
      <c r="BE329" s="152">
        <f>IF(U329="základní",N329,0)</f>
        <v>0</v>
      </c>
      <c r="BF329" s="152">
        <f>IF(U329="snížená",N329,0)</f>
        <v>0</v>
      </c>
      <c r="BG329" s="152">
        <f>IF(U329="zákl. přenesená",N329,0)</f>
        <v>0</v>
      </c>
      <c r="BH329" s="152">
        <f>IF(U329="sníž. přenesená",N329,0)</f>
        <v>0</v>
      </c>
      <c r="BI329" s="152">
        <f>IF(U329="nulová",N329,0)</f>
        <v>0</v>
      </c>
      <c r="BJ329" s="21" t="s">
        <v>89</v>
      </c>
      <c r="BK329" s="152">
        <f>ROUND(L329*K329,2)</f>
        <v>0</v>
      </c>
      <c r="BL329" s="21" t="s">
        <v>251</v>
      </c>
      <c r="BM329" s="21" t="s">
        <v>1623</v>
      </c>
    </row>
    <row r="330" s="10" customFormat="1" ht="29.88" customHeight="1">
      <c r="B330" s="215"/>
      <c r="C330" s="216"/>
      <c r="D330" s="225" t="s">
        <v>1262</v>
      </c>
      <c r="E330" s="225"/>
      <c r="F330" s="225"/>
      <c r="G330" s="225"/>
      <c r="H330" s="225"/>
      <c r="I330" s="225"/>
      <c r="J330" s="225"/>
      <c r="K330" s="225"/>
      <c r="L330" s="225"/>
      <c r="M330" s="225"/>
      <c r="N330" s="239">
        <f>BK330</f>
        <v>0</v>
      </c>
      <c r="O330" s="240"/>
      <c r="P330" s="240"/>
      <c r="Q330" s="240"/>
      <c r="R330" s="218"/>
      <c r="T330" s="219"/>
      <c r="U330" s="216"/>
      <c r="V330" s="216"/>
      <c r="W330" s="220">
        <f>SUM(W331:W351)</f>
        <v>0</v>
      </c>
      <c r="X330" s="216"/>
      <c r="Y330" s="220">
        <f>SUM(Y331:Y351)</f>
        <v>0</v>
      </c>
      <c r="Z330" s="216"/>
      <c r="AA330" s="221">
        <f>SUM(AA331:AA351)</f>
        <v>0</v>
      </c>
      <c r="AR330" s="222" t="s">
        <v>96</v>
      </c>
      <c r="AT330" s="223" t="s">
        <v>80</v>
      </c>
      <c r="AU330" s="223" t="s">
        <v>89</v>
      </c>
      <c r="AY330" s="222" t="s">
        <v>191</v>
      </c>
      <c r="BK330" s="224">
        <f>SUM(BK331:BK351)</f>
        <v>0</v>
      </c>
    </row>
    <row r="331" s="1" customFormat="1" ht="38.25" customHeight="1">
      <c r="B331" s="46"/>
      <c r="C331" s="228" t="s">
        <v>1624</v>
      </c>
      <c r="D331" s="228" t="s">
        <v>192</v>
      </c>
      <c r="E331" s="229" t="s">
        <v>1625</v>
      </c>
      <c r="F331" s="230" t="s">
        <v>1626</v>
      </c>
      <c r="G331" s="230"/>
      <c r="H331" s="230"/>
      <c r="I331" s="230"/>
      <c r="J331" s="231" t="s">
        <v>304</v>
      </c>
      <c r="K331" s="232">
        <v>27.640000000000001</v>
      </c>
      <c r="L331" s="233">
        <v>0</v>
      </c>
      <c r="M331" s="234"/>
      <c r="N331" s="235">
        <f>ROUND(L331*K331,2)</f>
        <v>0</v>
      </c>
      <c r="O331" s="235"/>
      <c r="P331" s="235"/>
      <c r="Q331" s="235"/>
      <c r="R331" s="48"/>
      <c r="T331" s="236" t="s">
        <v>22</v>
      </c>
      <c r="U331" s="56" t="s">
        <v>46</v>
      </c>
      <c r="V331" s="47"/>
      <c r="W331" s="237">
        <f>V331*K331</f>
        <v>0</v>
      </c>
      <c r="X331" s="237">
        <v>0.0035999999999999999</v>
      </c>
      <c r="Y331" s="237">
        <f>X331*K331</f>
        <v>0</v>
      </c>
      <c r="Z331" s="237">
        <v>0</v>
      </c>
      <c r="AA331" s="238">
        <f>Z331*K331</f>
        <v>0</v>
      </c>
      <c r="AR331" s="21" t="s">
        <v>251</v>
      </c>
      <c r="AT331" s="21" t="s">
        <v>192</v>
      </c>
      <c r="AU331" s="21" t="s">
        <v>96</v>
      </c>
      <c r="AY331" s="21" t="s">
        <v>191</v>
      </c>
      <c r="BE331" s="152">
        <f>IF(U331="základní",N331,0)</f>
        <v>0</v>
      </c>
      <c r="BF331" s="152">
        <f>IF(U331="snížená",N331,0)</f>
        <v>0</v>
      </c>
      <c r="BG331" s="152">
        <f>IF(U331="zákl. přenesená",N331,0)</f>
        <v>0</v>
      </c>
      <c r="BH331" s="152">
        <f>IF(U331="sníž. přenesená",N331,0)</f>
        <v>0</v>
      </c>
      <c r="BI331" s="152">
        <f>IF(U331="nulová",N331,0)</f>
        <v>0</v>
      </c>
      <c r="BJ331" s="21" t="s">
        <v>89</v>
      </c>
      <c r="BK331" s="152">
        <f>ROUND(L331*K331,2)</f>
        <v>0</v>
      </c>
      <c r="BL331" s="21" t="s">
        <v>251</v>
      </c>
      <c r="BM331" s="21" t="s">
        <v>1627</v>
      </c>
    </row>
    <row r="332" s="1" customFormat="1" ht="96" customHeight="1">
      <c r="B332" s="46"/>
      <c r="C332" s="47"/>
      <c r="D332" s="47"/>
      <c r="E332" s="47"/>
      <c r="F332" s="258" t="s">
        <v>1628</v>
      </c>
      <c r="G332" s="67"/>
      <c r="H332" s="67"/>
      <c r="I332" s="67"/>
      <c r="J332" s="47"/>
      <c r="K332" s="47"/>
      <c r="L332" s="47"/>
      <c r="M332" s="47"/>
      <c r="N332" s="47"/>
      <c r="O332" s="47"/>
      <c r="P332" s="47"/>
      <c r="Q332" s="47"/>
      <c r="R332" s="48"/>
      <c r="T332" s="197"/>
      <c r="U332" s="47"/>
      <c r="V332" s="47"/>
      <c r="W332" s="47"/>
      <c r="X332" s="47"/>
      <c r="Y332" s="47"/>
      <c r="Z332" s="47"/>
      <c r="AA332" s="100"/>
      <c r="AT332" s="21" t="s">
        <v>312</v>
      </c>
      <c r="AU332" s="21" t="s">
        <v>96</v>
      </c>
    </row>
    <row r="333" s="1" customFormat="1" ht="38.25" customHeight="1">
      <c r="B333" s="46"/>
      <c r="C333" s="250" t="s">
        <v>1629</v>
      </c>
      <c r="D333" s="250" t="s">
        <v>306</v>
      </c>
      <c r="E333" s="251" t="s">
        <v>1543</v>
      </c>
      <c r="F333" s="252" t="s">
        <v>1544</v>
      </c>
      <c r="G333" s="252"/>
      <c r="H333" s="252"/>
      <c r="I333" s="252"/>
      <c r="J333" s="253" t="s">
        <v>304</v>
      </c>
      <c r="K333" s="254">
        <v>30.404</v>
      </c>
      <c r="L333" s="255">
        <v>0</v>
      </c>
      <c r="M333" s="256"/>
      <c r="N333" s="257">
        <f>ROUND(L333*K333,2)</f>
        <v>0</v>
      </c>
      <c r="O333" s="235"/>
      <c r="P333" s="235"/>
      <c r="Q333" s="235"/>
      <c r="R333" s="48"/>
      <c r="T333" s="236" t="s">
        <v>22</v>
      </c>
      <c r="U333" s="56" t="s">
        <v>46</v>
      </c>
      <c r="V333" s="47"/>
      <c r="W333" s="237">
        <f>V333*K333</f>
        <v>0</v>
      </c>
      <c r="X333" s="237">
        <v>0</v>
      </c>
      <c r="Y333" s="237">
        <f>X333*K333</f>
        <v>0</v>
      </c>
      <c r="Z333" s="237">
        <v>0</v>
      </c>
      <c r="AA333" s="238">
        <f>Z333*K333</f>
        <v>0</v>
      </c>
      <c r="AR333" s="21" t="s">
        <v>531</v>
      </c>
      <c r="AT333" s="21" t="s">
        <v>306</v>
      </c>
      <c r="AU333" s="21" t="s">
        <v>96</v>
      </c>
      <c r="AY333" s="21" t="s">
        <v>191</v>
      </c>
      <c r="BE333" s="152">
        <f>IF(U333="základní",N333,0)</f>
        <v>0</v>
      </c>
      <c r="BF333" s="152">
        <f>IF(U333="snížená",N333,0)</f>
        <v>0</v>
      </c>
      <c r="BG333" s="152">
        <f>IF(U333="zákl. přenesená",N333,0)</f>
        <v>0</v>
      </c>
      <c r="BH333" s="152">
        <f>IF(U333="sníž. přenesená",N333,0)</f>
        <v>0</v>
      </c>
      <c r="BI333" s="152">
        <f>IF(U333="nulová",N333,0)</f>
        <v>0</v>
      </c>
      <c r="BJ333" s="21" t="s">
        <v>89</v>
      </c>
      <c r="BK333" s="152">
        <f>ROUND(L333*K333,2)</f>
        <v>0</v>
      </c>
      <c r="BL333" s="21" t="s">
        <v>251</v>
      </c>
      <c r="BM333" s="21" t="s">
        <v>1630</v>
      </c>
    </row>
    <row r="334" s="1" customFormat="1" ht="24" customHeight="1">
      <c r="B334" s="46"/>
      <c r="C334" s="47"/>
      <c r="D334" s="47"/>
      <c r="E334" s="47"/>
      <c r="F334" s="258" t="s">
        <v>1546</v>
      </c>
      <c r="G334" s="67"/>
      <c r="H334" s="67"/>
      <c r="I334" s="67"/>
      <c r="J334" s="47"/>
      <c r="K334" s="47"/>
      <c r="L334" s="47"/>
      <c r="M334" s="47"/>
      <c r="N334" s="47"/>
      <c r="O334" s="47"/>
      <c r="P334" s="47"/>
      <c r="Q334" s="47"/>
      <c r="R334" s="48"/>
      <c r="T334" s="197"/>
      <c r="U334" s="47"/>
      <c r="V334" s="47"/>
      <c r="W334" s="47"/>
      <c r="X334" s="47"/>
      <c r="Y334" s="47"/>
      <c r="Z334" s="47"/>
      <c r="AA334" s="100"/>
      <c r="AT334" s="21" t="s">
        <v>312</v>
      </c>
      <c r="AU334" s="21" t="s">
        <v>96</v>
      </c>
    </row>
    <row r="335" s="1" customFormat="1" ht="16.5" customHeight="1">
      <c r="B335" s="46"/>
      <c r="C335" s="228" t="s">
        <v>1631</v>
      </c>
      <c r="D335" s="228" t="s">
        <v>192</v>
      </c>
      <c r="E335" s="229" t="s">
        <v>1632</v>
      </c>
      <c r="F335" s="230" t="s">
        <v>1633</v>
      </c>
      <c r="G335" s="230"/>
      <c r="H335" s="230"/>
      <c r="I335" s="230"/>
      <c r="J335" s="231" t="s">
        <v>304</v>
      </c>
      <c r="K335" s="232">
        <v>27.640000000000001</v>
      </c>
      <c r="L335" s="233">
        <v>0</v>
      </c>
      <c r="M335" s="234"/>
      <c r="N335" s="235">
        <f>ROUND(L335*K335,2)</f>
        <v>0</v>
      </c>
      <c r="O335" s="235"/>
      <c r="P335" s="235"/>
      <c r="Q335" s="235"/>
      <c r="R335" s="48"/>
      <c r="T335" s="236" t="s">
        <v>22</v>
      </c>
      <c r="U335" s="56" t="s">
        <v>46</v>
      </c>
      <c r="V335" s="47"/>
      <c r="W335" s="237">
        <f>V335*K335</f>
        <v>0</v>
      </c>
      <c r="X335" s="237">
        <v>0.00029999999999999997</v>
      </c>
      <c r="Y335" s="237">
        <f>X335*K335</f>
        <v>0</v>
      </c>
      <c r="Z335" s="237">
        <v>0</v>
      </c>
      <c r="AA335" s="238">
        <f>Z335*K335</f>
        <v>0</v>
      </c>
      <c r="AR335" s="21" t="s">
        <v>251</v>
      </c>
      <c r="AT335" s="21" t="s">
        <v>192</v>
      </c>
      <c r="AU335" s="21" t="s">
        <v>96</v>
      </c>
      <c r="AY335" s="21" t="s">
        <v>191</v>
      </c>
      <c r="BE335" s="152">
        <f>IF(U335="základní",N335,0)</f>
        <v>0</v>
      </c>
      <c r="BF335" s="152">
        <f>IF(U335="snížená",N335,0)</f>
        <v>0</v>
      </c>
      <c r="BG335" s="152">
        <f>IF(U335="zákl. přenesená",N335,0)</f>
        <v>0</v>
      </c>
      <c r="BH335" s="152">
        <f>IF(U335="sníž. přenesená",N335,0)</f>
        <v>0</v>
      </c>
      <c r="BI335" s="152">
        <f>IF(U335="nulová",N335,0)</f>
        <v>0</v>
      </c>
      <c r="BJ335" s="21" t="s">
        <v>89</v>
      </c>
      <c r="BK335" s="152">
        <f>ROUND(L335*K335,2)</f>
        <v>0</v>
      </c>
      <c r="BL335" s="21" t="s">
        <v>251</v>
      </c>
      <c r="BM335" s="21" t="s">
        <v>1634</v>
      </c>
    </row>
    <row r="336" s="1" customFormat="1" ht="16.5" customHeight="1">
      <c r="B336" s="46"/>
      <c r="C336" s="47"/>
      <c r="D336" s="47"/>
      <c r="E336" s="47"/>
      <c r="F336" s="258" t="s">
        <v>1301</v>
      </c>
      <c r="G336" s="67"/>
      <c r="H336" s="67"/>
      <c r="I336" s="67"/>
      <c r="J336" s="47"/>
      <c r="K336" s="47"/>
      <c r="L336" s="47"/>
      <c r="M336" s="47"/>
      <c r="N336" s="47"/>
      <c r="O336" s="47"/>
      <c r="P336" s="47"/>
      <c r="Q336" s="47"/>
      <c r="R336" s="48"/>
      <c r="T336" s="197"/>
      <c r="U336" s="47"/>
      <c r="V336" s="47"/>
      <c r="W336" s="47"/>
      <c r="X336" s="47"/>
      <c r="Y336" s="47"/>
      <c r="Z336" s="47"/>
      <c r="AA336" s="100"/>
      <c r="AT336" s="21" t="s">
        <v>312</v>
      </c>
      <c r="AU336" s="21" t="s">
        <v>96</v>
      </c>
    </row>
    <row r="337" s="1" customFormat="1" ht="38.25" customHeight="1">
      <c r="B337" s="46"/>
      <c r="C337" s="228" t="s">
        <v>1635</v>
      </c>
      <c r="D337" s="228" t="s">
        <v>192</v>
      </c>
      <c r="E337" s="229" t="s">
        <v>1636</v>
      </c>
      <c r="F337" s="230" t="s">
        <v>1637</v>
      </c>
      <c r="G337" s="230"/>
      <c r="H337" s="230"/>
      <c r="I337" s="230"/>
      <c r="J337" s="231" t="s">
        <v>304</v>
      </c>
      <c r="K337" s="232">
        <v>108.271</v>
      </c>
      <c r="L337" s="233">
        <v>0</v>
      </c>
      <c r="M337" s="234"/>
      <c r="N337" s="235">
        <f>ROUND(L337*K337,2)</f>
        <v>0</v>
      </c>
      <c r="O337" s="235"/>
      <c r="P337" s="235"/>
      <c r="Q337" s="235"/>
      <c r="R337" s="48"/>
      <c r="T337" s="236" t="s">
        <v>22</v>
      </c>
      <c r="U337" s="56" t="s">
        <v>46</v>
      </c>
      <c r="V337" s="47"/>
      <c r="W337" s="237">
        <f>V337*K337</f>
        <v>0</v>
      </c>
      <c r="X337" s="237">
        <v>0.0029499999999999999</v>
      </c>
      <c r="Y337" s="237">
        <f>X337*K337</f>
        <v>0</v>
      </c>
      <c r="Z337" s="237">
        <v>0</v>
      </c>
      <c r="AA337" s="238">
        <f>Z337*K337</f>
        <v>0</v>
      </c>
      <c r="AR337" s="21" t="s">
        <v>205</v>
      </c>
      <c r="AT337" s="21" t="s">
        <v>192</v>
      </c>
      <c r="AU337" s="21" t="s">
        <v>96</v>
      </c>
      <c r="AY337" s="21" t="s">
        <v>191</v>
      </c>
      <c r="BE337" s="152">
        <f>IF(U337="základní",N337,0)</f>
        <v>0</v>
      </c>
      <c r="BF337" s="152">
        <f>IF(U337="snížená",N337,0)</f>
        <v>0</v>
      </c>
      <c r="BG337" s="152">
        <f>IF(U337="zákl. přenesená",N337,0)</f>
        <v>0</v>
      </c>
      <c r="BH337" s="152">
        <f>IF(U337="sníž. přenesená",N337,0)</f>
        <v>0</v>
      </c>
      <c r="BI337" s="152">
        <f>IF(U337="nulová",N337,0)</f>
        <v>0</v>
      </c>
      <c r="BJ337" s="21" t="s">
        <v>89</v>
      </c>
      <c r="BK337" s="152">
        <f>ROUND(L337*K337,2)</f>
        <v>0</v>
      </c>
      <c r="BL337" s="21" t="s">
        <v>205</v>
      </c>
      <c r="BM337" s="21" t="s">
        <v>1638</v>
      </c>
    </row>
    <row r="338" s="1" customFormat="1" ht="24" customHeight="1">
      <c r="B338" s="46"/>
      <c r="C338" s="47"/>
      <c r="D338" s="47"/>
      <c r="E338" s="47"/>
      <c r="F338" s="258" t="s">
        <v>1639</v>
      </c>
      <c r="G338" s="67"/>
      <c r="H338" s="67"/>
      <c r="I338" s="67"/>
      <c r="J338" s="47"/>
      <c r="K338" s="47"/>
      <c r="L338" s="47"/>
      <c r="M338" s="47"/>
      <c r="N338" s="47"/>
      <c r="O338" s="47"/>
      <c r="P338" s="47"/>
      <c r="Q338" s="47"/>
      <c r="R338" s="48"/>
      <c r="T338" s="197"/>
      <c r="U338" s="47"/>
      <c r="V338" s="47"/>
      <c r="W338" s="47"/>
      <c r="X338" s="47"/>
      <c r="Y338" s="47"/>
      <c r="Z338" s="47"/>
      <c r="AA338" s="100"/>
      <c r="AT338" s="21" t="s">
        <v>312</v>
      </c>
      <c r="AU338" s="21" t="s">
        <v>96</v>
      </c>
    </row>
    <row r="339" s="1" customFormat="1" ht="38.25" customHeight="1">
      <c r="B339" s="46"/>
      <c r="C339" s="250" t="s">
        <v>1640</v>
      </c>
      <c r="D339" s="250" t="s">
        <v>306</v>
      </c>
      <c r="E339" s="251" t="s">
        <v>1641</v>
      </c>
      <c r="F339" s="252" t="s">
        <v>1642</v>
      </c>
      <c r="G339" s="252"/>
      <c r="H339" s="252"/>
      <c r="I339" s="252"/>
      <c r="J339" s="253" t="s">
        <v>304</v>
      </c>
      <c r="K339" s="254">
        <v>119.098</v>
      </c>
      <c r="L339" s="255">
        <v>0</v>
      </c>
      <c r="M339" s="256"/>
      <c r="N339" s="257">
        <f>ROUND(L339*K339,2)</f>
        <v>0</v>
      </c>
      <c r="O339" s="235"/>
      <c r="P339" s="235"/>
      <c r="Q339" s="235"/>
      <c r="R339" s="48"/>
      <c r="T339" s="236" t="s">
        <v>22</v>
      </c>
      <c r="U339" s="56" t="s">
        <v>46</v>
      </c>
      <c r="V339" s="47"/>
      <c r="W339" s="237">
        <f>V339*K339</f>
        <v>0</v>
      </c>
      <c r="X339" s="237">
        <v>0.030169999999999999</v>
      </c>
      <c r="Y339" s="237">
        <f>X339*K339</f>
        <v>0</v>
      </c>
      <c r="Z339" s="237">
        <v>0</v>
      </c>
      <c r="AA339" s="238">
        <f>Z339*K339</f>
        <v>0</v>
      </c>
      <c r="AR339" s="21" t="s">
        <v>220</v>
      </c>
      <c r="AT339" s="21" t="s">
        <v>306</v>
      </c>
      <c r="AU339" s="21" t="s">
        <v>96</v>
      </c>
      <c r="AY339" s="21" t="s">
        <v>191</v>
      </c>
      <c r="BE339" s="152">
        <f>IF(U339="základní",N339,0)</f>
        <v>0</v>
      </c>
      <c r="BF339" s="152">
        <f>IF(U339="snížená",N339,0)</f>
        <v>0</v>
      </c>
      <c r="BG339" s="152">
        <f>IF(U339="zákl. přenesená",N339,0)</f>
        <v>0</v>
      </c>
      <c r="BH339" s="152">
        <f>IF(U339="sníž. přenesená",N339,0)</f>
        <v>0</v>
      </c>
      <c r="BI339" s="152">
        <f>IF(U339="nulová",N339,0)</f>
        <v>0</v>
      </c>
      <c r="BJ339" s="21" t="s">
        <v>89</v>
      </c>
      <c r="BK339" s="152">
        <f>ROUND(L339*K339,2)</f>
        <v>0</v>
      </c>
      <c r="BL339" s="21" t="s">
        <v>205</v>
      </c>
      <c r="BM339" s="21" t="s">
        <v>1643</v>
      </c>
    </row>
    <row r="340" s="1" customFormat="1" ht="24" customHeight="1">
      <c r="B340" s="46"/>
      <c r="C340" s="47"/>
      <c r="D340" s="47"/>
      <c r="E340" s="47"/>
      <c r="F340" s="258" t="s">
        <v>1546</v>
      </c>
      <c r="G340" s="67"/>
      <c r="H340" s="67"/>
      <c r="I340" s="67"/>
      <c r="J340" s="47"/>
      <c r="K340" s="47"/>
      <c r="L340" s="47"/>
      <c r="M340" s="47"/>
      <c r="N340" s="47"/>
      <c r="O340" s="47"/>
      <c r="P340" s="47"/>
      <c r="Q340" s="47"/>
      <c r="R340" s="48"/>
      <c r="T340" s="197"/>
      <c r="U340" s="47"/>
      <c r="V340" s="47"/>
      <c r="W340" s="47"/>
      <c r="X340" s="47"/>
      <c r="Y340" s="47"/>
      <c r="Z340" s="47"/>
      <c r="AA340" s="100"/>
      <c r="AT340" s="21" t="s">
        <v>312</v>
      </c>
      <c r="AU340" s="21" t="s">
        <v>96</v>
      </c>
    </row>
    <row r="341" s="1" customFormat="1" ht="25.5" customHeight="1">
      <c r="B341" s="46"/>
      <c r="C341" s="228" t="s">
        <v>1644</v>
      </c>
      <c r="D341" s="228" t="s">
        <v>192</v>
      </c>
      <c r="E341" s="229" t="s">
        <v>1645</v>
      </c>
      <c r="F341" s="230" t="s">
        <v>1646</v>
      </c>
      <c r="G341" s="230"/>
      <c r="H341" s="230"/>
      <c r="I341" s="230"/>
      <c r="J341" s="231" t="s">
        <v>304</v>
      </c>
      <c r="K341" s="232">
        <v>2.8999999999999999</v>
      </c>
      <c r="L341" s="233">
        <v>0</v>
      </c>
      <c r="M341" s="234"/>
      <c r="N341" s="235">
        <f>ROUND(L341*K341,2)</f>
        <v>0</v>
      </c>
      <c r="O341" s="235"/>
      <c r="P341" s="235"/>
      <c r="Q341" s="235"/>
      <c r="R341" s="48"/>
      <c r="T341" s="236" t="s">
        <v>22</v>
      </c>
      <c r="U341" s="56" t="s">
        <v>46</v>
      </c>
      <c r="V341" s="47"/>
      <c r="W341" s="237">
        <f>V341*K341</f>
        <v>0</v>
      </c>
      <c r="X341" s="237">
        <v>0</v>
      </c>
      <c r="Y341" s="237">
        <f>X341*K341</f>
        <v>0</v>
      </c>
      <c r="Z341" s="237">
        <v>0</v>
      </c>
      <c r="AA341" s="238">
        <f>Z341*K341</f>
        <v>0</v>
      </c>
      <c r="AR341" s="21" t="s">
        <v>205</v>
      </c>
      <c r="AT341" s="21" t="s">
        <v>192</v>
      </c>
      <c r="AU341" s="21" t="s">
        <v>96</v>
      </c>
      <c r="AY341" s="21" t="s">
        <v>191</v>
      </c>
      <c r="BE341" s="152">
        <f>IF(U341="základní",N341,0)</f>
        <v>0</v>
      </c>
      <c r="BF341" s="152">
        <f>IF(U341="snížená",N341,0)</f>
        <v>0</v>
      </c>
      <c r="BG341" s="152">
        <f>IF(U341="zákl. přenesená",N341,0)</f>
        <v>0</v>
      </c>
      <c r="BH341" s="152">
        <f>IF(U341="sníž. přenesená",N341,0)</f>
        <v>0</v>
      </c>
      <c r="BI341" s="152">
        <f>IF(U341="nulová",N341,0)</f>
        <v>0</v>
      </c>
      <c r="BJ341" s="21" t="s">
        <v>89</v>
      </c>
      <c r="BK341" s="152">
        <f>ROUND(L341*K341,2)</f>
        <v>0</v>
      </c>
      <c r="BL341" s="21" t="s">
        <v>205</v>
      </c>
      <c r="BM341" s="21" t="s">
        <v>1647</v>
      </c>
    </row>
    <row r="342" s="1" customFormat="1" ht="24" customHeight="1">
      <c r="B342" s="46"/>
      <c r="C342" s="47"/>
      <c r="D342" s="47"/>
      <c r="E342" s="47"/>
      <c r="F342" s="258" t="s">
        <v>1648</v>
      </c>
      <c r="G342" s="67"/>
      <c r="H342" s="67"/>
      <c r="I342" s="67"/>
      <c r="J342" s="47"/>
      <c r="K342" s="47"/>
      <c r="L342" s="47"/>
      <c r="M342" s="47"/>
      <c r="N342" s="47"/>
      <c r="O342" s="47"/>
      <c r="P342" s="47"/>
      <c r="Q342" s="47"/>
      <c r="R342" s="48"/>
      <c r="T342" s="197"/>
      <c r="U342" s="47"/>
      <c r="V342" s="47"/>
      <c r="W342" s="47"/>
      <c r="X342" s="47"/>
      <c r="Y342" s="47"/>
      <c r="Z342" s="47"/>
      <c r="AA342" s="100"/>
      <c r="AT342" s="21" t="s">
        <v>312</v>
      </c>
      <c r="AU342" s="21" t="s">
        <v>96</v>
      </c>
    </row>
    <row r="343" s="1" customFormat="1" ht="38.25" customHeight="1">
      <c r="B343" s="46"/>
      <c r="C343" s="228" t="s">
        <v>1649</v>
      </c>
      <c r="D343" s="228" t="s">
        <v>192</v>
      </c>
      <c r="E343" s="229" t="s">
        <v>1650</v>
      </c>
      <c r="F343" s="230" t="s">
        <v>1651</v>
      </c>
      <c r="G343" s="230"/>
      <c r="H343" s="230"/>
      <c r="I343" s="230"/>
      <c r="J343" s="231" t="s">
        <v>304</v>
      </c>
      <c r="K343" s="232">
        <v>108.271</v>
      </c>
      <c r="L343" s="233">
        <v>0</v>
      </c>
      <c r="M343" s="234"/>
      <c r="N343" s="235">
        <f>ROUND(L343*K343,2)</f>
        <v>0</v>
      </c>
      <c r="O343" s="235"/>
      <c r="P343" s="235"/>
      <c r="Q343" s="235"/>
      <c r="R343" s="48"/>
      <c r="T343" s="236" t="s">
        <v>22</v>
      </c>
      <c r="U343" s="56" t="s">
        <v>46</v>
      </c>
      <c r="V343" s="47"/>
      <c r="W343" s="237">
        <f>V343*K343</f>
        <v>0</v>
      </c>
      <c r="X343" s="237">
        <v>0.0012099999999999999</v>
      </c>
      <c r="Y343" s="237">
        <f>X343*K343</f>
        <v>0</v>
      </c>
      <c r="Z343" s="237">
        <v>0</v>
      </c>
      <c r="AA343" s="238">
        <f>Z343*K343</f>
        <v>0</v>
      </c>
      <c r="AR343" s="21" t="s">
        <v>205</v>
      </c>
      <c r="AT343" s="21" t="s">
        <v>192</v>
      </c>
      <c r="AU343" s="21" t="s">
        <v>96</v>
      </c>
      <c r="AY343" s="21" t="s">
        <v>191</v>
      </c>
      <c r="BE343" s="152">
        <f>IF(U343="základní",N343,0)</f>
        <v>0</v>
      </c>
      <c r="BF343" s="152">
        <f>IF(U343="snížená",N343,0)</f>
        <v>0</v>
      </c>
      <c r="BG343" s="152">
        <f>IF(U343="zákl. přenesená",N343,0)</f>
        <v>0</v>
      </c>
      <c r="BH343" s="152">
        <f>IF(U343="sníž. přenesená",N343,0)</f>
        <v>0</v>
      </c>
      <c r="BI343" s="152">
        <f>IF(U343="nulová",N343,0)</f>
        <v>0</v>
      </c>
      <c r="BJ343" s="21" t="s">
        <v>89</v>
      </c>
      <c r="BK343" s="152">
        <f>ROUND(L343*K343,2)</f>
        <v>0</v>
      </c>
      <c r="BL343" s="21" t="s">
        <v>205</v>
      </c>
      <c r="BM343" s="21" t="s">
        <v>1652</v>
      </c>
    </row>
    <row r="344" s="1" customFormat="1" ht="16.5" customHeight="1">
      <c r="B344" s="46"/>
      <c r="C344" s="47"/>
      <c r="D344" s="47"/>
      <c r="E344" s="47"/>
      <c r="F344" s="258" t="s">
        <v>1653</v>
      </c>
      <c r="G344" s="67"/>
      <c r="H344" s="67"/>
      <c r="I344" s="67"/>
      <c r="J344" s="47"/>
      <c r="K344" s="47"/>
      <c r="L344" s="47"/>
      <c r="M344" s="47"/>
      <c r="N344" s="47"/>
      <c r="O344" s="47"/>
      <c r="P344" s="47"/>
      <c r="Q344" s="47"/>
      <c r="R344" s="48"/>
      <c r="T344" s="197"/>
      <c r="U344" s="47"/>
      <c r="V344" s="47"/>
      <c r="W344" s="47"/>
      <c r="X344" s="47"/>
      <c r="Y344" s="47"/>
      <c r="Z344" s="47"/>
      <c r="AA344" s="100"/>
      <c r="AT344" s="21" t="s">
        <v>312</v>
      </c>
      <c r="AU344" s="21" t="s">
        <v>96</v>
      </c>
    </row>
    <row r="345" s="1" customFormat="1" ht="38.25" customHeight="1">
      <c r="B345" s="46"/>
      <c r="C345" s="228" t="s">
        <v>1654</v>
      </c>
      <c r="D345" s="228" t="s">
        <v>192</v>
      </c>
      <c r="E345" s="229" t="s">
        <v>1636</v>
      </c>
      <c r="F345" s="230" t="s">
        <v>1637</v>
      </c>
      <c r="G345" s="230"/>
      <c r="H345" s="230"/>
      <c r="I345" s="230"/>
      <c r="J345" s="231" t="s">
        <v>304</v>
      </c>
      <c r="K345" s="232">
        <v>101.158</v>
      </c>
      <c r="L345" s="233">
        <v>0</v>
      </c>
      <c r="M345" s="234"/>
      <c r="N345" s="235">
        <f>ROUND(L345*K345,2)</f>
        <v>0</v>
      </c>
      <c r="O345" s="235"/>
      <c r="P345" s="235"/>
      <c r="Q345" s="235"/>
      <c r="R345" s="48"/>
      <c r="T345" s="236" t="s">
        <v>22</v>
      </c>
      <c r="U345" s="56" t="s">
        <v>46</v>
      </c>
      <c r="V345" s="47"/>
      <c r="W345" s="237">
        <f>V345*K345</f>
        <v>0</v>
      </c>
      <c r="X345" s="237">
        <v>0.0029499999999999999</v>
      </c>
      <c r="Y345" s="237">
        <f>X345*K345</f>
        <v>0</v>
      </c>
      <c r="Z345" s="237">
        <v>0</v>
      </c>
      <c r="AA345" s="238">
        <f>Z345*K345</f>
        <v>0</v>
      </c>
      <c r="AR345" s="21" t="s">
        <v>205</v>
      </c>
      <c r="AT345" s="21" t="s">
        <v>192</v>
      </c>
      <c r="AU345" s="21" t="s">
        <v>96</v>
      </c>
      <c r="AY345" s="21" t="s">
        <v>191</v>
      </c>
      <c r="BE345" s="152">
        <f>IF(U345="základní",N345,0)</f>
        <v>0</v>
      </c>
      <c r="BF345" s="152">
        <f>IF(U345="snížená",N345,0)</f>
        <v>0</v>
      </c>
      <c r="BG345" s="152">
        <f>IF(U345="zákl. přenesená",N345,0)</f>
        <v>0</v>
      </c>
      <c r="BH345" s="152">
        <f>IF(U345="sníž. přenesená",N345,0)</f>
        <v>0</v>
      </c>
      <c r="BI345" s="152">
        <f>IF(U345="nulová",N345,0)</f>
        <v>0</v>
      </c>
      <c r="BJ345" s="21" t="s">
        <v>89</v>
      </c>
      <c r="BK345" s="152">
        <f>ROUND(L345*K345,2)</f>
        <v>0</v>
      </c>
      <c r="BL345" s="21" t="s">
        <v>205</v>
      </c>
      <c r="BM345" s="21" t="s">
        <v>1655</v>
      </c>
    </row>
    <row r="346" s="1" customFormat="1" ht="48" customHeight="1">
      <c r="B346" s="46"/>
      <c r="C346" s="47"/>
      <c r="D346" s="47"/>
      <c r="E346" s="47"/>
      <c r="F346" s="258" t="s">
        <v>1656</v>
      </c>
      <c r="G346" s="67"/>
      <c r="H346" s="67"/>
      <c r="I346" s="67"/>
      <c r="J346" s="47"/>
      <c r="K346" s="47"/>
      <c r="L346" s="47"/>
      <c r="M346" s="47"/>
      <c r="N346" s="47"/>
      <c r="O346" s="47"/>
      <c r="P346" s="47"/>
      <c r="Q346" s="47"/>
      <c r="R346" s="48"/>
      <c r="T346" s="197"/>
      <c r="U346" s="47"/>
      <c r="V346" s="47"/>
      <c r="W346" s="47"/>
      <c r="X346" s="47"/>
      <c r="Y346" s="47"/>
      <c r="Z346" s="47"/>
      <c r="AA346" s="100"/>
      <c r="AT346" s="21" t="s">
        <v>312</v>
      </c>
      <c r="AU346" s="21" t="s">
        <v>96</v>
      </c>
    </row>
    <row r="347" s="1" customFormat="1" ht="38.25" customHeight="1">
      <c r="B347" s="46"/>
      <c r="C347" s="250" t="s">
        <v>1657</v>
      </c>
      <c r="D347" s="250" t="s">
        <v>306</v>
      </c>
      <c r="E347" s="251" t="s">
        <v>1641</v>
      </c>
      <c r="F347" s="252" t="s">
        <v>1642</v>
      </c>
      <c r="G347" s="252"/>
      <c r="H347" s="252"/>
      <c r="I347" s="252"/>
      <c r="J347" s="253" t="s">
        <v>304</v>
      </c>
      <c r="K347" s="254">
        <v>111.274</v>
      </c>
      <c r="L347" s="255">
        <v>0</v>
      </c>
      <c r="M347" s="256"/>
      <c r="N347" s="257">
        <f>ROUND(L347*K347,2)</f>
        <v>0</v>
      </c>
      <c r="O347" s="235"/>
      <c r="P347" s="235"/>
      <c r="Q347" s="235"/>
      <c r="R347" s="48"/>
      <c r="T347" s="236" t="s">
        <v>22</v>
      </c>
      <c r="U347" s="56" t="s">
        <v>46</v>
      </c>
      <c r="V347" s="47"/>
      <c r="W347" s="237">
        <f>V347*K347</f>
        <v>0</v>
      </c>
      <c r="X347" s="237">
        <v>0.030169999999999999</v>
      </c>
      <c r="Y347" s="237">
        <f>X347*K347</f>
        <v>0</v>
      </c>
      <c r="Z347" s="237">
        <v>0</v>
      </c>
      <c r="AA347" s="238">
        <f>Z347*K347</f>
        <v>0</v>
      </c>
      <c r="AR347" s="21" t="s">
        <v>220</v>
      </c>
      <c r="AT347" s="21" t="s">
        <v>306</v>
      </c>
      <c r="AU347" s="21" t="s">
        <v>96</v>
      </c>
      <c r="AY347" s="21" t="s">
        <v>191</v>
      </c>
      <c r="BE347" s="152">
        <f>IF(U347="základní",N347,0)</f>
        <v>0</v>
      </c>
      <c r="BF347" s="152">
        <f>IF(U347="snížená",N347,0)</f>
        <v>0</v>
      </c>
      <c r="BG347" s="152">
        <f>IF(U347="zákl. přenesená",N347,0)</f>
        <v>0</v>
      </c>
      <c r="BH347" s="152">
        <f>IF(U347="sníž. přenesená",N347,0)</f>
        <v>0</v>
      </c>
      <c r="BI347" s="152">
        <f>IF(U347="nulová",N347,0)</f>
        <v>0</v>
      </c>
      <c r="BJ347" s="21" t="s">
        <v>89</v>
      </c>
      <c r="BK347" s="152">
        <f>ROUND(L347*K347,2)</f>
        <v>0</v>
      </c>
      <c r="BL347" s="21" t="s">
        <v>205</v>
      </c>
      <c r="BM347" s="21" t="s">
        <v>1658</v>
      </c>
    </row>
    <row r="348" s="1" customFormat="1" ht="24" customHeight="1">
      <c r="B348" s="46"/>
      <c r="C348" s="47"/>
      <c r="D348" s="47"/>
      <c r="E348" s="47"/>
      <c r="F348" s="258" t="s">
        <v>1546</v>
      </c>
      <c r="G348" s="67"/>
      <c r="H348" s="67"/>
      <c r="I348" s="67"/>
      <c r="J348" s="47"/>
      <c r="K348" s="47"/>
      <c r="L348" s="47"/>
      <c r="M348" s="47"/>
      <c r="N348" s="47"/>
      <c r="O348" s="47"/>
      <c r="P348" s="47"/>
      <c r="Q348" s="47"/>
      <c r="R348" s="48"/>
      <c r="T348" s="197"/>
      <c r="U348" s="47"/>
      <c r="V348" s="47"/>
      <c r="W348" s="47"/>
      <c r="X348" s="47"/>
      <c r="Y348" s="47"/>
      <c r="Z348" s="47"/>
      <c r="AA348" s="100"/>
      <c r="AT348" s="21" t="s">
        <v>312</v>
      </c>
      <c r="AU348" s="21" t="s">
        <v>96</v>
      </c>
    </row>
    <row r="349" s="1" customFormat="1" ht="25.5" customHeight="1">
      <c r="B349" s="46"/>
      <c r="C349" s="228" t="s">
        <v>1659</v>
      </c>
      <c r="D349" s="228" t="s">
        <v>192</v>
      </c>
      <c r="E349" s="229" t="s">
        <v>1645</v>
      </c>
      <c r="F349" s="230" t="s">
        <v>1646</v>
      </c>
      <c r="G349" s="230"/>
      <c r="H349" s="230"/>
      <c r="I349" s="230"/>
      <c r="J349" s="231" t="s">
        <v>304</v>
      </c>
      <c r="K349" s="232">
        <v>6.0839999999999996</v>
      </c>
      <c r="L349" s="233">
        <v>0</v>
      </c>
      <c r="M349" s="234"/>
      <c r="N349" s="235">
        <f>ROUND(L349*K349,2)</f>
        <v>0</v>
      </c>
      <c r="O349" s="235"/>
      <c r="P349" s="235"/>
      <c r="Q349" s="235"/>
      <c r="R349" s="48"/>
      <c r="T349" s="236" t="s">
        <v>22</v>
      </c>
      <c r="U349" s="56" t="s">
        <v>46</v>
      </c>
      <c r="V349" s="47"/>
      <c r="W349" s="237">
        <f>V349*K349</f>
        <v>0</v>
      </c>
      <c r="X349" s="237">
        <v>0</v>
      </c>
      <c r="Y349" s="237">
        <f>X349*K349</f>
        <v>0</v>
      </c>
      <c r="Z349" s="237">
        <v>0</v>
      </c>
      <c r="AA349" s="238">
        <f>Z349*K349</f>
        <v>0</v>
      </c>
      <c r="AR349" s="21" t="s">
        <v>205</v>
      </c>
      <c r="AT349" s="21" t="s">
        <v>192</v>
      </c>
      <c r="AU349" s="21" t="s">
        <v>96</v>
      </c>
      <c r="AY349" s="21" t="s">
        <v>191</v>
      </c>
      <c r="BE349" s="152">
        <f>IF(U349="základní",N349,0)</f>
        <v>0</v>
      </c>
      <c r="BF349" s="152">
        <f>IF(U349="snížená",N349,0)</f>
        <v>0</v>
      </c>
      <c r="BG349" s="152">
        <f>IF(U349="zákl. přenesená",N349,0)</f>
        <v>0</v>
      </c>
      <c r="BH349" s="152">
        <f>IF(U349="sníž. přenesená",N349,0)</f>
        <v>0</v>
      </c>
      <c r="BI349" s="152">
        <f>IF(U349="nulová",N349,0)</f>
        <v>0</v>
      </c>
      <c r="BJ349" s="21" t="s">
        <v>89</v>
      </c>
      <c r="BK349" s="152">
        <f>ROUND(L349*K349,2)</f>
        <v>0</v>
      </c>
      <c r="BL349" s="21" t="s">
        <v>205</v>
      </c>
      <c r="BM349" s="21" t="s">
        <v>1660</v>
      </c>
    </row>
    <row r="350" s="1" customFormat="1" ht="24" customHeight="1">
      <c r="B350" s="46"/>
      <c r="C350" s="47"/>
      <c r="D350" s="47"/>
      <c r="E350" s="47"/>
      <c r="F350" s="258" t="s">
        <v>1661</v>
      </c>
      <c r="G350" s="67"/>
      <c r="H350" s="67"/>
      <c r="I350" s="67"/>
      <c r="J350" s="47"/>
      <c r="K350" s="47"/>
      <c r="L350" s="47"/>
      <c r="M350" s="47"/>
      <c r="N350" s="47"/>
      <c r="O350" s="47"/>
      <c r="P350" s="47"/>
      <c r="Q350" s="47"/>
      <c r="R350" s="48"/>
      <c r="T350" s="197"/>
      <c r="U350" s="47"/>
      <c r="V350" s="47"/>
      <c r="W350" s="47"/>
      <c r="X350" s="47"/>
      <c r="Y350" s="47"/>
      <c r="Z350" s="47"/>
      <c r="AA350" s="100"/>
      <c r="AT350" s="21" t="s">
        <v>312</v>
      </c>
      <c r="AU350" s="21" t="s">
        <v>96</v>
      </c>
    </row>
    <row r="351" s="1" customFormat="1" ht="25.5" customHeight="1">
      <c r="B351" s="46"/>
      <c r="C351" s="228" t="s">
        <v>1662</v>
      </c>
      <c r="D351" s="228" t="s">
        <v>192</v>
      </c>
      <c r="E351" s="229" t="s">
        <v>1663</v>
      </c>
      <c r="F351" s="230" t="s">
        <v>1664</v>
      </c>
      <c r="G351" s="230"/>
      <c r="H351" s="230"/>
      <c r="I351" s="230"/>
      <c r="J351" s="231" t="s">
        <v>309</v>
      </c>
      <c r="K351" s="232">
        <v>7.8070000000000004</v>
      </c>
      <c r="L351" s="233">
        <v>0</v>
      </c>
      <c r="M351" s="234"/>
      <c r="N351" s="235">
        <f>ROUND(L351*K351,2)</f>
        <v>0</v>
      </c>
      <c r="O351" s="235"/>
      <c r="P351" s="235"/>
      <c r="Q351" s="235"/>
      <c r="R351" s="48"/>
      <c r="T351" s="236" t="s">
        <v>22</v>
      </c>
      <c r="U351" s="56" t="s">
        <v>46</v>
      </c>
      <c r="V351" s="47"/>
      <c r="W351" s="237">
        <f>V351*K351</f>
        <v>0</v>
      </c>
      <c r="X351" s="237">
        <v>0</v>
      </c>
      <c r="Y351" s="237">
        <f>X351*K351</f>
        <v>0</v>
      </c>
      <c r="Z351" s="237">
        <v>0</v>
      </c>
      <c r="AA351" s="238">
        <f>Z351*K351</f>
        <v>0</v>
      </c>
      <c r="AR351" s="21" t="s">
        <v>251</v>
      </c>
      <c r="AT351" s="21" t="s">
        <v>192</v>
      </c>
      <c r="AU351" s="21" t="s">
        <v>96</v>
      </c>
      <c r="AY351" s="21" t="s">
        <v>191</v>
      </c>
      <c r="BE351" s="152">
        <f>IF(U351="základní",N351,0)</f>
        <v>0</v>
      </c>
      <c r="BF351" s="152">
        <f>IF(U351="snížená",N351,0)</f>
        <v>0</v>
      </c>
      <c r="BG351" s="152">
        <f>IF(U351="zákl. přenesená",N351,0)</f>
        <v>0</v>
      </c>
      <c r="BH351" s="152">
        <f>IF(U351="sníž. přenesená",N351,0)</f>
        <v>0</v>
      </c>
      <c r="BI351" s="152">
        <f>IF(U351="nulová",N351,0)</f>
        <v>0</v>
      </c>
      <c r="BJ351" s="21" t="s">
        <v>89</v>
      </c>
      <c r="BK351" s="152">
        <f>ROUND(L351*K351,2)</f>
        <v>0</v>
      </c>
      <c r="BL351" s="21" t="s">
        <v>251</v>
      </c>
      <c r="BM351" s="21" t="s">
        <v>1665</v>
      </c>
    </row>
    <row r="352" s="10" customFormat="1" ht="29.88" customHeight="1">
      <c r="B352" s="215"/>
      <c r="C352" s="216"/>
      <c r="D352" s="225" t="s">
        <v>1263</v>
      </c>
      <c r="E352" s="225"/>
      <c r="F352" s="225"/>
      <c r="G352" s="225"/>
      <c r="H352" s="225"/>
      <c r="I352" s="225"/>
      <c r="J352" s="225"/>
      <c r="K352" s="225"/>
      <c r="L352" s="225"/>
      <c r="M352" s="225"/>
      <c r="N352" s="239">
        <f>BK352</f>
        <v>0</v>
      </c>
      <c r="O352" s="240"/>
      <c r="P352" s="240"/>
      <c r="Q352" s="240"/>
      <c r="R352" s="218"/>
      <c r="T352" s="219"/>
      <c r="U352" s="216"/>
      <c r="V352" s="216"/>
      <c r="W352" s="220">
        <f>SUM(W353:W362)</f>
        <v>0</v>
      </c>
      <c r="X352" s="216"/>
      <c r="Y352" s="220">
        <f>SUM(Y353:Y362)</f>
        <v>0</v>
      </c>
      <c r="Z352" s="216"/>
      <c r="AA352" s="221">
        <f>SUM(AA353:AA362)</f>
        <v>0</v>
      </c>
      <c r="AR352" s="222" t="s">
        <v>96</v>
      </c>
      <c r="AT352" s="223" t="s">
        <v>80</v>
      </c>
      <c r="AU352" s="223" t="s">
        <v>89</v>
      </c>
      <c r="AY352" s="222" t="s">
        <v>191</v>
      </c>
      <c r="BK352" s="224">
        <f>SUM(BK353:BK362)</f>
        <v>0</v>
      </c>
    </row>
    <row r="353" s="1" customFormat="1" ht="25.5" customHeight="1">
      <c r="B353" s="46"/>
      <c r="C353" s="228" t="s">
        <v>1666</v>
      </c>
      <c r="D353" s="228" t="s">
        <v>192</v>
      </c>
      <c r="E353" s="229" t="s">
        <v>1667</v>
      </c>
      <c r="F353" s="230" t="s">
        <v>1668</v>
      </c>
      <c r="G353" s="230"/>
      <c r="H353" s="230"/>
      <c r="I353" s="230"/>
      <c r="J353" s="231" t="s">
        <v>304</v>
      </c>
      <c r="K353" s="232">
        <v>581.91899999999998</v>
      </c>
      <c r="L353" s="233">
        <v>0</v>
      </c>
      <c r="M353" s="234"/>
      <c r="N353" s="235">
        <f>ROUND(L353*K353,2)</f>
        <v>0</v>
      </c>
      <c r="O353" s="235"/>
      <c r="P353" s="235"/>
      <c r="Q353" s="235"/>
      <c r="R353" s="48"/>
      <c r="T353" s="236" t="s">
        <v>22</v>
      </c>
      <c r="U353" s="56" t="s">
        <v>46</v>
      </c>
      <c r="V353" s="47"/>
      <c r="W353" s="237">
        <f>V353*K353</f>
        <v>0</v>
      </c>
      <c r="X353" s="237">
        <v>0</v>
      </c>
      <c r="Y353" s="237">
        <f>X353*K353</f>
        <v>0</v>
      </c>
      <c r="Z353" s="237">
        <v>0</v>
      </c>
      <c r="AA353" s="238">
        <f>Z353*K353</f>
        <v>0</v>
      </c>
      <c r="AR353" s="21" t="s">
        <v>251</v>
      </c>
      <c r="AT353" s="21" t="s">
        <v>192</v>
      </c>
      <c r="AU353" s="21" t="s">
        <v>96</v>
      </c>
      <c r="AY353" s="21" t="s">
        <v>191</v>
      </c>
      <c r="BE353" s="152">
        <f>IF(U353="základní",N353,0)</f>
        <v>0</v>
      </c>
      <c r="BF353" s="152">
        <f>IF(U353="snížená",N353,0)</f>
        <v>0</v>
      </c>
      <c r="BG353" s="152">
        <f>IF(U353="zákl. přenesená",N353,0)</f>
        <v>0</v>
      </c>
      <c r="BH353" s="152">
        <f>IF(U353="sníž. přenesená",N353,0)</f>
        <v>0</v>
      </c>
      <c r="BI353" s="152">
        <f>IF(U353="nulová",N353,0)</f>
        <v>0</v>
      </c>
      <c r="BJ353" s="21" t="s">
        <v>89</v>
      </c>
      <c r="BK353" s="152">
        <f>ROUND(L353*K353,2)</f>
        <v>0</v>
      </c>
      <c r="BL353" s="21" t="s">
        <v>251</v>
      </c>
      <c r="BM353" s="21" t="s">
        <v>1669</v>
      </c>
    </row>
    <row r="354" s="1" customFormat="1" ht="25.5" customHeight="1">
      <c r="B354" s="46"/>
      <c r="C354" s="228" t="s">
        <v>1670</v>
      </c>
      <c r="D354" s="228" t="s">
        <v>192</v>
      </c>
      <c r="E354" s="229" t="s">
        <v>1671</v>
      </c>
      <c r="F354" s="230" t="s">
        <v>1672</v>
      </c>
      <c r="G354" s="230"/>
      <c r="H354" s="230"/>
      <c r="I354" s="230"/>
      <c r="J354" s="231" t="s">
        <v>304</v>
      </c>
      <c r="K354" s="232">
        <v>428.86900000000003</v>
      </c>
      <c r="L354" s="233">
        <v>0</v>
      </c>
      <c r="M354" s="234"/>
      <c r="N354" s="235">
        <f>ROUND(L354*K354,2)</f>
        <v>0</v>
      </c>
      <c r="O354" s="235"/>
      <c r="P354" s="235"/>
      <c r="Q354" s="235"/>
      <c r="R354" s="48"/>
      <c r="T354" s="236" t="s">
        <v>22</v>
      </c>
      <c r="U354" s="56" t="s">
        <v>46</v>
      </c>
      <c r="V354" s="47"/>
      <c r="W354" s="237">
        <f>V354*K354</f>
        <v>0</v>
      </c>
      <c r="X354" s="237">
        <v>0</v>
      </c>
      <c r="Y354" s="237">
        <f>X354*K354</f>
        <v>0</v>
      </c>
      <c r="Z354" s="237">
        <v>0.00014999999999999999</v>
      </c>
      <c r="AA354" s="238">
        <f>Z354*K354</f>
        <v>0</v>
      </c>
      <c r="AR354" s="21" t="s">
        <v>251</v>
      </c>
      <c r="AT354" s="21" t="s">
        <v>192</v>
      </c>
      <c r="AU354" s="21" t="s">
        <v>96</v>
      </c>
      <c r="AY354" s="21" t="s">
        <v>191</v>
      </c>
      <c r="BE354" s="152">
        <f>IF(U354="základní",N354,0)</f>
        <v>0</v>
      </c>
      <c r="BF354" s="152">
        <f>IF(U354="snížená",N354,0)</f>
        <v>0</v>
      </c>
      <c r="BG354" s="152">
        <f>IF(U354="zákl. přenesená",N354,0)</f>
        <v>0</v>
      </c>
      <c r="BH354" s="152">
        <f>IF(U354="sníž. přenesená",N354,0)</f>
        <v>0</v>
      </c>
      <c r="BI354" s="152">
        <f>IF(U354="nulová",N354,0)</f>
        <v>0</v>
      </c>
      <c r="BJ354" s="21" t="s">
        <v>89</v>
      </c>
      <c r="BK354" s="152">
        <f>ROUND(L354*K354,2)</f>
        <v>0</v>
      </c>
      <c r="BL354" s="21" t="s">
        <v>251</v>
      </c>
      <c r="BM354" s="21" t="s">
        <v>1673</v>
      </c>
    </row>
    <row r="355" s="1" customFormat="1" ht="16.5" customHeight="1">
      <c r="B355" s="46"/>
      <c r="C355" s="47"/>
      <c r="D355" s="47"/>
      <c r="E355" s="47"/>
      <c r="F355" s="258" t="s">
        <v>1674</v>
      </c>
      <c r="G355" s="67"/>
      <c r="H355" s="67"/>
      <c r="I355" s="67"/>
      <c r="J355" s="47"/>
      <c r="K355" s="47"/>
      <c r="L355" s="47"/>
      <c r="M355" s="47"/>
      <c r="N355" s="47"/>
      <c r="O355" s="47"/>
      <c r="P355" s="47"/>
      <c r="Q355" s="47"/>
      <c r="R355" s="48"/>
      <c r="T355" s="197"/>
      <c r="U355" s="47"/>
      <c r="V355" s="47"/>
      <c r="W355" s="47"/>
      <c r="X355" s="47"/>
      <c r="Y355" s="47"/>
      <c r="Z355" s="47"/>
      <c r="AA355" s="100"/>
      <c r="AT355" s="21" t="s">
        <v>312</v>
      </c>
      <c r="AU355" s="21" t="s">
        <v>96</v>
      </c>
    </row>
    <row r="356" s="1" customFormat="1" ht="25.5" customHeight="1">
      <c r="B356" s="46"/>
      <c r="C356" s="228" t="s">
        <v>1675</v>
      </c>
      <c r="D356" s="228" t="s">
        <v>192</v>
      </c>
      <c r="E356" s="229" t="s">
        <v>1676</v>
      </c>
      <c r="F356" s="230" t="s">
        <v>1677</v>
      </c>
      <c r="G356" s="230"/>
      <c r="H356" s="230"/>
      <c r="I356" s="230"/>
      <c r="J356" s="231" t="s">
        <v>304</v>
      </c>
      <c r="K356" s="232">
        <v>227.30000000000001</v>
      </c>
      <c r="L356" s="233">
        <v>0</v>
      </c>
      <c r="M356" s="234"/>
      <c r="N356" s="235">
        <f>ROUND(L356*K356,2)</f>
        <v>0</v>
      </c>
      <c r="O356" s="235"/>
      <c r="P356" s="235"/>
      <c r="Q356" s="235"/>
      <c r="R356" s="48"/>
      <c r="T356" s="236" t="s">
        <v>22</v>
      </c>
      <c r="U356" s="56" t="s">
        <v>46</v>
      </c>
      <c r="V356" s="47"/>
      <c r="W356" s="237">
        <f>V356*K356</f>
        <v>0</v>
      </c>
      <c r="X356" s="237">
        <v>0</v>
      </c>
      <c r="Y356" s="237">
        <f>X356*K356</f>
        <v>0</v>
      </c>
      <c r="Z356" s="237">
        <v>0</v>
      </c>
      <c r="AA356" s="238">
        <f>Z356*K356</f>
        <v>0</v>
      </c>
      <c r="AR356" s="21" t="s">
        <v>251</v>
      </c>
      <c r="AT356" s="21" t="s">
        <v>192</v>
      </c>
      <c r="AU356" s="21" t="s">
        <v>96</v>
      </c>
      <c r="AY356" s="21" t="s">
        <v>191</v>
      </c>
      <c r="BE356" s="152">
        <f>IF(U356="základní",N356,0)</f>
        <v>0</v>
      </c>
      <c r="BF356" s="152">
        <f>IF(U356="snížená",N356,0)</f>
        <v>0</v>
      </c>
      <c r="BG356" s="152">
        <f>IF(U356="zákl. přenesená",N356,0)</f>
        <v>0</v>
      </c>
      <c r="BH356" s="152">
        <f>IF(U356="sníž. přenesená",N356,0)</f>
        <v>0</v>
      </c>
      <c r="BI356" s="152">
        <f>IF(U356="nulová",N356,0)</f>
        <v>0</v>
      </c>
      <c r="BJ356" s="21" t="s">
        <v>89</v>
      </c>
      <c r="BK356" s="152">
        <f>ROUND(L356*K356,2)</f>
        <v>0</v>
      </c>
      <c r="BL356" s="21" t="s">
        <v>251</v>
      </c>
      <c r="BM356" s="21" t="s">
        <v>1678</v>
      </c>
    </row>
    <row r="357" s="1" customFormat="1" ht="25.5" customHeight="1">
      <c r="B357" s="46"/>
      <c r="C357" s="250" t="s">
        <v>1679</v>
      </c>
      <c r="D357" s="250" t="s">
        <v>306</v>
      </c>
      <c r="E357" s="251" t="s">
        <v>1680</v>
      </c>
      <c r="F357" s="252" t="s">
        <v>1681</v>
      </c>
      <c r="G357" s="252"/>
      <c r="H357" s="252"/>
      <c r="I357" s="252"/>
      <c r="J357" s="253" t="s">
        <v>304</v>
      </c>
      <c r="K357" s="254">
        <v>238.66499999999999</v>
      </c>
      <c r="L357" s="255">
        <v>0</v>
      </c>
      <c r="M357" s="256"/>
      <c r="N357" s="257">
        <f>ROUND(L357*K357,2)</f>
        <v>0</v>
      </c>
      <c r="O357" s="235"/>
      <c r="P357" s="235"/>
      <c r="Q357" s="235"/>
      <c r="R357" s="48"/>
      <c r="T357" s="236" t="s">
        <v>22</v>
      </c>
      <c r="U357" s="56" t="s">
        <v>46</v>
      </c>
      <c r="V357" s="47"/>
      <c r="W357" s="237">
        <f>V357*K357</f>
        <v>0</v>
      </c>
      <c r="X357" s="237">
        <v>0</v>
      </c>
      <c r="Y357" s="237">
        <f>X357*K357</f>
        <v>0</v>
      </c>
      <c r="Z357" s="237">
        <v>0</v>
      </c>
      <c r="AA357" s="238">
        <f>Z357*K357</f>
        <v>0</v>
      </c>
      <c r="AR357" s="21" t="s">
        <v>531</v>
      </c>
      <c r="AT357" s="21" t="s">
        <v>306</v>
      </c>
      <c r="AU357" s="21" t="s">
        <v>96</v>
      </c>
      <c r="AY357" s="21" t="s">
        <v>191</v>
      </c>
      <c r="BE357" s="152">
        <f>IF(U357="základní",N357,0)</f>
        <v>0</v>
      </c>
      <c r="BF357" s="152">
        <f>IF(U357="snížená",N357,0)</f>
        <v>0</v>
      </c>
      <c r="BG357" s="152">
        <f>IF(U357="zákl. přenesená",N357,0)</f>
        <v>0</v>
      </c>
      <c r="BH357" s="152">
        <f>IF(U357="sníž. přenesená",N357,0)</f>
        <v>0</v>
      </c>
      <c r="BI357" s="152">
        <f>IF(U357="nulová",N357,0)</f>
        <v>0</v>
      </c>
      <c r="BJ357" s="21" t="s">
        <v>89</v>
      </c>
      <c r="BK357" s="152">
        <f>ROUND(L357*K357,2)</f>
        <v>0</v>
      </c>
      <c r="BL357" s="21" t="s">
        <v>251</v>
      </c>
      <c r="BM357" s="21" t="s">
        <v>1682</v>
      </c>
    </row>
    <row r="358" s="1" customFormat="1" ht="25.5" customHeight="1">
      <c r="B358" s="46"/>
      <c r="C358" s="228" t="s">
        <v>1683</v>
      </c>
      <c r="D358" s="228" t="s">
        <v>192</v>
      </c>
      <c r="E358" s="229" t="s">
        <v>1684</v>
      </c>
      <c r="F358" s="230" t="s">
        <v>1685</v>
      </c>
      <c r="G358" s="230"/>
      <c r="H358" s="230"/>
      <c r="I358" s="230"/>
      <c r="J358" s="231" t="s">
        <v>304</v>
      </c>
      <c r="K358" s="232">
        <v>174.84399999999999</v>
      </c>
      <c r="L358" s="233">
        <v>0</v>
      </c>
      <c r="M358" s="234"/>
      <c r="N358" s="235">
        <f>ROUND(L358*K358,2)</f>
        <v>0</v>
      </c>
      <c r="O358" s="235"/>
      <c r="P358" s="235"/>
      <c r="Q358" s="235"/>
      <c r="R358" s="48"/>
      <c r="T358" s="236" t="s">
        <v>22</v>
      </c>
      <c r="U358" s="56" t="s">
        <v>46</v>
      </c>
      <c r="V358" s="47"/>
      <c r="W358" s="237">
        <f>V358*K358</f>
        <v>0</v>
      </c>
      <c r="X358" s="237">
        <v>0</v>
      </c>
      <c r="Y358" s="237">
        <f>X358*K358</f>
        <v>0</v>
      </c>
      <c r="Z358" s="237">
        <v>0</v>
      </c>
      <c r="AA358" s="238">
        <f>Z358*K358</f>
        <v>0</v>
      </c>
      <c r="AR358" s="21" t="s">
        <v>251</v>
      </c>
      <c r="AT358" s="21" t="s">
        <v>192</v>
      </c>
      <c r="AU358" s="21" t="s">
        <v>96</v>
      </c>
      <c r="AY358" s="21" t="s">
        <v>191</v>
      </c>
      <c r="BE358" s="152">
        <f>IF(U358="základní",N358,0)</f>
        <v>0</v>
      </c>
      <c r="BF358" s="152">
        <f>IF(U358="snížená",N358,0)</f>
        <v>0</v>
      </c>
      <c r="BG358" s="152">
        <f>IF(U358="zákl. přenesená",N358,0)</f>
        <v>0</v>
      </c>
      <c r="BH358" s="152">
        <f>IF(U358="sníž. přenesená",N358,0)</f>
        <v>0</v>
      </c>
      <c r="BI358" s="152">
        <f>IF(U358="nulová",N358,0)</f>
        <v>0</v>
      </c>
      <c r="BJ358" s="21" t="s">
        <v>89</v>
      </c>
      <c r="BK358" s="152">
        <f>ROUND(L358*K358,2)</f>
        <v>0</v>
      </c>
      <c r="BL358" s="21" t="s">
        <v>251</v>
      </c>
      <c r="BM358" s="21" t="s">
        <v>1686</v>
      </c>
    </row>
    <row r="359" s="1" customFormat="1" ht="25.5" customHeight="1">
      <c r="B359" s="46"/>
      <c r="C359" s="250" t="s">
        <v>1687</v>
      </c>
      <c r="D359" s="250" t="s">
        <v>306</v>
      </c>
      <c r="E359" s="251" t="s">
        <v>1680</v>
      </c>
      <c r="F359" s="252" t="s">
        <v>1681</v>
      </c>
      <c r="G359" s="252"/>
      <c r="H359" s="252"/>
      <c r="I359" s="252"/>
      <c r="J359" s="253" t="s">
        <v>304</v>
      </c>
      <c r="K359" s="254">
        <v>183.58600000000001</v>
      </c>
      <c r="L359" s="255">
        <v>0</v>
      </c>
      <c r="M359" s="256"/>
      <c r="N359" s="257">
        <f>ROUND(L359*K359,2)</f>
        <v>0</v>
      </c>
      <c r="O359" s="235"/>
      <c r="P359" s="235"/>
      <c r="Q359" s="235"/>
      <c r="R359" s="48"/>
      <c r="T359" s="236" t="s">
        <v>22</v>
      </c>
      <c r="U359" s="56" t="s">
        <v>46</v>
      </c>
      <c r="V359" s="47"/>
      <c r="W359" s="237">
        <f>V359*K359</f>
        <v>0</v>
      </c>
      <c r="X359" s="237">
        <v>0</v>
      </c>
      <c r="Y359" s="237">
        <f>X359*K359</f>
        <v>0</v>
      </c>
      <c r="Z359" s="237">
        <v>0</v>
      </c>
      <c r="AA359" s="238">
        <f>Z359*K359</f>
        <v>0</v>
      </c>
      <c r="AR359" s="21" t="s">
        <v>531</v>
      </c>
      <c r="AT359" s="21" t="s">
        <v>306</v>
      </c>
      <c r="AU359" s="21" t="s">
        <v>96</v>
      </c>
      <c r="AY359" s="21" t="s">
        <v>191</v>
      </c>
      <c r="BE359" s="152">
        <f>IF(U359="základní",N359,0)</f>
        <v>0</v>
      </c>
      <c r="BF359" s="152">
        <f>IF(U359="snížená",N359,0)</f>
        <v>0</v>
      </c>
      <c r="BG359" s="152">
        <f>IF(U359="zákl. přenesená",N359,0)</f>
        <v>0</v>
      </c>
      <c r="BH359" s="152">
        <f>IF(U359="sníž. přenesená",N359,0)</f>
        <v>0</v>
      </c>
      <c r="BI359" s="152">
        <f>IF(U359="nulová",N359,0)</f>
        <v>0</v>
      </c>
      <c r="BJ359" s="21" t="s">
        <v>89</v>
      </c>
      <c r="BK359" s="152">
        <f>ROUND(L359*K359,2)</f>
        <v>0</v>
      </c>
      <c r="BL359" s="21" t="s">
        <v>251</v>
      </c>
      <c r="BM359" s="21" t="s">
        <v>1688</v>
      </c>
    </row>
    <row r="360" s="1" customFormat="1" ht="25.5" customHeight="1">
      <c r="B360" s="46"/>
      <c r="C360" s="228" t="s">
        <v>1689</v>
      </c>
      <c r="D360" s="228" t="s">
        <v>192</v>
      </c>
      <c r="E360" s="229" t="s">
        <v>1690</v>
      </c>
      <c r="F360" s="230" t="s">
        <v>1691</v>
      </c>
      <c r="G360" s="230"/>
      <c r="H360" s="230"/>
      <c r="I360" s="230"/>
      <c r="J360" s="231" t="s">
        <v>304</v>
      </c>
      <c r="K360" s="232">
        <v>581.91899999999998</v>
      </c>
      <c r="L360" s="233">
        <v>0</v>
      </c>
      <c r="M360" s="234"/>
      <c r="N360" s="235">
        <f>ROUND(L360*K360,2)</f>
        <v>0</v>
      </c>
      <c r="O360" s="235"/>
      <c r="P360" s="235"/>
      <c r="Q360" s="235"/>
      <c r="R360" s="48"/>
      <c r="T360" s="236" t="s">
        <v>22</v>
      </c>
      <c r="U360" s="56" t="s">
        <v>46</v>
      </c>
      <c r="V360" s="47"/>
      <c r="W360" s="237">
        <f>V360*K360</f>
        <v>0</v>
      </c>
      <c r="X360" s="237">
        <v>0.00020000000000000001</v>
      </c>
      <c r="Y360" s="237">
        <f>X360*K360</f>
        <v>0</v>
      </c>
      <c r="Z360" s="237">
        <v>0</v>
      </c>
      <c r="AA360" s="238">
        <f>Z360*K360</f>
        <v>0</v>
      </c>
      <c r="AR360" s="21" t="s">
        <v>251</v>
      </c>
      <c r="AT360" s="21" t="s">
        <v>192</v>
      </c>
      <c r="AU360" s="21" t="s">
        <v>96</v>
      </c>
      <c r="AY360" s="21" t="s">
        <v>191</v>
      </c>
      <c r="BE360" s="152">
        <f>IF(U360="základní",N360,0)</f>
        <v>0</v>
      </c>
      <c r="BF360" s="152">
        <f>IF(U360="snížená",N360,0)</f>
        <v>0</v>
      </c>
      <c r="BG360" s="152">
        <f>IF(U360="zákl. přenesená",N360,0)</f>
        <v>0</v>
      </c>
      <c r="BH360" s="152">
        <f>IF(U360="sníž. přenesená",N360,0)</f>
        <v>0</v>
      </c>
      <c r="BI360" s="152">
        <f>IF(U360="nulová",N360,0)</f>
        <v>0</v>
      </c>
      <c r="BJ360" s="21" t="s">
        <v>89</v>
      </c>
      <c r="BK360" s="152">
        <f>ROUND(L360*K360,2)</f>
        <v>0</v>
      </c>
      <c r="BL360" s="21" t="s">
        <v>251</v>
      </c>
      <c r="BM360" s="21" t="s">
        <v>1692</v>
      </c>
    </row>
    <row r="361" s="1" customFormat="1" ht="38.25" customHeight="1">
      <c r="B361" s="46"/>
      <c r="C361" s="228" t="s">
        <v>1693</v>
      </c>
      <c r="D361" s="228" t="s">
        <v>192</v>
      </c>
      <c r="E361" s="229" t="s">
        <v>1694</v>
      </c>
      <c r="F361" s="230" t="s">
        <v>1695</v>
      </c>
      <c r="G361" s="230"/>
      <c r="H361" s="230"/>
      <c r="I361" s="230"/>
      <c r="J361" s="231" t="s">
        <v>304</v>
      </c>
      <c r="K361" s="232">
        <v>581.91899999999998</v>
      </c>
      <c r="L361" s="233">
        <v>0</v>
      </c>
      <c r="M361" s="234"/>
      <c r="N361" s="235">
        <f>ROUND(L361*K361,2)</f>
        <v>0</v>
      </c>
      <c r="O361" s="235"/>
      <c r="P361" s="235"/>
      <c r="Q361" s="235"/>
      <c r="R361" s="48"/>
      <c r="T361" s="236" t="s">
        <v>22</v>
      </c>
      <c r="U361" s="56" t="s">
        <v>46</v>
      </c>
      <c r="V361" s="47"/>
      <c r="W361" s="237">
        <f>V361*K361</f>
        <v>0</v>
      </c>
      <c r="X361" s="237">
        <v>0.00025999999999999998</v>
      </c>
      <c r="Y361" s="237">
        <f>X361*K361</f>
        <v>0</v>
      </c>
      <c r="Z361" s="237">
        <v>0</v>
      </c>
      <c r="AA361" s="238">
        <f>Z361*K361</f>
        <v>0</v>
      </c>
      <c r="AR361" s="21" t="s">
        <v>251</v>
      </c>
      <c r="AT361" s="21" t="s">
        <v>192</v>
      </c>
      <c r="AU361" s="21" t="s">
        <v>96</v>
      </c>
      <c r="AY361" s="21" t="s">
        <v>191</v>
      </c>
      <c r="BE361" s="152">
        <f>IF(U361="základní",N361,0)</f>
        <v>0</v>
      </c>
      <c r="BF361" s="152">
        <f>IF(U361="snížená",N361,0)</f>
        <v>0</v>
      </c>
      <c r="BG361" s="152">
        <f>IF(U361="zákl. přenesená",N361,0)</f>
        <v>0</v>
      </c>
      <c r="BH361" s="152">
        <f>IF(U361="sníž. přenesená",N361,0)</f>
        <v>0</v>
      </c>
      <c r="BI361" s="152">
        <f>IF(U361="nulová",N361,0)</f>
        <v>0</v>
      </c>
      <c r="BJ361" s="21" t="s">
        <v>89</v>
      </c>
      <c r="BK361" s="152">
        <f>ROUND(L361*K361,2)</f>
        <v>0</v>
      </c>
      <c r="BL361" s="21" t="s">
        <v>251</v>
      </c>
      <c r="BM361" s="21" t="s">
        <v>1696</v>
      </c>
    </row>
    <row r="362" s="1" customFormat="1" ht="36" customHeight="1">
      <c r="B362" s="46"/>
      <c r="C362" s="47"/>
      <c r="D362" s="47"/>
      <c r="E362" s="47"/>
      <c r="F362" s="258" t="s">
        <v>1697</v>
      </c>
      <c r="G362" s="67"/>
      <c r="H362" s="67"/>
      <c r="I362" s="67"/>
      <c r="J362" s="47"/>
      <c r="K362" s="47"/>
      <c r="L362" s="47"/>
      <c r="M362" s="47"/>
      <c r="N362" s="47"/>
      <c r="O362" s="47"/>
      <c r="P362" s="47"/>
      <c r="Q362" s="47"/>
      <c r="R362" s="48"/>
      <c r="T362" s="197"/>
      <c r="U362" s="47"/>
      <c r="V362" s="47"/>
      <c r="W362" s="47"/>
      <c r="X362" s="47"/>
      <c r="Y362" s="47"/>
      <c r="Z362" s="47"/>
      <c r="AA362" s="100"/>
      <c r="AT362" s="21" t="s">
        <v>312</v>
      </c>
      <c r="AU362" s="21" t="s">
        <v>96</v>
      </c>
    </row>
    <row r="363" s="1" customFormat="1" ht="49.92" customHeight="1">
      <c r="B363" s="46"/>
      <c r="C363" s="47"/>
      <c r="D363" s="217" t="s">
        <v>282</v>
      </c>
      <c r="E363" s="47"/>
      <c r="F363" s="47"/>
      <c r="G363" s="47"/>
      <c r="H363" s="47"/>
      <c r="I363" s="47"/>
      <c r="J363" s="47"/>
      <c r="K363" s="47"/>
      <c r="L363" s="47"/>
      <c r="M363" s="47"/>
      <c r="N363" s="261">
        <f>BK363</f>
        <v>0</v>
      </c>
      <c r="O363" s="262"/>
      <c r="P363" s="262"/>
      <c r="Q363" s="262"/>
      <c r="R363" s="48"/>
      <c r="T363" s="197"/>
      <c r="U363" s="47"/>
      <c r="V363" s="47"/>
      <c r="W363" s="47"/>
      <c r="X363" s="47"/>
      <c r="Y363" s="47"/>
      <c r="Z363" s="47"/>
      <c r="AA363" s="100"/>
      <c r="AT363" s="21" t="s">
        <v>80</v>
      </c>
      <c r="AU363" s="21" t="s">
        <v>81</v>
      </c>
      <c r="AY363" s="21" t="s">
        <v>283</v>
      </c>
      <c r="BK363" s="152">
        <f>SUM(BK364:BK368)</f>
        <v>0</v>
      </c>
    </row>
    <row r="364" s="1" customFormat="1" ht="22.32" customHeight="1">
      <c r="B364" s="46"/>
      <c r="C364" s="243" t="s">
        <v>22</v>
      </c>
      <c r="D364" s="243" t="s">
        <v>192</v>
      </c>
      <c r="E364" s="244" t="s">
        <v>22</v>
      </c>
      <c r="F364" s="245" t="s">
        <v>22</v>
      </c>
      <c r="G364" s="245"/>
      <c r="H364" s="245"/>
      <c r="I364" s="245"/>
      <c r="J364" s="246" t="s">
        <v>22</v>
      </c>
      <c r="K364" s="247"/>
      <c r="L364" s="233"/>
      <c r="M364" s="235"/>
      <c r="N364" s="235">
        <f>BK364</f>
        <v>0</v>
      </c>
      <c r="O364" s="235"/>
      <c r="P364" s="235"/>
      <c r="Q364" s="235"/>
      <c r="R364" s="48"/>
      <c r="T364" s="236" t="s">
        <v>22</v>
      </c>
      <c r="U364" s="248" t="s">
        <v>46</v>
      </c>
      <c r="V364" s="47"/>
      <c r="W364" s="47"/>
      <c r="X364" s="47"/>
      <c r="Y364" s="47"/>
      <c r="Z364" s="47"/>
      <c r="AA364" s="100"/>
      <c r="AT364" s="21" t="s">
        <v>283</v>
      </c>
      <c r="AU364" s="21" t="s">
        <v>89</v>
      </c>
      <c r="AY364" s="21" t="s">
        <v>283</v>
      </c>
      <c r="BE364" s="152">
        <f>IF(U364="základní",N364,0)</f>
        <v>0</v>
      </c>
      <c r="BF364" s="152">
        <f>IF(U364="snížená",N364,0)</f>
        <v>0</v>
      </c>
      <c r="BG364" s="152">
        <f>IF(U364="zákl. přenesená",N364,0)</f>
        <v>0</v>
      </c>
      <c r="BH364" s="152">
        <f>IF(U364="sníž. přenesená",N364,0)</f>
        <v>0</v>
      </c>
      <c r="BI364" s="152">
        <f>IF(U364="nulová",N364,0)</f>
        <v>0</v>
      </c>
      <c r="BJ364" s="21" t="s">
        <v>89</v>
      </c>
      <c r="BK364" s="152">
        <f>L364*K364</f>
        <v>0</v>
      </c>
    </row>
    <row r="365" s="1" customFormat="1" ht="22.32" customHeight="1">
      <c r="B365" s="46"/>
      <c r="C365" s="243" t="s">
        <v>22</v>
      </c>
      <c r="D365" s="243" t="s">
        <v>192</v>
      </c>
      <c r="E365" s="244" t="s">
        <v>22</v>
      </c>
      <c r="F365" s="245" t="s">
        <v>22</v>
      </c>
      <c r="G365" s="245"/>
      <c r="H365" s="245"/>
      <c r="I365" s="245"/>
      <c r="J365" s="246" t="s">
        <v>22</v>
      </c>
      <c r="K365" s="247"/>
      <c r="L365" s="233"/>
      <c r="M365" s="235"/>
      <c r="N365" s="235">
        <f>BK365</f>
        <v>0</v>
      </c>
      <c r="O365" s="235"/>
      <c r="P365" s="235"/>
      <c r="Q365" s="235"/>
      <c r="R365" s="48"/>
      <c r="T365" s="236" t="s">
        <v>22</v>
      </c>
      <c r="U365" s="248" t="s">
        <v>46</v>
      </c>
      <c r="V365" s="47"/>
      <c r="W365" s="47"/>
      <c r="X365" s="47"/>
      <c r="Y365" s="47"/>
      <c r="Z365" s="47"/>
      <c r="AA365" s="100"/>
      <c r="AT365" s="21" t="s">
        <v>283</v>
      </c>
      <c r="AU365" s="21" t="s">
        <v>89</v>
      </c>
      <c r="AY365" s="21" t="s">
        <v>283</v>
      </c>
      <c r="BE365" s="152">
        <f>IF(U365="základní",N365,0)</f>
        <v>0</v>
      </c>
      <c r="BF365" s="152">
        <f>IF(U365="snížená",N365,0)</f>
        <v>0</v>
      </c>
      <c r="BG365" s="152">
        <f>IF(U365="zákl. přenesená",N365,0)</f>
        <v>0</v>
      </c>
      <c r="BH365" s="152">
        <f>IF(U365="sníž. přenesená",N365,0)</f>
        <v>0</v>
      </c>
      <c r="BI365" s="152">
        <f>IF(U365="nulová",N365,0)</f>
        <v>0</v>
      </c>
      <c r="BJ365" s="21" t="s">
        <v>89</v>
      </c>
      <c r="BK365" s="152">
        <f>L365*K365</f>
        <v>0</v>
      </c>
    </row>
    <row r="366" s="1" customFormat="1" ht="22.32" customHeight="1">
      <c r="B366" s="46"/>
      <c r="C366" s="243" t="s">
        <v>22</v>
      </c>
      <c r="D366" s="243" t="s">
        <v>192</v>
      </c>
      <c r="E366" s="244" t="s">
        <v>22</v>
      </c>
      <c r="F366" s="245" t="s">
        <v>22</v>
      </c>
      <c r="G366" s="245"/>
      <c r="H366" s="245"/>
      <c r="I366" s="245"/>
      <c r="J366" s="246" t="s">
        <v>22</v>
      </c>
      <c r="K366" s="247"/>
      <c r="L366" s="233"/>
      <c r="M366" s="235"/>
      <c r="N366" s="235">
        <f>BK366</f>
        <v>0</v>
      </c>
      <c r="O366" s="235"/>
      <c r="P366" s="235"/>
      <c r="Q366" s="235"/>
      <c r="R366" s="48"/>
      <c r="T366" s="236" t="s">
        <v>22</v>
      </c>
      <c r="U366" s="248" t="s">
        <v>46</v>
      </c>
      <c r="V366" s="47"/>
      <c r="W366" s="47"/>
      <c r="X366" s="47"/>
      <c r="Y366" s="47"/>
      <c r="Z366" s="47"/>
      <c r="AA366" s="100"/>
      <c r="AT366" s="21" t="s">
        <v>283</v>
      </c>
      <c r="AU366" s="21" t="s">
        <v>89</v>
      </c>
      <c r="AY366" s="21" t="s">
        <v>283</v>
      </c>
      <c r="BE366" s="152">
        <f>IF(U366="základní",N366,0)</f>
        <v>0</v>
      </c>
      <c r="BF366" s="152">
        <f>IF(U366="snížená",N366,0)</f>
        <v>0</v>
      </c>
      <c r="BG366" s="152">
        <f>IF(U366="zákl. přenesená",N366,0)</f>
        <v>0</v>
      </c>
      <c r="BH366" s="152">
        <f>IF(U366="sníž. přenesená",N366,0)</f>
        <v>0</v>
      </c>
      <c r="BI366" s="152">
        <f>IF(U366="nulová",N366,0)</f>
        <v>0</v>
      </c>
      <c r="BJ366" s="21" t="s">
        <v>89</v>
      </c>
      <c r="BK366" s="152">
        <f>L366*K366</f>
        <v>0</v>
      </c>
    </row>
    <row r="367" s="1" customFormat="1" ht="22.32" customHeight="1">
      <c r="B367" s="46"/>
      <c r="C367" s="243" t="s">
        <v>22</v>
      </c>
      <c r="D367" s="243" t="s">
        <v>192</v>
      </c>
      <c r="E367" s="244" t="s">
        <v>22</v>
      </c>
      <c r="F367" s="245" t="s">
        <v>22</v>
      </c>
      <c r="G367" s="245"/>
      <c r="H367" s="245"/>
      <c r="I367" s="245"/>
      <c r="J367" s="246" t="s">
        <v>22</v>
      </c>
      <c r="K367" s="247"/>
      <c r="L367" s="233"/>
      <c r="M367" s="235"/>
      <c r="N367" s="235">
        <f>BK367</f>
        <v>0</v>
      </c>
      <c r="O367" s="235"/>
      <c r="P367" s="235"/>
      <c r="Q367" s="235"/>
      <c r="R367" s="48"/>
      <c r="T367" s="236" t="s">
        <v>22</v>
      </c>
      <c r="U367" s="248" t="s">
        <v>46</v>
      </c>
      <c r="V367" s="47"/>
      <c r="W367" s="47"/>
      <c r="X367" s="47"/>
      <c r="Y367" s="47"/>
      <c r="Z367" s="47"/>
      <c r="AA367" s="100"/>
      <c r="AT367" s="21" t="s">
        <v>283</v>
      </c>
      <c r="AU367" s="21" t="s">
        <v>89</v>
      </c>
      <c r="AY367" s="21" t="s">
        <v>283</v>
      </c>
      <c r="BE367" s="152">
        <f>IF(U367="základní",N367,0)</f>
        <v>0</v>
      </c>
      <c r="BF367" s="152">
        <f>IF(U367="snížená",N367,0)</f>
        <v>0</v>
      </c>
      <c r="BG367" s="152">
        <f>IF(U367="zákl. přenesená",N367,0)</f>
        <v>0</v>
      </c>
      <c r="BH367" s="152">
        <f>IF(U367="sníž. přenesená",N367,0)</f>
        <v>0</v>
      </c>
      <c r="BI367" s="152">
        <f>IF(U367="nulová",N367,0)</f>
        <v>0</v>
      </c>
      <c r="BJ367" s="21" t="s">
        <v>89</v>
      </c>
      <c r="BK367" s="152">
        <f>L367*K367</f>
        <v>0</v>
      </c>
    </row>
    <row r="368" s="1" customFormat="1" ht="22.32" customHeight="1">
      <c r="B368" s="46"/>
      <c r="C368" s="243" t="s">
        <v>22</v>
      </c>
      <c r="D368" s="243" t="s">
        <v>192</v>
      </c>
      <c r="E368" s="244" t="s">
        <v>22</v>
      </c>
      <c r="F368" s="245" t="s">
        <v>22</v>
      </c>
      <c r="G368" s="245"/>
      <c r="H368" s="245"/>
      <c r="I368" s="245"/>
      <c r="J368" s="246" t="s">
        <v>22</v>
      </c>
      <c r="K368" s="247"/>
      <c r="L368" s="233"/>
      <c r="M368" s="235"/>
      <c r="N368" s="235">
        <f>BK368</f>
        <v>0</v>
      </c>
      <c r="O368" s="235"/>
      <c r="P368" s="235"/>
      <c r="Q368" s="235"/>
      <c r="R368" s="48"/>
      <c r="T368" s="236" t="s">
        <v>22</v>
      </c>
      <c r="U368" s="248" t="s">
        <v>46</v>
      </c>
      <c r="V368" s="72"/>
      <c r="W368" s="72"/>
      <c r="X368" s="72"/>
      <c r="Y368" s="72"/>
      <c r="Z368" s="72"/>
      <c r="AA368" s="74"/>
      <c r="AT368" s="21" t="s">
        <v>283</v>
      </c>
      <c r="AU368" s="21" t="s">
        <v>89</v>
      </c>
      <c r="AY368" s="21" t="s">
        <v>283</v>
      </c>
      <c r="BE368" s="152">
        <f>IF(U368="základní",N368,0)</f>
        <v>0</v>
      </c>
      <c r="BF368" s="152">
        <f>IF(U368="snížená",N368,0)</f>
        <v>0</v>
      </c>
      <c r="BG368" s="152">
        <f>IF(U368="zákl. přenesená",N368,0)</f>
        <v>0</v>
      </c>
      <c r="BH368" s="152">
        <f>IF(U368="sníž. přenesená",N368,0)</f>
        <v>0</v>
      </c>
      <c r="BI368" s="152">
        <f>IF(U368="nulová",N368,0)</f>
        <v>0</v>
      </c>
      <c r="BJ368" s="21" t="s">
        <v>89</v>
      </c>
      <c r="BK368" s="152">
        <f>L368*K368</f>
        <v>0</v>
      </c>
    </row>
    <row r="369" s="1" customFormat="1" ht="6.96" customHeight="1">
      <c r="B369" s="75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7"/>
    </row>
  </sheetData>
  <sheetProtection sheet="1" objects="1" scenarios="1" spinCount="10" saltValue="LPFModzDGLK/8iGXWlXr53JmrZNSsJHbD/an5kXLqjM2Pgbq55tyoNYfgBwTJJmlKDOuheN0Ot45e4dWH3wnnQ==" hashValue="Ja+99Te0vSE4DCUzy+rWkibEdduKLAnLR1JXl+4AdtnZDEGNpazXbQGHh8oMHFZxuOPQy/BeCFiLUwcAagexlw==" algorithmName="SHA-512" password="CC35"/>
  <mergeCells count="577"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N100:Q100"/>
    <mergeCell ref="N101:Q101"/>
    <mergeCell ref="N102:Q102"/>
    <mergeCell ref="N103:Q103"/>
    <mergeCell ref="N104:Q104"/>
    <mergeCell ref="N105:Q105"/>
    <mergeCell ref="N106:Q106"/>
    <mergeCell ref="N107:Q107"/>
    <mergeCell ref="N108:Q108"/>
    <mergeCell ref="N110:Q110"/>
    <mergeCell ref="D111:H111"/>
    <mergeCell ref="N111:Q111"/>
    <mergeCell ref="D112:H112"/>
    <mergeCell ref="N112:Q112"/>
    <mergeCell ref="D113:H113"/>
    <mergeCell ref="N113:Q113"/>
    <mergeCell ref="D114:H114"/>
    <mergeCell ref="N114:Q114"/>
    <mergeCell ref="D115:H115"/>
    <mergeCell ref="N115:Q115"/>
    <mergeCell ref="N116:Q116"/>
    <mergeCell ref="L118:Q118"/>
    <mergeCell ref="C124:Q124"/>
    <mergeCell ref="F126:P126"/>
    <mergeCell ref="F127:P127"/>
    <mergeCell ref="F128:P128"/>
    <mergeCell ref="M130:P130"/>
    <mergeCell ref="M132:Q132"/>
    <mergeCell ref="M133:Q133"/>
    <mergeCell ref="F135:I135"/>
    <mergeCell ref="L135:M135"/>
    <mergeCell ref="N135:Q135"/>
    <mergeCell ref="F139:I139"/>
    <mergeCell ref="L139:M139"/>
    <mergeCell ref="N139:Q139"/>
    <mergeCell ref="F140:I140"/>
    <mergeCell ref="F141:I141"/>
    <mergeCell ref="L141:M141"/>
    <mergeCell ref="N141:Q141"/>
    <mergeCell ref="F142:I142"/>
    <mergeCell ref="F144:I144"/>
    <mergeCell ref="L144:M144"/>
    <mergeCell ref="N144:Q144"/>
    <mergeCell ref="F145:I145"/>
    <mergeCell ref="L145:M145"/>
    <mergeCell ref="N145:Q145"/>
    <mergeCell ref="F146:I146"/>
    <mergeCell ref="L146:M146"/>
    <mergeCell ref="N146:Q146"/>
    <mergeCell ref="F147:I147"/>
    <mergeCell ref="L147:M147"/>
    <mergeCell ref="N147:Q147"/>
    <mergeCell ref="F148:I148"/>
    <mergeCell ref="F149:I149"/>
    <mergeCell ref="L149:M149"/>
    <mergeCell ref="N149:Q149"/>
    <mergeCell ref="F150:I150"/>
    <mergeCell ref="F151:I151"/>
    <mergeCell ref="L151:M151"/>
    <mergeCell ref="N151:Q151"/>
    <mergeCell ref="F152:I152"/>
    <mergeCell ref="F153:I153"/>
    <mergeCell ref="L153:M153"/>
    <mergeCell ref="N153:Q153"/>
    <mergeCell ref="F154:I154"/>
    <mergeCell ref="F155:I155"/>
    <mergeCell ref="L155:M155"/>
    <mergeCell ref="N155:Q155"/>
    <mergeCell ref="F156:I156"/>
    <mergeCell ref="F157:I157"/>
    <mergeCell ref="L157:M157"/>
    <mergeCell ref="N157:Q157"/>
    <mergeCell ref="F158:I158"/>
    <mergeCell ref="F159:I159"/>
    <mergeCell ref="L159:M159"/>
    <mergeCell ref="N159:Q159"/>
    <mergeCell ref="F160:I160"/>
    <mergeCell ref="F161:I161"/>
    <mergeCell ref="L161:M161"/>
    <mergeCell ref="N161:Q161"/>
    <mergeCell ref="F162:I162"/>
    <mergeCell ref="F163:I163"/>
    <mergeCell ref="L163:M163"/>
    <mergeCell ref="N163:Q163"/>
    <mergeCell ref="F164:I164"/>
    <mergeCell ref="F165:I165"/>
    <mergeCell ref="L165:M165"/>
    <mergeCell ref="N165:Q165"/>
    <mergeCell ref="F166:I166"/>
    <mergeCell ref="F167:I167"/>
    <mergeCell ref="L167:M167"/>
    <mergeCell ref="N167:Q167"/>
    <mergeCell ref="F168:I168"/>
    <mergeCell ref="F169:I169"/>
    <mergeCell ref="L169:M169"/>
    <mergeCell ref="N169:Q169"/>
    <mergeCell ref="F170:I170"/>
    <mergeCell ref="L170:M170"/>
    <mergeCell ref="N170:Q170"/>
    <mergeCell ref="F172:I172"/>
    <mergeCell ref="L172:M172"/>
    <mergeCell ref="N172:Q172"/>
    <mergeCell ref="F173:I173"/>
    <mergeCell ref="F174:I174"/>
    <mergeCell ref="L174:M174"/>
    <mergeCell ref="N174:Q174"/>
    <mergeCell ref="F175:I175"/>
    <mergeCell ref="F176:I176"/>
    <mergeCell ref="L176:M176"/>
    <mergeCell ref="N176:Q176"/>
    <mergeCell ref="F177:I177"/>
    <mergeCell ref="F178:I178"/>
    <mergeCell ref="L178:M178"/>
    <mergeCell ref="N178:Q178"/>
    <mergeCell ref="F179:I179"/>
    <mergeCell ref="L179:M179"/>
    <mergeCell ref="N179:Q179"/>
    <mergeCell ref="F180:I180"/>
    <mergeCell ref="F181:I181"/>
    <mergeCell ref="L181:M181"/>
    <mergeCell ref="N181:Q181"/>
    <mergeCell ref="F182:I182"/>
    <mergeCell ref="F183:I183"/>
    <mergeCell ref="L183:M183"/>
    <mergeCell ref="N183:Q183"/>
    <mergeCell ref="F184:I184"/>
    <mergeCell ref="F185:I185"/>
    <mergeCell ref="L185:M185"/>
    <mergeCell ref="N185:Q185"/>
    <mergeCell ref="F186:I186"/>
    <mergeCell ref="F187:I187"/>
    <mergeCell ref="L187:M187"/>
    <mergeCell ref="N187:Q187"/>
    <mergeCell ref="F188:I188"/>
    <mergeCell ref="F190:I190"/>
    <mergeCell ref="L190:M190"/>
    <mergeCell ref="N190:Q190"/>
    <mergeCell ref="F191:I191"/>
    <mergeCell ref="L191:M191"/>
    <mergeCell ref="N191:Q191"/>
    <mergeCell ref="F192:I192"/>
    <mergeCell ref="L192:M192"/>
    <mergeCell ref="N192:Q192"/>
    <mergeCell ref="F193:I193"/>
    <mergeCell ref="L193:M193"/>
    <mergeCell ref="N193:Q193"/>
    <mergeCell ref="F194:I194"/>
    <mergeCell ref="L194:M194"/>
    <mergeCell ref="N194:Q194"/>
    <mergeCell ref="F195:I195"/>
    <mergeCell ref="L195:M195"/>
    <mergeCell ref="N195:Q195"/>
    <mergeCell ref="F196:I196"/>
    <mergeCell ref="L196:M196"/>
    <mergeCell ref="N196:Q196"/>
    <mergeCell ref="F197:I197"/>
    <mergeCell ref="L197:M197"/>
    <mergeCell ref="N197:Q197"/>
    <mergeCell ref="F199:I199"/>
    <mergeCell ref="L199:M199"/>
    <mergeCell ref="N199:Q199"/>
    <mergeCell ref="F200:I200"/>
    <mergeCell ref="L200:M200"/>
    <mergeCell ref="N200:Q200"/>
    <mergeCell ref="F201:I201"/>
    <mergeCell ref="L201:M201"/>
    <mergeCell ref="N201:Q201"/>
    <mergeCell ref="F202:I202"/>
    <mergeCell ref="L202:M202"/>
    <mergeCell ref="N202:Q202"/>
    <mergeCell ref="F203:I203"/>
    <mergeCell ref="L203:M203"/>
    <mergeCell ref="N203:Q203"/>
    <mergeCell ref="F204:I204"/>
    <mergeCell ref="F205:I205"/>
    <mergeCell ref="L205:M205"/>
    <mergeCell ref="N205:Q205"/>
    <mergeCell ref="F206:I206"/>
    <mergeCell ref="F207:I207"/>
    <mergeCell ref="L207:M207"/>
    <mergeCell ref="N207:Q207"/>
    <mergeCell ref="F208:I208"/>
    <mergeCell ref="F209:I209"/>
    <mergeCell ref="L209:M209"/>
    <mergeCell ref="N209:Q209"/>
    <mergeCell ref="F210:I210"/>
    <mergeCell ref="F211:I211"/>
    <mergeCell ref="L211:M211"/>
    <mergeCell ref="N211:Q211"/>
    <mergeCell ref="F212:I212"/>
    <mergeCell ref="F213:I213"/>
    <mergeCell ref="L213:M213"/>
    <mergeCell ref="N213:Q213"/>
    <mergeCell ref="F214:I214"/>
    <mergeCell ref="F215:I215"/>
    <mergeCell ref="L215:M215"/>
    <mergeCell ref="N215:Q215"/>
    <mergeCell ref="F216:I216"/>
    <mergeCell ref="F217:I217"/>
    <mergeCell ref="L217:M217"/>
    <mergeCell ref="N217:Q217"/>
    <mergeCell ref="F218:I218"/>
    <mergeCell ref="F219:I219"/>
    <mergeCell ref="L219:M219"/>
    <mergeCell ref="N219:Q219"/>
    <mergeCell ref="F221:I221"/>
    <mergeCell ref="L221:M221"/>
    <mergeCell ref="N221:Q221"/>
    <mergeCell ref="F224:I224"/>
    <mergeCell ref="L224:M224"/>
    <mergeCell ref="N224:Q224"/>
    <mergeCell ref="F225:I225"/>
    <mergeCell ref="F226:I226"/>
    <mergeCell ref="L226:M226"/>
    <mergeCell ref="N226:Q226"/>
    <mergeCell ref="F227:I227"/>
    <mergeCell ref="F228:I228"/>
    <mergeCell ref="L228:M228"/>
    <mergeCell ref="N228:Q228"/>
    <mergeCell ref="F229:I229"/>
    <mergeCell ref="F230:I230"/>
    <mergeCell ref="L230:M230"/>
    <mergeCell ref="N230:Q230"/>
    <mergeCell ref="F231:I231"/>
    <mergeCell ref="F232:I232"/>
    <mergeCell ref="L232:M232"/>
    <mergeCell ref="N232:Q232"/>
    <mergeCell ref="F233:I233"/>
    <mergeCell ref="F234:I234"/>
    <mergeCell ref="L234:M234"/>
    <mergeCell ref="N234:Q234"/>
    <mergeCell ref="F235:I235"/>
    <mergeCell ref="F236:I236"/>
    <mergeCell ref="L236:M236"/>
    <mergeCell ref="N236:Q236"/>
    <mergeCell ref="F238:I238"/>
    <mergeCell ref="L238:M238"/>
    <mergeCell ref="N238:Q238"/>
    <mergeCell ref="F239:I239"/>
    <mergeCell ref="F240:I240"/>
    <mergeCell ref="L240:M240"/>
    <mergeCell ref="N240:Q240"/>
    <mergeCell ref="F241:I241"/>
    <mergeCell ref="F242:I242"/>
    <mergeCell ref="L242:M242"/>
    <mergeCell ref="N242:Q242"/>
    <mergeCell ref="F243:I243"/>
    <mergeCell ref="F244:I244"/>
    <mergeCell ref="L244:M244"/>
    <mergeCell ref="N244:Q244"/>
    <mergeCell ref="F245:I245"/>
    <mergeCell ref="F246:I246"/>
    <mergeCell ref="L246:M246"/>
    <mergeCell ref="N246:Q246"/>
    <mergeCell ref="F247:I247"/>
    <mergeCell ref="F248:I248"/>
    <mergeCell ref="L248:M248"/>
    <mergeCell ref="N248:Q248"/>
    <mergeCell ref="F249:I249"/>
    <mergeCell ref="F250:I250"/>
    <mergeCell ref="L250:M250"/>
    <mergeCell ref="N250:Q250"/>
    <mergeCell ref="F251:I251"/>
    <mergeCell ref="F252:I252"/>
    <mergeCell ref="L252:M252"/>
    <mergeCell ref="N252:Q252"/>
    <mergeCell ref="F253:I253"/>
    <mergeCell ref="F254:I254"/>
    <mergeCell ref="L254:M254"/>
    <mergeCell ref="N254:Q254"/>
    <mergeCell ref="F256:I256"/>
    <mergeCell ref="L256:M256"/>
    <mergeCell ref="N256:Q256"/>
    <mergeCell ref="F257:I257"/>
    <mergeCell ref="F258:I258"/>
    <mergeCell ref="L258:M258"/>
    <mergeCell ref="N258:Q258"/>
    <mergeCell ref="F259:I259"/>
    <mergeCell ref="F260:I260"/>
    <mergeCell ref="L260:M260"/>
    <mergeCell ref="N260:Q260"/>
    <mergeCell ref="F261:I261"/>
    <mergeCell ref="F262:I262"/>
    <mergeCell ref="L262:M262"/>
    <mergeCell ref="N262:Q262"/>
    <mergeCell ref="F263:I263"/>
    <mergeCell ref="F264:I264"/>
    <mergeCell ref="L264:M264"/>
    <mergeCell ref="N264:Q264"/>
    <mergeCell ref="F265:I265"/>
    <mergeCell ref="F266:I266"/>
    <mergeCell ref="L266:M266"/>
    <mergeCell ref="N266:Q266"/>
    <mergeCell ref="F267:I267"/>
    <mergeCell ref="F268:I268"/>
    <mergeCell ref="L268:M268"/>
    <mergeCell ref="N268:Q268"/>
    <mergeCell ref="F270:I270"/>
    <mergeCell ref="L270:M270"/>
    <mergeCell ref="N270:Q270"/>
    <mergeCell ref="F271:I271"/>
    <mergeCell ref="L271:M271"/>
    <mergeCell ref="N271:Q271"/>
    <mergeCell ref="F272:I272"/>
    <mergeCell ref="F273:I273"/>
    <mergeCell ref="L273:M273"/>
    <mergeCell ref="N273:Q273"/>
    <mergeCell ref="F274:I274"/>
    <mergeCell ref="F275:I275"/>
    <mergeCell ref="L275:M275"/>
    <mergeCell ref="N275:Q275"/>
    <mergeCell ref="F276:I276"/>
    <mergeCell ref="L276:M276"/>
    <mergeCell ref="N276:Q276"/>
    <mergeCell ref="F278:I278"/>
    <mergeCell ref="L278:M278"/>
    <mergeCell ref="N278:Q278"/>
    <mergeCell ref="F279:I279"/>
    <mergeCell ref="L279:M279"/>
    <mergeCell ref="N279:Q279"/>
    <mergeCell ref="F280:I280"/>
    <mergeCell ref="L280:M280"/>
    <mergeCell ref="N280:Q280"/>
    <mergeCell ref="F281:I281"/>
    <mergeCell ref="L281:M281"/>
    <mergeCell ref="N281:Q281"/>
    <mergeCell ref="F282:I282"/>
    <mergeCell ref="L282:M282"/>
    <mergeCell ref="N282:Q282"/>
    <mergeCell ref="F283:I283"/>
    <mergeCell ref="F284:I284"/>
    <mergeCell ref="L284:M284"/>
    <mergeCell ref="N284:Q284"/>
    <mergeCell ref="F285:I285"/>
    <mergeCell ref="L285:M285"/>
    <mergeCell ref="N285:Q285"/>
    <mergeCell ref="F287:I287"/>
    <mergeCell ref="L287:M287"/>
    <mergeCell ref="N287:Q287"/>
    <mergeCell ref="F288:I288"/>
    <mergeCell ref="F289:I289"/>
    <mergeCell ref="L289:M289"/>
    <mergeCell ref="N289:Q289"/>
    <mergeCell ref="F290:I290"/>
    <mergeCell ref="F292:I292"/>
    <mergeCell ref="L292:M292"/>
    <mergeCell ref="N292:Q292"/>
    <mergeCell ref="F293:I293"/>
    <mergeCell ref="F294:I294"/>
    <mergeCell ref="L294:M294"/>
    <mergeCell ref="N294:Q294"/>
    <mergeCell ref="F295:I295"/>
    <mergeCell ref="F296:I296"/>
    <mergeCell ref="L296:M296"/>
    <mergeCell ref="N296:Q296"/>
    <mergeCell ref="F297:I297"/>
    <mergeCell ref="F298:I298"/>
    <mergeCell ref="L298:M298"/>
    <mergeCell ref="N298:Q298"/>
    <mergeCell ref="F299:I299"/>
    <mergeCell ref="F300:I300"/>
    <mergeCell ref="L300:M300"/>
    <mergeCell ref="N300:Q300"/>
    <mergeCell ref="F301:I301"/>
    <mergeCell ref="F302:I302"/>
    <mergeCell ref="L302:M302"/>
    <mergeCell ref="N302:Q302"/>
    <mergeCell ref="F303:I303"/>
    <mergeCell ref="F304:I304"/>
    <mergeCell ref="L304:M304"/>
    <mergeCell ref="N304:Q304"/>
    <mergeCell ref="F305:I305"/>
    <mergeCell ref="F306:I306"/>
    <mergeCell ref="L306:M306"/>
    <mergeCell ref="N306:Q306"/>
    <mergeCell ref="F307:I307"/>
    <mergeCell ref="L307:M307"/>
    <mergeCell ref="N307:Q307"/>
    <mergeCell ref="F309:I309"/>
    <mergeCell ref="L309:M309"/>
    <mergeCell ref="N309:Q309"/>
    <mergeCell ref="F310:I310"/>
    <mergeCell ref="F311:I311"/>
    <mergeCell ref="L311:M311"/>
    <mergeCell ref="N311:Q311"/>
    <mergeCell ref="F312:I312"/>
    <mergeCell ref="F313:I313"/>
    <mergeCell ref="L313:M313"/>
    <mergeCell ref="N313:Q313"/>
    <mergeCell ref="F314:I314"/>
    <mergeCell ref="F315:I315"/>
    <mergeCell ref="L315:M315"/>
    <mergeCell ref="N315:Q315"/>
    <mergeCell ref="F316:I316"/>
    <mergeCell ref="F317:I317"/>
    <mergeCell ref="L317:M317"/>
    <mergeCell ref="N317:Q317"/>
    <mergeCell ref="F318:I318"/>
    <mergeCell ref="F319:I319"/>
    <mergeCell ref="L319:M319"/>
    <mergeCell ref="N319:Q319"/>
    <mergeCell ref="F320:I320"/>
    <mergeCell ref="F321:I321"/>
    <mergeCell ref="L321:M321"/>
    <mergeCell ref="N321:Q321"/>
    <mergeCell ref="F322:I322"/>
    <mergeCell ref="F323:I323"/>
    <mergeCell ref="L323:M323"/>
    <mergeCell ref="N323:Q323"/>
    <mergeCell ref="F324:I324"/>
    <mergeCell ref="F325:I325"/>
    <mergeCell ref="L325:M325"/>
    <mergeCell ref="N325:Q325"/>
    <mergeCell ref="F326:I326"/>
    <mergeCell ref="F327:I327"/>
    <mergeCell ref="L327:M327"/>
    <mergeCell ref="N327:Q327"/>
    <mergeCell ref="F328:I328"/>
    <mergeCell ref="F329:I329"/>
    <mergeCell ref="L329:M329"/>
    <mergeCell ref="N329:Q329"/>
    <mergeCell ref="F331:I331"/>
    <mergeCell ref="L331:M331"/>
    <mergeCell ref="N331:Q331"/>
    <mergeCell ref="F332:I332"/>
    <mergeCell ref="F333:I333"/>
    <mergeCell ref="L333:M333"/>
    <mergeCell ref="N333:Q333"/>
    <mergeCell ref="F334:I334"/>
    <mergeCell ref="F335:I335"/>
    <mergeCell ref="L335:M335"/>
    <mergeCell ref="N335:Q335"/>
    <mergeCell ref="F336:I336"/>
    <mergeCell ref="F337:I337"/>
    <mergeCell ref="L337:M337"/>
    <mergeCell ref="N337:Q337"/>
    <mergeCell ref="F338:I338"/>
    <mergeCell ref="F339:I339"/>
    <mergeCell ref="L339:M339"/>
    <mergeCell ref="N339:Q339"/>
    <mergeCell ref="F340:I340"/>
    <mergeCell ref="F341:I341"/>
    <mergeCell ref="L341:M341"/>
    <mergeCell ref="N341:Q341"/>
    <mergeCell ref="F342:I342"/>
    <mergeCell ref="F343:I343"/>
    <mergeCell ref="L343:M343"/>
    <mergeCell ref="N343:Q343"/>
    <mergeCell ref="F344:I344"/>
    <mergeCell ref="F345:I345"/>
    <mergeCell ref="L345:M345"/>
    <mergeCell ref="N345:Q345"/>
    <mergeCell ref="F346:I346"/>
    <mergeCell ref="F347:I347"/>
    <mergeCell ref="L347:M347"/>
    <mergeCell ref="N347:Q347"/>
    <mergeCell ref="F348:I348"/>
    <mergeCell ref="F349:I349"/>
    <mergeCell ref="L349:M349"/>
    <mergeCell ref="N349:Q349"/>
    <mergeCell ref="F350:I350"/>
    <mergeCell ref="F351:I351"/>
    <mergeCell ref="L351:M351"/>
    <mergeCell ref="N351:Q351"/>
    <mergeCell ref="F353:I353"/>
    <mergeCell ref="L353:M353"/>
    <mergeCell ref="N353:Q353"/>
    <mergeCell ref="F354:I354"/>
    <mergeCell ref="L354:M354"/>
    <mergeCell ref="N354:Q354"/>
    <mergeCell ref="F355:I355"/>
    <mergeCell ref="F356:I356"/>
    <mergeCell ref="L356:M356"/>
    <mergeCell ref="N356:Q356"/>
    <mergeCell ref="F357:I357"/>
    <mergeCell ref="L357:M357"/>
    <mergeCell ref="N357:Q357"/>
    <mergeCell ref="F358:I358"/>
    <mergeCell ref="L358:M358"/>
    <mergeCell ref="N358:Q358"/>
    <mergeCell ref="F359:I359"/>
    <mergeCell ref="L359:M359"/>
    <mergeCell ref="N359:Q359"/>
    <mergeCell ref="F360:I360"/>
    <mergeCell ref="L360:M360"/>
    <mergeCell ref="N360:Q360"/>
    <mergeCell ref="F361:I361"/>
    <mergeCell ref="L361:M361"/>
    <mergeCell ref="N361:Q361"/>
    <mergeCell ref="F362:I362"/>
    <mergeCell ref="F364:I364"/>
    <mergeCell ref="L364:M364"/>
    <mergeCell ref="N364:Q364"/>
    <mergeCell ref="F365:I365"/>
    <mergeCell ref="L365:M365"/>
    <mergeCell ref="N365:Q365"/>
    <mergeCell ref="F366:I366"/>
    <mergeCell ref="L366:M366"/>
    <mergeCell ref="N366:Q366"/>
    <mergeCell ref="F367:I367"/>
    <mergeCell ref="L367:M367"/>
    <mergeCell ref="N367:Q367"/>
    <mergeCell ref="F368:I368"/>
    <mergeCell ref="L368:M368"/>
    <mergeCell ref="N368:Q368"/>
    <mergeCell ref="N136:Q136"/>
    <mergeCell ref="N137:Q137"/>
    <mergeCell ref="N138:Q138"/>
    <mergeCell ref="N143:Q143"/>
    <mergeCell ref="N171:Q171"/>
    <mergeCell ref="N189:Q189"/>
    <mergeCell ref="N198:Q198"/>
    <mergeCell ref="N220:Q220"/>
    <mergeCell ref="N222:Q222"/>
    <mergeCell ref="N223:Q223"/>
    <mergeCell ref="N237:Q237"/>
    <mergeCell ref="N255:Q255"/>
    <mergeCell ref="N269:Q269"/>
    <mergeCell ref="N277:Q277"/>
    <mergeCell ref="N286:Q286"/>
    <mergeCell ref="N291:Q291"/>
    <mergeCell ref="N308:Q308"/>
    <mergeCell ref="N330:Q330"/>
    <mergeCell ref="N352:Q352"/>
    <mergeCell ref="N363:Q363"/>
    <mergeCell ref="H1:K1"/>
    <mergeCell ref="S2:AC2"/>
  </mergeCells>
  <dataValidations count="2">
    <dataValidation type="list" allowBlank="1" showInputMessage="1" showErrorMessage="1" error="Povoleny jsou hodnoty K, M." sqref="D364:D369">
      <formula1>"K, M"</formula1>
    </dataValidation>
    <dataValidation type="list" allowBlank="1" showInputMessage="1" showErrorMessage="1" error="Povoleny jsou hodnoty základní, snížená, zákl. přenesená, sníž. přenesená, nulová." sqref="U364:U369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7" display="2) Rekapitulace rozpočtu"/>
    <hyperlink ref="L1" location="C135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ST01\st01</dc:creator>
  <cp:lastModifiedBy>ST01\st01</cp:lastModifiedBy>
  <dcterms:created xsi:type="dcterms:W3CDTF">2017-07-11T13:45:26Z</dcterms:created>
  <dcterms:modified xsi:type="dcterms:W3CDTF">2017-07-11T13:45:37Z</dcterms:modified>
</cp:coreProperties>
</file>